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980" windowHeight="1170"/>
  </bookViews>
  <sheets>
    <sheet name="Смета 12 гр. по ФЕР" sheetId="5" r:id="rId1"/>
    <sheet name="Source" sheetId="1" r:id="rId2"/>
    <sheet name="SourceObSm" sheetId="2" r:id="rId3"/>
    <sheet name="SmtRes" sheetId="3" r:id="rId4"/>
    <sheet name="EtalonRes" sheetId="4" r:id="rId5"/>
  </sheets>
  <definedNames>
    <definedName name="_xlnm.Print_Titles" localSheetId="0">'Смета 12 гр. по ФЕР'!$23:$23</definedName>
    <definedName name="_xlnm.Print_Area" localSheetId="0">'Смета 12 гр. по ФЕР'!$A$1:$L$756</definedName>
  </definedNames>
  <calcPr calcId="114210" fullCalcOnLoad="1"/>
</workbook>
</file>

<file path=xl/calcChain.xml><?xml version="1.0" encoding="utf-8"?>
<calcChain xmlns="http://schemas.openxmlformats.org/spreadsheetml/2006/main">
  <c r="AD9" i="5"/>
  <c r="I754"/>
  <c r="I751"/>
  <c r="D754"/>
  <c r="D751"/>
  <c r="F343" i="1"/>
  <c r="F344"/>
  <c r="F345"/>
  <c r="F346"/>
  <c r="J748" i="5"/>
  <c r="C748"/>
  <c r="J747"/>
  <c r="C747"/>
  <c r="J746"/>
  <c r="C746"/>
  <c r="F331" i="1"/>
  <c r="F330"/>
  <c r="I19" i="5"/>
  <c r="F338" i="1"/>
  <c r="F339"/>
  <c r="I18" i="5"/>
  <c r="G18"/>
  <c r="F335" i="1"/>
  <c r="F336"/>
  <c r="I17" i="5"/>
  <c r="F325" i="1"/>
  <c r="I16" i="5"/>
  <c r="F334" i="1"/>
  <c r="I15" i="5"/>
  <c r="F333" i="1"/>
  <c r="I14" i="5"/>
  <c r="I13"/>
  <c r="A745"/>
  <c r="A744"/>
  <c r="L743"/>
  <c r="Q743"/>
  <c r="Z743"/>
  <c r="Y743"/>
  <c r="X743"/>
  <c r="L742"/>
  <c r="G742"/>
  <c r="E742"/>
  <c r="J741"/>
  <c r="F741"/>
  <c r="E741"/>
  <c r="J740"/>
  <c r="F740"/>
  <c r="E740"/>
  <c r="K739"/>
  <c r="J739"/>
  <c r="H739"/>
  <c r="G739"/>
  <c r="F739"/>
  <c r="K738"/>
  <c r="J738"/>
  <c r="H738"/>
  <c r="R738"/>
  <c r="G738"/>
  <c r="F738"/>
  <c r="K737"/>
  <c r="J737"/>
  <c r="H737"/>
  <c r="G737"/>
  <c r="F737"/>
  <c r="K736"/>
  <c r="J736"/>
  <c r="H736"/>
  <c r="R736"/>
  <c r="G736"/>
  <c r="F736"/>
  <c r="C735"/>
  <c r="V734"/>
  <c r="K741"/>
  <c r="T734"/>
  <c r="K740"/>
  <c r="U734"/>
  <c r="H741"/>
  <c r="S734"/>
  <c r="H740"/>
  <c r="F734"/>
  <c r="E734"/>
  <c r="D734"/>
  <c r="I734"/>
  <c r="C734"/>
  <c r="B734"/>
  <c r="A734"/>
  <c r="L733"/>
  <c r="Q733"/>
  <c r="Z733"/>
  <c r="Y733"/>
  <c r="X733"/>
  <c r="L732"/>
  <c r="G732"/>
  <c r="E732"/>
  <c r="J731"/>
  <c r="F731"/>
  <c r="E731"/>
  <c r="J730"/>
  <c r="F730"/>
  <c r="E730"/>
  <c r="K729"/>
  <c r="J729"/>
  <c r="H729"/>
  <c r="G729"/>
  <c r="F729"/>
  <c r="K728"/>
  <c r="J728"/>
  <c r="H728"/>
  <c r="R728"/>
  <c r="G728"/>
  <c r="F728"/>
  <c r="K727"/>
  <c r="J727"/>
  <c r="H727"/>
  <c r="G727"/>
  <c r="F727"/>
  <c r="K726"/>
  <c r="J726"/>
  <c r="H726"/>
  <c r="G726"/>
  <c r="F726"/>
  <c r="C725"/>
  <c r="V724"/>
  <c r="K731"/>
  <c r="T724"/>
  <c r="K730"/>
  <c r="U724"/>
  <c r="H731"/>
  <c r="S724"/>
  <c r="H730"/>
  <c r="F724"/>
  <c r="E724"/>
  <c r="D724"/>
  <c r="I724"/>
  <c r="C724"/>
  <c r="B724"/>
  <c r="A724"/>
  <c r="L723"/>
  <c r="Q723"/>
  <c r="Z723"/>
  <c r="Y723"/>
  <c r="X723"/>
  <c r="L722"/>
  <c r="G722"/>
  <c r="E722"/>
  <c r="J721"/>
  <c r="F721"/>
  <c r="E721"/>
  <c r="J720"/>
  <c r="F720"/>
  <c r="E720"/>
  <c r="K719"/>
  <c r="J719"/>
  <c r="H719"/>
  <c r="G719"/>
  <c r="F719"/>
  <c r="K718"/>
  <c r="J718"/>
  <c r="H718"/>
  <c r="G718"/>
  <c r="F718"/>
  <c r="K717"/>
  <c r="J717"/>
  <c r="H717"/>
  <c r="R717"/>
  <c r="G717"/>
  <c r="F717"/>
  <c r="C716"/>
  <c r="V715"/>
  <c r="K721"/>
  <c r="T715"/>
  <c r="K720"/>
  <c r="U715"/>
  <c r="H721"/>
  <c r="S715"/>
  <c r="H720"/>
  <c r="F715"/>
  <c r="E715"/>
  <c r="D715"/>
  <c r="I715"/>
  <c r="C715"/>
  <c r="B715"/>
  <c r="A715"/>
  <c r="L714"/>
  <c r="Q714"/>
  <c r="Z714"/>
  <c r="Y714"/>
  <c r="X714"/>
  <c r="K713"/>
  <c r="J713"/>
  <c r="Z713"/>
  <c r="Y713"/>
  <c r="X713"/>
  <c r="H713"/>
  <c r="W713"/>
  <c r="F713"/>
  <c r="V713"/>
  <c r="T713"/>
  <c r="U713"/>
  <c r="S713"/>
  <c r="E713"/>
  <c r="D713"/>
  <c r="C713"/>
  <c r="B713"/>
  <c r="A713"/>
  <c r="K712"/>
  <c r="J712"/>
  <c r="Z712"/>
  <c r="Y712"/>
  <c r="X712"/>
  <c r="H712"/>
  <c r="W712"/>
  <c r="F712"/>
  <c r="V712"/>
  <c r="T712"/>
  <c r="U712"/>
  <c r="S712"/>
  <c r="E712"/>
  <c r="D712"/>
  <c r="C712"/>
  <c r="B712"/>
  <c r="A712"/>
  <c r="L711"/>
  <c r="G711"/>
  <c r="E711"/>
  <c r="J710"/>
  <c r="F710"/>
  <c r="E710"/>
  <c r="J709"/>
  <c r="F709"/>
  <c r="E709"/>
  <c r="K708"/>
  <c r="J708"/>
  <c r="H708"/>
  <c r="G708"/>
  <c r="F708"/>
  <c r="K707"/>
  <c r="J707"/>
  <c r="H707"/>
  <c r="R707"/>
  <c r="G707"/>
  <c r="F707"/>
  <c r="K706"/>
  <c r="J706"/>
  <c r="H706"/>
  <c r="G706"/>
  <c r="F706"/>
  <c r="K705"/>
  <c r="J705"/>
  <c r="H705"/>
  <c r="R705"/>
  <c r="G705"/>
  <c r="F705"/>
  <c r="V704"/>
  <c r="T704"/>
  <c r="U704"/>
  <c r="S704"/>
  <c r="F704"/>
  <c r="E704"/>
  <c r="D704"/>
  <c r="I704"/>
  <c r="C704"/>
  <c r="B704"/>
  <c r="A704"/>
  <c r="L703"/>
  <c r="Q703"/>
  <c r="Z703"/>
  <c r="Y703"/>
  <c r="X703"/>
  <c r="K702"/>
  <c r="J702"/>
  <c r="Z702"/>
  <c r="Y702"/>
  <c r="X702"/>
  <c r="H702"/>
  <c r="W702"/>
  <c r="F702"/>
  <c r="V702"/>
  <c r="T702"/>
  <c r="U702"/>
  <c r="S702"/>
  <c r="E702"/>
  <c r="D702"/>
  <c r="C702"/>
  <c r="B702"/>
  <c r="A702"/>
  <c r="K701"/>
  <c r="J701"/>
  <c r="Z701"/>
  <c r="Y701"/>
  <c r="X701"/>
  <c r="H701"/>
  <c r="W701"/>
  <c r="F701"/>
  <c r="V701"/>
  <c r="T701"/>
  <c r="U701"/>
  <c r="S701"/>
  <c r="E701"/>
  <c r="D701"/>
  <c r="C701"/>
  <c r="B701"/>
  <c r="A701"/>
  <c r="K700"/>
  <c r="J700"/>
  <c r="Z700"/>
  <c r="Y700"/>
  <c r="X700"/>
  <c r="H700"/>
  <c r="W700"/>
  <c r="F700"/>
  <c r="V700"/>
  <c r="T700"/>
  <c r="U700"/>
  <c r="S700"/>
  <c r="E700"/>
  <c r="D700"/>
  <c r="C700"/>
  <c r="B700"/>
  <c r="A700"/>
  <c r="L699"/>
  <c r="G699"/>
  <c r="E699"/>
  <c r="J698"/>
  <c r="F698"/>
  <c r="E698"/>
  <c r="J697"/>
  <c r="F697"/>
  <c r="E697"/>
  <c r="K696"/>
  <c r="J696"/>
  <c r="H696"/>
  <c r="G696"/>
  <c r="F696"/>
  <c r="K695"/>
  <c r="J695"/>
  <c r="H695"/>
  <c r="R695"/>
  <c r="G695"/>
  <c r="F695"/>
  <c r="K694"/>
  <c r="J694"/>
  <c r="H694"/>
  <c r="G694"/>
  <c r="F694"/>
  <c r="K693"/>
  <c r="J693"/>
  <c r="H693"/>
  <c r="R693"/>
  <c r="G693"/>
  <c r="F693"/>
  <c r="C692"/>
  <c r="V691"/>
  <c r="T691"/>
  <c r="U691"/>
  <c r="S691"/>
  <c r="F691"/>
  <c r="E691"/>
  <c r="D691"/>
  <c r="I691"/>
  <c r="C691"/>
  <c r="B691"/>
  <c r="A691"/>
  <c r="L690"/>
  <c r="Q690"/>
  <c r="Z690"/>
  <c r="Y690"/>
  <c r="X690"/>
  <c r="K689"/>
  <c r="J689"/>
  <c r="Z689"/>
  <c r="Y689"/>
  <c r="X689"/>
  <c r="H689"/>
  <c r="W689"/>
  <c r="F689"/>
  <c r="V689"/>
  <c r="T689"/>
  <c r="U689"/>
  <c r="S689"/>
  <c r="E689"/>
  <c r="D689"/>
  <c r="C689"/>
  <c r="B689"/>
  <c r="A689"/>
  <c r="K688"/>
  <c r="J688"/>
  <c r="Z688"/>
  <c r="Y688"/>
  <c r="X688"/>
  <c r="H688"/>
  <c r="W688"/>
  <c r="F688"/>
  <c r="V688"/>
  <c r="T688"/>
  <c r="U688"/>
  <c r="S688"/>
  <c r="E688"/>
  <c r="D688"/>
  <c r="C688"/>
  <c r="B688"/>
  <c r="A688"/>
  <c r="K687"/>
  <c r="J687"/>
  <c r="Z687"/>
  <c r="Y687"/>
  <c r="X687"/>
  <c r="H687"/>
  <c r="W687"/>
  <c r="F687"/>
  <c r="V687"/>
  <c r="T687"/>
  <c r="U687"/>
  <c r="S687"/>
  <c r="E687"/>
  <c r="D687"/>
  <c r="C687"/>
  <c r="B687"/>
  <c r="A687"/>
  <c r="L686"/>
  <c r="G686"/>
  <c r="E686"/>
  <c r="J685"/>
  <c r="F685"/>
  <c r="E685"/>
  <c r="J684"/>
  <c r="F684"/>
  <c r="E684"/>
  <c r="K683"/>
  <c r="J683"/>
  <c r="H683"/>
  <c r="G683"/>
  <c r="F683"/>
  <c r="K682"/>
  <c r="J682"/>
  <c r="H682"/>
  <c r="R682"/>
  <c r="G682"/>
  <c r="F682"/>
  <c r="K681"/>
  <c r="J681"/>
  <c r="H681"/>
  <c r="G681"/>
  <c r="F681"/>
  <c r="K680"/>
  <c r="J680"/>
  <c r="H680"/>
  <c r="R680"/>
  <c r="G680"/>
  <c r="F680"/>
  <c r="C679"/>
  <c r="V678"/>
  <c r="T678"/>
  <c r="U678"/>
  <c r="S678"/>
  <c r="F678"/>
  <c r="E678"/>
  <c r="D678"/>
  <c r="I678"/>
  <c r="C678"/>
  <c r="B678"/>
  <c r="A678"/>
  <c r="L677"/>
  <c r="Q677"/>
  <c r="Z677"/>
  <c r="Y677"/>
  <c r="X677"/>
  <c r="K676"/>
  <c r="J676"/>
  <c r="Z676"/>
  <c r="Y676"/>
  <c r="X676"/>
  <c r="H676"/>
  <c r="W676"/>
  <c r="F676"/>
  <c r="V676"/>
  <c r="T676"/>
  <c r="U676"/>
  <c r="S676"/>
  <c r="E676"/>
  <c r="D676"/>
  <c r="C676"/>
  <c r="B676"/>
  <c r="A676"/>
  <c r="K675"/>
  <c r="J675"/>
  <c r="Z675"/>
  <c r="Y675"/>
  <c r="X675"/>
  <c r="H675"/>
  <c r="W675"/>
  <c r="F675"/>
  <c r="V675"/>
  <c r="T675"/>
  <c r="U675"/>
  <c r="S675"/>
  <c r="E675"/>
  <c r="D675"/>
  <c r="C675"/>
  <c r="B675"/>
  <c r="A675"/>
  <c r="K674"/>
  <c r="J674"/>
  <c r="Z674"/>
  <c r="Y674"/>
  <c r="X674"/>
  <c r="H674"/>
  <c r="W674"/>
  <c r="F674"/>
  <c r="V674"/>
  <c r="T674"/>
  <c r="U674"/>
  <c r="S674"/>
  <c r="E674"/>
  <c r="D674"/>
  <c r="C674"/>
  <c r="B674"/>
  <c r="A674"/>
  <c r="L673"/>
  <c r="G673"/>
  <c r="E673"/>
  <c r="J672"/>
  <c r="F672"/>
  <c r="E672"/>
  <c r="J671"/>
  <c r="F671"/>
  <c r="E671"/>
  <c r="K670"/>
  <c r="J670"/>
  <c r="H670"/>
  <c r="G670"/>
  <c r="F670"/>
  <c r="K669"/>
  <c r="J669"/>
  <c r="H669"/>
  <c r="R669"/>
  <c r="G669"/>
  <c r="F669"/>
  <c r="K668"/>
  <c r="J668"/>
  <c r="H668"/>
  <c r="G668"/>
  <c r="F668"/>
  <c r="K667"/>
  <c r="J667"/>
  <c r="H667"/>
  <c r="R667"/>
  <c r="G667"/>
  <c r="F667"/>
  <c r="C666"/>
  <c r="V665"/>
  <c r="K672"/>
  <c r="T665"/>
  <c r="U665"/>
  <c r="S665"/>
  <c r="F665"/>
  <c r="E665"/>
  <c r="D665"/>
  <c r="I665"/>
  <c r="C665"/>
  <c r="B665"/>
  <c r="A665"/>
  <c r="L664"/>
  <c r="Q664"/>
  <c r="Z664"/>
  <c r="Y664"/>
  <c r="X664"/>
  <c r="K663"/>
  <c r="J663"/>
  <c r="Z663"/>
  <c r="Y663"/>
  <c r="X663"/>
  <c r="H663"/>
  <c r="W663"/>
  <c r="F663"/>
  <c r="V663"/>
  <c r="T663"/>
  <c r="U663"/>
  <c r="S663"/>
  <c r="E663"/>
  <c r="D663"/>
  <c r="C663"/>
  <c r="B663"/>
  <c r="A663"/>
  <c r="K662"/>
  <c r="J662"/>
  <c r="Z662"/>
  <c r="Y662"/>
  <c r="X662"/>
  <c r="H662"/>
  <c r="W662"/>
  <c r="F662"/>
  <c r="V662"/>
  <c r="T662"/>
  <c r="U662"/>
  <c r="S662"/>
  <c r="E662"/>
  <c r="D662"/>
  <c r="C662"/>
  <c r="B662"/>
  <c r="A662"/>
  <c r="K661"/>
  <c r="J661"/>
  <c r="Z661"/>
  <c r="Y661"/>
  <c r="X661"/>
  <c r="H661"/>
  <c r="W661"/>
  <c r="F661"/>
  <c r="V661"/>
  <c r="T661"/>
  <c r="U661"/>
  <c r="S661"/>
  <c r="E661"/>
  <c r="D661"/>
  <c r="C661"/>
  <c r="B661"/>
  <c r="A661"/>
  <c r="L660"/>
  <c r="G660"/>
  <c r="E660"/>
  <c r="J659"/>
  <c r="F659"/>
  <c r="E659"/>
  <c r="J658"/>
  <c r="F658"/>
  <c r="E658"/>
  <c r="K657"/>
  <c r="J657"/>
  <c r="H657"/>
  <c r="G657"/>
  <c r="F657"/>
  <c r="K656"/>
  <c r="J656"/>
  <c r="H656"/>
  <c r="R656"/>
  <c r="G656"/>
  <c r="F656"/>
  <c r="K655"/>
  <c r="J655"/>
  <c r="H655"/>
  <c r="G655"/>
  <c r="F655"/>
  <c r="K654"/>
  <c r="J654"/>
  <c r="H654"/>
  <c r="R654"/>
  <c r="G654"/>
  <c r="F654"/>
  <c r="C653"/>
  <c r="V652"/>
  <c r="K659"/>
  <c r="T652"/>
  <c r="U652"/>
  <c r="S652"/>
  <c r="F652"/>
  <c r="E652"/>
  <c r="D652"/>
  <c r="I652"/>
  <c r="C652"/>
  <c r="B652"/>
  <c r="A652"/>
  <c r="L651"/>
  <c r="Q651"/>
  <c r="Z651"/>
  <c r="Y651"/>
  <c r="X651"/>
  <c r="K650"/>
  <c r="J650"/>
  <c r="Z650"/>
  <c r="Y650"/>
  <c r="X650"/>
  <c r="H650"/>
  <c r="W650"/>
  <c r="F650"/>
  <c r="V650"/>
  <c r="T650"/>
  <c r="U650"/>
  <c r="S650"/>
  <c r="E650"/>
  <c r="D650"/>
  <c r="C650"/>
  <c r="B650"/>
  <c r="A650"/>
  <c r="K649"/>
  <c r="J649"/>
  <c r="Z649"/>
  <c r="Y649"/>
  <c r="X649"/>
  <c r="H649"/>
  <c r="W649"/>
  <c r="F649"/>
  <c r="V649"/>
  <c r="T649"/>
  <c r="U649"/>
  <c r="S649"/>
  <c r="E649"/>
  <c r="D649"/>
  <c r="C649"/>
  <c r="B649"/>
  <c r="A649"/>
  <c r="L648"/>
  <c r="G648"/>
  <c r="E648"/>
  <c r="J647"/>
  <c r="F647"/>
  <c r="E647"/>
  <c r="J646"/>
  <c r="F646"/>
  <c r="E646"/>
  <c r="K645"/>
  <c r="J645"/>
  <c r="H645"/>
  <c r="G645"/>
  <c r="F645"/>
  <c r="K644"/>
  <c r="J644"/>
  <c r="H644"/>
  <c r="R644"/>
  <c r="G644"/>
  <c r="F644"/>
  <c r="K643"/>
  <c r="J643"/>
  <c r="H643"/>
  <c r="G643"/>
  <c r="F643"/>
  <c r="K642"/>
  <c r="J642"/>
  <c r="H642"/>
  <c r="G642"/>
  <c r="F642"/>
  <c r="V641"/>
  <c r="T641"/>
  <c r="U641"/>
  <c r="S641"/>
  <c r="H646"/>
  <c r="F641"/>
  <c r="E641"/>
  <c r="D641"/>
  <c r="I641"/>
  <c r="C641"/>
  <c r="B641"/>
  <c r="A641"/>
  <c r="L640"/>
  <c r="Q640"/>
  <c r="Z640"/>
  <c r="Y640"/>
  <c r="X640"/>
  <c r="K639"/>
  <c r="J639"/>
  <c r="Z639"/>
  <c r="Y639"/>
  <c r="X639"/>
  <c r="H639"/>
  <c r="W639"/>
  <c r="F639"/>
  <c r="V639"/>
  <c r="T639"/>
  <c r="U639"/>
  <c r="S639"/>
  <c r="E639"/>
  <c r="D639"/>
  <c r="C639"/>
  <c r="B639"/>
  <c r="A639"/>
  <c r="K638"/>
  <c r="J638"/>
  <c r="Z638"/>
  <c r="Y638"/>
  <c r="X638"/>
  <c r="H638"/>
  <c r="W638"/>
  <c r="F638"/>
  <c r="V638"/>
  <c r="T638"/>
  <c r="U638"/>
  <c r="S638"/>
  <c r="E638"/>
  <c r="D638"/>
  <c r="C638"/>
  <c r="B638"/>
  <c r="A638"/>
  <c r="K637"/>
  <c r="J637"/>
  <c r="Z637"/>
  <c r="Y637"/>
  <c r="X637"/>
  <c r="H637"/>
  <c r="W637"/>
  <c r="F637"/>
  <c r="V637"/>
  <c r="T637"/>
  <c r="U637"/>
  <c r="S637"/>
  <c r="E637"/>
  <c r="D637"/>
  <c r="C637"/>
  <c r="B637"/>
  <c r="A637"/>
  <c r="L636"/>
  <c r="G636"/>
  <c r="E636"/>
  <c r="J635"/>
  <c r="F635"/>
  <c r="E635"/>
  <c r="J634"/>
  <c r="F634"/>
  <c r="E634"/>
  <c r="K633"/>
  <c r="J633"/>
  <c r="H633"/>
  <c r="G633"/>
  <c r="F633"/>
  <c r="K632"/>
  <c r="J632"/>
  <c r="H632"/>
  <c r="R632"/>
  <c r="G632"/>
  <c r="F632"/>
  <c r="K631"/>
  <c r="J631"/>
  <c r="H631"/>
  <c r="G631"/>
  <c r="F631"/>
  <c r="K630"/>
  <c r="J630"/>
  <c r="H630"/>
  <c r="R630"/>
  <c r="G630"/>
  <c r="F630"/>
  <c r="C629"/>
  <c r="V628"/>
  <c r="T628"/>
  <c r="U628"/>
  <c r="S628"/>
  <c r="H634"/>
  <c r="F628"/>
  <c r="E628"/>
  <c r="D628"/>
  <c r="I628"/>
  <c r="C628"/>
  <c r="B628"/>
  <c r="A628"/>
  <c r="L627"/>
  <c r="Q627"/>
  <c r="Z627"/>
  <c r="Y627"/>
  <c r="X627"/>
  <c r="L626"/>
  <c r="G626"/>
  <c r="E626"/>
  <c r="J625"/>
  <c r="F625"/>
  <c r="E625"/>
  <c r="J624"/>
  <c r="F624"/>
  <c r="E624"/>
  <c r="K623"/>
  <c r="J623"/>
  <c r="H623"/>
  <c r="R623"/>
  <c r="G623"/>
  <c r="F623"/>
  <c r="K622"/>
  <c r="J622"/>
  <c r="H622"/>
  <c r="G622"/>
  <c r="F622"/>
  <c r="K621"/>
  <c r="J621"/>
  <c r="H621"/>
  <c r="R621"/>
  <c r="G621"/>
  <c r="F621"/>
  <c r="V620"/>
  <c r="K625"/>
  <c r="T620"/>
  <c r="K624"/>
  <c r="U620"/>
  <c r="H625"/>
  <c r="S620"/>
  <c r="H624"/>
  <c r="F620"/>
  <c r="E620"/>
  <c r="D620"/>
  <c r="I620"/>
  <c r="C620"/>
  <c r="B620"/>
  <c r="A620"/>
  <c r="L619"/>
  <c r="Q619"/>
  <c r="Z619"/>
  <c r="Y619"/>
  <c r="X619"/>
  <c r="L618"/>
  <c r="G618"/>
  <c r="E618"/>
  <c r="J617"/>
  <c r="E617"/>
  <c r="J616"/>
  <c r="E616"/>
  <c r="K615"/>
  <c r="J615"/>
  <c r="H615"/>
  <c r="R615"/>
  <c r="G615"/>
  <c r="F615"/>
  <c r="K614"/>
  <c r="J614"/>
  <c r="H614"/>
  <c r="G614"/>
  <c r="F614"/>
  <c r="K613"/>
  <c r="J613"/>
  <c r="H613"/>
  <c r="G613"/>
  <c r="F613"/>
  <c r="V612"/>
  <c r="K617"/>
  <c r="T612"/>
  <c r="K616"/>
  <c r="U612"/>
  <c r="H617"/>
  <c r="S612"/>
  <c r="H616"/>
  <c r="F612"/>
  <c r="E612"/>
  <c r="D612"/>
  <c r="I612"/>
  <c r="C612"/>
  <c r="B612"/>
  <c r="A612"/>
  <c r="L611"/>
  <c r="Q611"/>
  <c r="Z611"/>
  <c r="Y611"/>
  <c r="X611"/>
  <c r="L610"/>
  <c r="G610"/>
  <c r="E610"/>
  <c r="J609"/>
  <c r="E609"/>
  <c r="J608"/>
  <c r="E608"/>
  <c r="K607"/>
  <c r="J607"/>
  <c r="H607"/>
  <c r="R607"/>
  <c r="G607"/>
  <c r="F607"/>
  <c r="K606"/>
  <c r="J606"/>
  <c r="H606"/>
  <c r="G606"/>
  <c r="F606"/>
  <c r="K605"/>
  <c r="J605"/>
  <c r="H605"/>
  <c r="G605"/>
  <c r="F605"/>
  <c r="V604"/>
  <c r="K609"/>
  <c r="T604"/>
  <c r="K608"/>
  <c r="U604"/>
  <c r="H609"/>
  <c r="S604"/>
  <c r="H608"/>
  <c r="F604"/>
  <c r="E604"/>
  <c r="D604"/>
  <c r="I604"/>
  <c r="C604"/>
  <c r="B604"/>
  <c r="A604"/>
  <c r="L603"/>
  <c r="Q603"/>
  <c r="Z603"/>
  <c r="Y603"/>
  <c r="X603"/>
  <c r="L602"/>
  <c r="G602"/>
  <c r="E602"/>
  <c r="J601"/>
  <c r="E601"/>
  <c r="J600"/>
  <c r="E600"/>
  <c r="K599"/>
  <c r="J599"/>
  <c r="H599"/>
  <c r="R599"/>
  <c r="G599"/>
  <c r="F599"/>
  <c r="K598"/>
  <c r="J598"/>
  <c r="H598"/>
  <c r="G598"/>
  <c r="F598"/>
  <c r="K597"/>
  <c r="J597"/>
  <c r="H597"/>
  <c r="R597"/>
  <c r="G597"/>
  <c r="F597"/>
  <c r="V596"/>
  <c r="K601"/>
  <c r="T596"/>
  <c r="K600"/>
  <c r="U596"/>
  <c r="H601"/>
  <c r="S596"/>
  <c r="H600"/>
  <c r="F596"/>
  <c r="E596"/>
  <c r="D596"/>
  <c r="I596"/>
  <c r="C596"/>
  <c r="B596"/>
  <c r="A596"/>
  <c r="A595"/>
  <c r="A594"/>
  <c r="L593"/>
  <c r="Q593"/>
  <c r="Z593"/>
  <c r="Y593"/>
  <c r="X593"/>
  <c r="K592"/>
  <c r="J592"/>
  <c r="Z592"/>
  <c r="Y592"/>
  <c r="X592"/>
  <c r="H592"/>
  <c r="W592"/>
  <c r="F592"/>
  <c r="V592"/>
  <c r="T592"/>
  <c r="U592"/>
  <c r="S592"/>
  <c r="E592"/>
  <c r="D592"/>
  <c r="C592"/>
  <c r="B592"/>
  <c r="A592"/>
  <c r="K591"/>
  <c r="J591"/>
  <c r="Z591"/>
  <c r="Y591"/>
  <c r="X591"/>
  <c r="H591"/>
  <c r="W591"/>
  <c r="F591"/>
  <c r="V591"/>
  <c r="T591"/>
  <c r="U591"/>
  <c r="S591"/>
  <c r="E591"/>
  <c r="D591"/>
  <c r="C591"/>
  <c r="B591"/>
  <c r="A591"/>
  <c r="L590"/>
  <c r="G590"/>
  <c r="E590"/>
  <c r="J589"/>
  <c r="E589"/>
  <c r="J588"/>
  <c r="E588"/>
  <c r="K587"/>
  <c r="J587"/>
  <c r="H587"/>
  <c r="R587"/>
  <c r="G587"/>
  <c r="F587"/>
  <c r="K586"/>
  <c r="J586"/>
  <c r="H586"/>
  <c r="G586"/>
  <c r="F586"/>
  <c r="K585"/>
  <c r="J585"/>
  <c r="H585"/>
  <c r="R585"/>
  <c r="G585"/>
  <c r="F585"/>
  <c r="C584"/>
  <c r="V583"/>
  <c r="K589"/>
  <c r="T583"/>
  <c r="K588"/>
  <c r="U583"/>
  <c r="S583"/>
  <c r="F583"/>
  <c r="E583"/>
  <c r="D583"/>
  <c r="I583"/>
  <c r="C583"/>
  <c r="B583"/>
  <c r="A583"/>
  <c r="L582"/>
  <c r="Q582"/>
  <c r="Z582"/>
  <c r="Y582"/>
  <c r="W582"/>
  <c r="K581"/>
  <c r="J581"/>
  <c r="Z581"/>
  <c r="Y581"/>
  <c r="W581"/>
  <c r="H581"/>
  <c r="X581"/>
  <c r="F581"/>
  <c r="V581"/>
  <c r="T581"/>
  <c r="U581"/>
  <c r="S581"/>
  <c r="E581"/>
  <c r="D581"/>
  <c r="C581"/>
  <c r="B581"/>
  <c r="A581"/>
  <c r="L580"/>
  <c r="G580"/>
  <c r="E580"/>
  <c r="J579"/>
  <c r="E579"/>
  <c r="J578"/>
  <c r="E578"/>
  <c r="K577"/>
  <c r="J577"/>
  <c r="H577"/>
  <c r="G577"/>
  <c r="F577"/>
  <c r="K576"/>
  <c r="J576"/>
  <c r="H576"/>
  <c r="R576"/>
  <c r="G576"/>
  <c r="F576"/>
  <c r="K575"/>
  <c r="J575"/>
  <c r="H575"/>
  <c r="G575"/>
  <c r="F575"/>
  <c r="K574"/>
  <c r="J574"/>
  <c r="H574"/>
  <c r="R574"/>
  <c r="G574"/>
  <c r="F574"/>
  <c r="C573"/>
  <c r="V572"/>
  <c r="T572"/>
  <c r="K578"/>
  <c r="U572"/>
  <c r="S572"/>
  <c r="F572"/>
  <c r="E572"/>
  <c r="D572"/>
  <c r="I572"/>
  <c r="C572"/>
  <c r="B572"/>
  <c r="A572"/>
  <c r="L571"/>
  <c r="Q571"/>
  <c r="Z571"/>
  <c r="Y571"/>
  <c r="W571"/>
  <c r="K570"/>
  <c r="J570"/>
  <c r="Z570"/>
  <c r="Y570"/>
  <c r="W570"/>
  <c r="H570"/>
  <c r="X570"/>
  <c r="F570"/>
  <c r="V570"/>
  <c r="T570"/>
  <c r="U570"/>
  <c r="S570"/>
  <c r="E570"/>
  <c r="D570"/>
  <c r="C570"/>
  <c r="B570"/>
  <c r="A570"/>
  <c r="L569"/>
  <c r="G569"/>
  <c r="E569"/>
  <c r="J568"/>
  <c r="E568"/>
  <c r="J567"/>
  <c r="E567"/>
  <c r="K566"/>
  <c r="J566"/>
  <c r="H566"/>
  <c r="G566"/>
  <c r="F566"/>
  <c r="K565"/>
  <c r="J565"/>
  <c r="H565"/>
  <c r="R565"/>
  <c r="G565"/>
  <c r="F565"/>
  <c r="K564"/>
  <c r="J564"/>
  <c r="H564"/>
  <c r="G564"/>
  <c r="F564"/>
  <c r="K563"/>
  <c r="J563"/>
  <c r="H563"/>
  <c r="R563"/>
  <c r="G563"/>
  <c r="F563"/>
  <c r="C562"/>
  <c r="V561"/>
  <c r="T561"/>
  <c r="U561"/>
  <c r="H568"/>
  <c r="S561"/>
  <c r="F561"/>
  <c r="E561"/>
  <c r="D561"/>
  <c r="I561"/>
  <c r="C561"/>
  <c r="B561"/>
  <c r="A561"/>
  <c r="L560"/>
  <c r="Q560"/>
  <c r="Z560"/>
  <c r="Y560"/>
  <c r="W560"/>
  <c r="K559"/>
  <c r="J559"/>
  <c r="Z559"/>
  <c r="Y559"/>
  <c r="W559"/>
  <c r="H559"/>
  <c r="X559"/>
  <c r="F559"/>
  <c r="V559"/>
  <c r="T559"/>
  <c r="U559"/>
  <c r="S559"/>
  <c r="E559"/>
  <c r="D559"/>
  <c r="C559"/>
  <c r="B559"/>
  <c r="A559"/>
  <c r="L558"/>
  <c r="G558"/>
  <c r="E558"/>
  <c r="J557"/>
  <c r="E557"/>
  <c r="J556"/>
  <c r="E556"/>
  <c r="K555"/>
  <c r="J555"/>
  <c r="H555"/>
  <c r="G555"/>
  <c r="F555"/>
  <c r="K554"/>
  <c r="J554"/>
  <c r="H554"/>
  <c r="R554"/>
  <c r="G554"/>
  <c r="F554"/>
  <c r="K553"/>
  <c r="J553"/>
  <c r="H553"/>
  <c r="G553"/>
  <c r="F553"/>
  <c r="K552"/>
  <c r="J552"/>
  <c r="H552"/>
  <c r="R552"/>
  <c r="G552"/>
  <c r="F552"/>
  <c r="V551"/>
  <c r="K557"/>
  <c r="T551"/>
  <c r="U551"/>
  <c r="H557"/>
  <c r="S551"/>
  <c r="H556"/>
  <c r="F551"/>
  <c r="E551"/>
  <c r="D551"/>
  <c r="I551"/>
  <c r="C551"/>
  <c r="B551"/>
  <c r="A551"/>
  <c r="L550"/>
  <c r="Q550"/>
  <c r="Z550"/>
  <c r="Y550"/>
  <c r="W550"/>
  <c r="K549"/>
  <c r="J549"/>
  <c r="Z549"/>
  <c r="Y549"/>
  <c r="W549"/>
  <c r="H549"/>
  <c r="X549"/>
  <c r="F549"/>
  <c r="V549"/>
  <c r="T549"/>
  <c r="U549"/>
  <c r="S549"/>
  <c r="E549"/>
  <c r="D549"/>
  <c r="C549"/>
  <c r="B549"/>
  <c r="A549"/>
  <c r="K548"/>
  <c r="J548"/>
  <c r="Z548"/>
  <c r="Y548"/>
  <c r="W548"/>
  <c r="H548"/>
  <c r="X548"/>
  <c r="F548"/>
  <c r="V548"/>
  <c r="T548"/>
  <c r="U548"/>
  <c r="S548"/>
  <c r="E548"/>
  <c r="D548"/>
  <c r="C548"/>
  <c r="B548"/>
  <c r="A548"/>
  <c r="L547"/>
  <c r="G547"/>
  <c r="E547"/>
  <c r="J546"/>
  <c r="E546"/>
  <c r="J545"/>
  <c r="E545"/>
  <c r="K544"/>
  <c r="J544"/>
  <c r="H544"/>
  <c r="G544"/>
  <c r="F544"/>
  <c r="K543"/>
  <c r="J543"/>
  <c r="H543"/>
  <c r="R543"/>
  <c r="G543"/>
  <c r="F543"/>
  <c r="K542"/>
  <c r="J542"/>
  <c r="H542"/>
  <c r="G542"/>
  <c r="F542"/>
  <c r="K541"/>
  <c r="J541"/>
  <c r="H541"/>
  <c r="R541"/>
  <c r="G541"/>
  <c r="F541"/>
  <c r="V540"/>
  <c r="K546"/>
  <c r="T540"/>
  <c r="U540"/>
  <c r="S540"/>
  <c r="F540"/>
  <c r="E540"/>
  <c r="D540"/>
  <c r="I540"/>
  <c r="C540"/>
  <c r="B540"/>
  <c r="A540"/>
  <c r="L539"/>
  <c r="Q539"/>
  <c r="Z539"/>
  <c r="Y539"/>
  <c r="X539"/>
  <c r="L538"/>
  <c r="G538"/>
  <c r="E538"/>
  <c r="J537"/>
  <c r="E537"/>
  <c r="J536"/>
  <c r="E536"/>
  <c r="K535"/>
  <c r="J535"/>
  <c r="H535"/>
  <c r="G535"/>
  <c r="F535"/>
  <c r="V534"/>
  <c r="K537"/>
  <c r="T534"/>
  <c r="K536"/>
  <c r="U534"/>
  <c r="H537"/>
  <c r="S534"/>
  <c r="H536"/>
  <c r="F534"/>
  <c r="E534"/>
  <c r="D534"/>
  <c r="I534"/>
  <c r="C534"/>
  <c r="B534"/>
  <c r="A534"/>
  <c r="L533"/>
  <c r="Q533"/>
  <c r="Z533"/>
  <c r="Y533"/>
  <c r="X533"/>
  <c r="L532"/>
  <c r="G532"/>
  <c r="E532"/>
  <c r="J531"/>
  <c r="E531"/>
  <c r="J530"/>
  <c r="E530"/>
  <c r="K529"/>
  <c r="J529"/>
  <c r="H529"/>
  <c r="R529"/>
  <c r="G529"/>
  <c r="F529"/>
  <c r="K528"/>
  <c r="J528"/>
  <c r="H528"/>
  <c r="G528"/>
  <c r="F528"/>
  <c r="K527"/>
  <c r="J527"/>
  <c r="H527"/>
  <c r="R527"/>
  <c r="G527"/>
  <c r="F527"/>
  <c r="C526"/>
  <c r="V525"/>
  <c r="K531"/>
  <c r="T525"/>
  <c r="K530"/>
  <c r="U525"/>
  <c r="H531"/>
  <c r="S525"/>
  <c r="H530"/>
  <c r="F525"/>
  <c r="E525"/>
  <c r="D525"/>
  <c r="I525"/>
  <c r="C525"/>
  <c r="B525"/>
  <c r="A525"/>
  <c r="A524"/>
  <c r="A523"/>
  <c r="L522"/>
  <c r="Q522"/>
  <c r="Z522"/>
  <c r="Y522"/>
  <c r="W522"/>
  <c r="K521"/>
  <c r="J521"/>
  <c r="Z521"/>
  <c r="Y521"/>
  <c r="W521"/>
  <c r="H521"/>
  <c r="X521"/>
  <c r="F521"/>
  <c r="V521"/>
  <c r="T521"/>
  <c r="U521"/>
  <c r="S521"/>
  <c r="E521"/>
  <c r="D521"/>
  <c r="C521"/>
  <c r="B521"/>
  <c r="A521"/>
  <c r="K520"/>
  <c r="J520"/>
  <c r="Z520"/>
  <c r="Y520"/>
  <c r="W520"/>
  <c r="H520"/>
  <c r="X520"/>
  <c r="F520"/>
  <c r="V520"/>
  <c r="T520"/>
  <c r="U520"/>
  <c r="S520"/>
  <c r="E520"/>
  <c r="D520"/>
  <c r="C520"/>
  <c r="B520"/>
  <c r="A520"/>
  <c r="L519"/>
  <c r="G519"/>
  <c r="E519"/>
  <c r="J518"/>
  <c r="E518"/>
  <c r="J517"/>
  <c r="E517"/>
  <c r="K516"/>
  <c r="J516"/>
  <c r="H516"/>
  <c r="G516"/>
  <c r="F516"/>
  <c r="K515"/>
  <c r="J515"/>
  <c r="H515"/>
  <c r="G515"/>
  <c r="F515"/>
  <c r="K514"/>
  <c r="J514"/>
  <c r="H514"/>
  <c r="G514"/>
  <c r="F514"/>
  <c r="V513"/>
  <c r="T513"/>
  <c r="U513"/>
  <c r="S513"/>
  <c r="F513"/>
  <c r="E513"/>
  <c r="D513"/>
  <c r="I513"/>
  <c r="C513"/>
  <c r="B513"/>
  <c r="A513"/>
  <c r="L512"/>
  <c r="Q512"/>
  <c r="Z512"/>
  <c r="Y512"/>
  <c r="W512"/>
  <c r="K511"/>
  <c r="J511"/>
  <c r="Z511"/>
  <c r="Y511"/>
  <c r="W511"/>
  <c r="H511"/>
  <c r="X511"/>
  <c r="F511"/>
  <c r="V511"/>
  <c r="T511"/>
  <c r="U511"/>
  <c r="S511"/>
  <c r="E511"/>
  <c r="D511"/>
  <c r="C511"/>
  <c r="B511"/>
  <c r="A511"/>
  <c r="L510"/>
  <c r="G510"/>
  <c r="E510"/>
  <c r="J509"/>
  <c r="E509"/>
  <c r="J508"/>
  <c r="E508"/>
  <c r="K507"/>
  <c r="J507"/>
  <c r="H507"/>
  <c r="G507"/>
  <c r="F507"/>
  <c r="K506"/>
  <c r="J506"/>
  <c r="H506"/>
  <c r="R506"/>
  <c r="G506"/>
  <c r="F506"/>
  <c r="K505"/>
  <c r="J505"/>
  <c r="H505"/>
  <c r="G505"/>
  <c r="F505"/>
  <c r="K504"/>
  <c r="J504"/>
  <c r="H504"/>
  <c r="G504"/>
  <c r="F504"/>
  <c r="V503"/>
  <c r="K509"/>
  <c r="T503"/>
  <c r="K508"/>
  <c r="U503"/>
  <c r="H509"/>
  <c r="S503"/>
  <c r="F503"/>
  <c r="E503"/>
  <c r="D503"/>
  <c r="I503"/>
  <c r="C503"/>
  <c r="B503"/>
  <c r="A503"/>
  <c r="L502"/>
  <c r="Q502"/>
  <c r="Z502"/>
  <c r="Y502"/>
  <c r="X502"/>
  <c r="K501"/>
  <c r="J501"/>
  <c r="Z501"/>
  <c r="Y501"/>
  <c r="X501"/>
  <c r="H501"/>
  <c r="W501"/>
  <c r="F501"/>
  <c r="V501"/>
  <c r="T501"/>
  <c r="U501"/>
  <c r="S501"/>
  <c r="E501"/>
  <c r="D501"/>
  <c r="C501"/>
  <c r="B501"/>
  <c r="A501"/>
  <c r="K500"/>
  <c r="J500"/>
  <c r="Z500"/>
  <c r="Y500"/>
  <c r="X500"/>
  <c r="H500"/>
  <c r="W500"/>
  <c r="F500"/>
  <c r="V500"/>
  <c r="T500"/>
  <c r="U500"/>
  <c r="S500"/>
  <c r="E500"/>
  <c r="D500"/>
  <c r="C500"/>
  <c r="B500"/>
  <c r="A500"/>
  <c r="K499"/>
  <c r="J499"/>
  <c r="Z499"/>
  <c r="Y499"/>
  <c r="X499"/>
  <c r="H499"/>
  <c r="W499"/>
  <c r="F499"/>
  <c r="V499"/>
  <c r="T499"/>
  <c r="U499"/>
  <c r="S499"/>
  <c r="E499"/>
  <c r="D499"/>
  <c r="C499"/>
  <c r="B499"/>
  <c r="A499"/>
  <c r="L498"/>
  <c r="G498"/>
  <c r="E498"/>
  <c r="J497"/>
  <c r="E497"/>
  <c r="J496"/>
  <c r="E496"/>
  <c r="K495"/>
  <c r="J495"/>
  <c r="H495"/>
  <c r="R495"/>
  <c r="G495"/>
  <c r="F495"/>
  <c r="V494"/>
  <c r="T494"/>
  <c r="U494"/>
  <c r="S494"/>
  <c r="F494"/>
  <c r="E494"/>
  <c r="D494"/>
  <c r="I494"/>
  <c r="C494"/>
  <c r="B494"/>
  <c r="A494"/>
  <c r="L493"/>
  <c r="Q493"/>
  <c r="Z493"/>
  <c r="Y493"/>
  <c r="X493"/>
  <c r="K492"/>
  <c r="J492"/>
  <c r="Z492"/>
  <c r="Y492"/>
  <c r="X492"/>
  <c r="H492"/>
  <c r="W492"/>
  <c r="F492"/>
  <c r="V492"/>
  <c r="T492"/>
  <c r="U492"/>
  <c r="S492"/>
  <c r="E492"/>
  <c r="D492"/>
  <c r="C492"/>
  <c r="B492"/>
  <c r="A492"/>
  <c r="K491"/>
  <c r="J491"/>
  <c r="Z491"/>
  <c r="Y491"/>
  <c r="X491"/>
  <c r="H491"/>
  <c r="W491"/>
  <c r="F491"/>
  <c r="V491"/>
  <c r="T491"/>
  <c r="U491"/>
  <c r="S491"/>
  <c r="E491"/>
  <c r="D491"/>
  <c r="C491"/>
  <c r="B491"/>
  <c r="A491"/>
  <c r="L490"/>
  <c r="G490"/>
  <c r="E490"/>
  <c r="J489"/>
  <c r="E489"/>
  <c r="J488"/>
  <c r="E488"/>
  <c r="K487"/>
  <c r="J487"/>
  <c r="H487"/>
  <c r="R487"/>
  <c r="G487"/>
  <c r="F487"/>
  <c r="V486"/>
  <c r="T486"/>
  <c r="K488"/>
  <c r="U486"/>
  <c r="S486"/>
  <c r="F486"/>
  <c r="E486"/>
  <c r="D486"/>
  <c r="I486"/>
  <c r="C486"/>
  <c r="B486"/>
  <c r="A486"/>
  <c r="L485"/>
  <c r="Q485"/>
  <c r="Z485"/>
  <c r="Y485"/>
  <c r="W485"/>
  <c r="L484"/>
  <c r="G484"/>
  <c r="E484"/>
  <c r="J483"/>
  <c r="E483"/>
  <c r="J482"/>
  <c r="E482"/>
  <c r="K481"/>
  <c r="J481"/>
  <c r="H481"/>
  <c r="R481"/>
  <c r="G481"/>
  <c r="F481"/>
  <c r="K480"/>
  <c r="J480"/>
  <c r="H480"/>
  <c r="G480"/>
  <c r="F480"/>
  <c r="K479"/>
  <c r="J479"/>
  <c r="H479"/>
  <c r="R479"/>
  <c r="G479"/>
  <c r="F479"/>
  <c r="V478"/>
  <c r="K483"/>
  <c r="T478"/>
  <c r="K482"/>
  <c r="U478"/>
  <c r="H483"/>
  <c r="S478"/>
  <c r="H482"/>
  <c r="F478"/>
  <c r="E478"/>
  <c r="D478"/>
  <c r="I478"/>
  <c r="C478"/>
  <c r="B478"/>
  <c r="A478"/>
  <c r="A477"/>
  <c r="A476"/>
  <c r="L475"/>
  <c r="Q475"/>
  <c r="Z475"/>
  <c r="Y475"/>
  <c r="X475"/>
  <c r="K474"/>
  <c r="J475"/>
  <c r="P475"/>
  <c r="H474"/>
  <c r="G475"/>
  <c r="O475"/>
  <c r="J474"/>
  <c r="G474"/>
  <c r="F474"/>
  <c r="V474"/>
  <c r="T474"/>
  <c r="U474"/>
  <c r="S474"/>
  <c r="E474"/>
  <c r="D474"/>
  <c r="I474"/>
  <c r="C474"/>
  <c r="B474"/>
  <c r="A474"/>
  <c r="L473"/>
  <c r="Q473"/>
  <c r="Z473"/>
  <c r="Y473"/>
  <c r="X473"/>
  <c r="K472"/>
  <c r="J473"/>
  <c r="P473"/>
  <c r="H472"/>
  <c r="G473"/>
  <c r="O473"/>
  <c r="J472"/>
  <c r="G472"/>
  <c r="F472"/>
  <c r="V472"/>
  <c r="T472"/>
  <c r="U472"/>
  <c r="S472"/>
  <c r="E472"/>
  <c r="D472"/>
  <c r="I472"/>
  <c r="C472"/>
  <c r="B472"/>
  <c r="A472"/>
  <c r="L471"/>
  <c r="Q471"/>
  <c r="Z471"/>
  <c r="Y471"/>
  <c r="X471"/>
  <c r="K470"/>
  <c r="J470"/>
  <c r="Z470"/>
  <c r="Y470"/>
  <c r="X470"/>
  <c r="H470"/>
  <c r="W470"/>
  <c r="F470"/>
  <c r="V470"/>
  <c r="T470"/>
  <c r="U470"/>
  <c r="S470"/>
  <c r="E470"/>
  <c r="D470"/>
  <c r="C470"/>
  <c r="B470"/>
  <c r="A470"/>
  <c r="L469"/>
  <c r="G469"/>
  <c r="E469"/>
  <c r="J468"/>
  <c r="F468"/>
  <c r="E468"/>
  <c r="J467"/>
  <c r="F467"/>
  <c r="E467"/>
  <c r="K466"/>
  <c r="J466"/>
  <c r="H466"/>
  <c r="G466"/>
  <c r="F466"/>
  <c r="K465"/>
  <c r="J465"/>
  <c r="H465"/>
  <c r="R465"/>
  <c r="G465"/>
  <c r="F465"/>
  <c r="K464"/>
  <c r="J464"/>
  <c r="H464"/>
  <c r="G464"/>
  <c r="F464"/>
  <c r="K463"/>
  <c r="J463"/>
  <c r="H463"/>
  <c r="R463"/>
  <c r="G463"/>
  <c r="F463"/>
  <c r="V462"/>
  <c r="K468"/>
  <c r="T462"/>
  <c r="K467"/>
  <c r="U462"/>
  <c r="S462"/>
  <c r="H467"/>
  <c r="F462"/>
  <c r="E462"/>
  <c r="D462"/>
  <c r="I462"/>
  <c r="C462"/>
  <c r="B462"/>
  <c r="A462"/>
  <c r="L461"/>
  <c r="Q461"/>
  <c r="Z461"/>
  <c r="Y461"/>
  <c r="X461"/>
  <c r="K460"/>
  <c r="J460"/>
  <c r="Z460"/>
  <c r="Y460"/>
  <c r="X460"/>
  <c r="H460"/>
  <c r="W460"/>
  <c r="F460"/>
  <c r="V460"/>
  <c r="T460"/>
  <c r="U460"/>
  <c r="S460"/>
  <c r="E460"/>
  <c r="D460"/>
  <c r="C460"/>
  <c r="B460"/>
  <c r="A460"/>
  <c r="K459"/>
  <c r="J459"/>
  <c r="Z459"/>
  <c r="Y459"/>
  <c r="X459"/>
  <c r="H459"/>
  <c r="W459"/>
  <c r="F459"/>
  <c r="V459"/>
  <c r="T459"/>
  <c r="U459"/>
  <c r="S459"/>
  <c r="E459"/>
  <c r="D459"/>
  <c r="C459"/>
  <c r="B459"/>
  <c r="A459"/>
  <c r="K458"/>
  <c r="J458"/>
  <c r="Z458"/>
  <c r="Y458"/>
  <c r="X458"/>
  <c r="H458"/>
  <c r="W458"/>
  <c r="F458"/>
  <c r="V458"/>
  <c r="T458"/>
  <c r="U458"/>
  <c r="S458"/>
  <c r="E458"/>
  <c r="D458"/>
  <c r="C458"/>
  <c r="B458"/>
  <c r="A458"/>
  <c r="L457"/>
  <c r="G457"/>
  <c r="E457"/>
  <c r="J456"/>
  <c r="F456"/>
  <c r="E456"/>
  <c r="J455"/>
  <c r="F455"/>
  <c r="E455"/>
  <c r="K454"/>
  <c r="J454"/>
  <c r="H454"/>
  <c r="G454"/>
  <c r="F454"/>
  <c r="K453"/>
  <c r="J453"/>
  <c r="H453"/>
  <c r="R453"/>
  <c r="G453"/>
  <c r="F453"/>
  <c r="K452"/>
  <c r="J452"/>
  <c r="H452"/>
  <c r="G452"/>
  <c r="F452"/>
  <c r="K451"/>
  <c r="J451"/>
  <c r="H451"/>
  <c r="R451"/>
  <c r="G451"/>
  <c r="F451"/>
  <c r="C450"/>
  <c r="V449"/>
  <c r="K456"/>
  <c r="T449"/>
  <c r="U449"/>
  <c r="S449"/>
  <c r="H455"/>
  <c r="F449"/>
  <c r="E449"/>
  <c r="D449"/>
  <c r="I449"/>
  <c r="C449"/>
  <c r="B449"/>
  <c r="A449"/>
  <c r="L448"/>
  <c r="Q448"/>
  <c r="Z448"/>
  <c r="Y448"/>
  <c r="X448"/>
  <c r="K447"/>
  <c r="J447"/>
  <c r="Z447"/>
  <c r="Y447"/>
  <c r="X447"/>
  <c r="H447"/>
  <c r="W447"/>
  <c r="F447"/>
  <c r="V447"/>
  <c r="T447"/>
  <c r="U447"/>
  <c r="S447"/>
  <c r="E447"/>
  <c r="D447"/>
  <c r="C447"/>
  <c r="B447"/>
  <c r="A447"/>
  <c r="K446"/>
  <c r="J446"/>
  <c r="Z446"/>
  <c r="Y446"/>
  <c r="X446"/>
  <c r="H446"/>
  <c r="W446"/>
  <c r="F446"/>
  <c r="V446"/>
  <c r="T446"/>
  <c r="U446"/>
  <c r="S446"/>
  <c r="E446"/>
  <c r="D446"/>
  <c r="C446"/>
  <c r="B446"/>
  <c r="A446"/>
  <c r="L445"/>
  <c r="G445"/>
  <c r="E445"/>
  <c r="J444"/>
  <c r="F444"/>
  <c r="E444"/>
  <c r="J443"/>
  <c r="F443"/>
  <c r="E443"/>
  <c r="K442"/>
  <c r="J442"/>
  <c r="H442"/>
  <c r="R442"/>
  <c r="G442"/>
  <c r="F442"/>
  <c r="V441"/>
  <c r="K444"/>
  <c r="T441"/>
  <c r="U441"/>
  <c r="H444"/>
  <c r="S441"/>
  <c r="F441"/>
  <c r="E441"/>
  <c r="D441"/>
  <c r="I441"/>
  <c r="C441"/>
  <c r="B441"/>
  <c r="A441"/>
  <c r="L440"/>
  <c r="Q440"/>
  <c r="Z440"/>
  <c r="Y440"/>
  <c r="X440"/>
  <c r="K439"/>
  <c r="J439"/>
  <c r="Z439"/>
  <c r="Y439"/>
  <c r="X439"/>
  <c r="H439"/>
  <c r="W439"/>
  <c r="F439"/>
  <c r="V439"/>
  <c r="T439"/>
  <c r="U439"/>
  <c r="S439"/>
  <c r="E439"/>
  <c r="D439"/>
  <c r="C439"/>
  <c r="B439"/>
  <c r="A439"/>
  <c r="K438"/>
  <c r="J438"/>
  <c r="Z438"/>
  <c r="Y438"/>
  <c r="X438"/>
  <c r="H438"/>
  <c r="W438"/>
  <c r="F438"/>
  <c r="V438"/>
  <c r="T438"/>
  <c r="U438"/>
  <c r="S438"/>
  <c r="E438"/>
  <c r="D438"/>
  <c r="C438"/>
  <c r="B438"/>
  <c r="A438"/>
  <c r="L437"/>
  <c r="G437"/>
  <c r="E437"/>
  <c r="J436"/>
  <c r="F436"/>
  <c r="E436"/>
  <c r="J435"/>
  <c r="F435"/>
  <c r="E435"/>
  <c r="K434"/>
  <c r="J434"/>
  <c r="H434"/>
  <c r="G434"/>
  <c r="F434"/>
  <c r="K433"/>
  <c r="J433"/>
  <c r="H433"/>
  <c r="R433"/>
  <c r="G433"/>
  <c r="F433"/>
  <c r="K432"/>
  <c r="J432"/>
  <c r="H432"/>
  <c r="G432"/>
  <c r="F432"/>
  <c r="K431"/>
  <c r="J431"/>
  <c r="H431"/>
  <c r="R431"/>
  <c r="G431"/>
  <c r="F431"/>
  <c r="C430"/>
  <c r="V429"/>
  <c r="T429"/>
  <c r="K435"/>
  <c r="U429"/>
  <c r="H436"/>
  <c r="S429"/>
  <c r="H435"/>
  <c r="F429"/>
  <c r="E429"/>
  <c r="D429"/>
  <c r="I429"/>
  <c r="C429"/>
  <c r="B429"/>
  <c r="A429"/>
  <c r="L428"/>
  <c r="Q428"/>
  <c r="Z428"/>
  <c r="Y428"/>
  <c r="X428"/>
  <c r="K427"/>
  <c r="J427"/>
  <c r="Z427"/>
  <c r="Y427"/>
  <c r="X427"/>
  <c r="H427"/>
  <c r="W427"/>
  <c r="F427"/>
  <c r="V427"/>
  <c r="T427"/>
  <c r="U427"/>
  <c r="S427"/>
  <c r="E427"/>
  <c r="D427"/>
  <c r="C427"/>
  <c r="B427"/>
  <c r="A427"/>
  <c r="K426"/>
  <c r="J426"/>
  <c r="Z426"/>
  <c r="Y426"/>
  <c r="X426"/>
  <c r="H426"/>
  <c r="W426"/>
  <c r="F426"/>
  <c r="V426"/>
  <c r="T426"/>
  <c r="U426"/>
  <c r="S426"/>
  <c r="E426"/>
  <c r="D426"/>
  <c r="C426"/>
  <c r="B426"/>
  <c r="A426"/>
  <c r="L425"/>
  <c r="G425"/>
  <c r="E425"/>
  <c r="J424"/>
  <c r="F424"/>
  <c r="E424"/>
  <c r="J423"/>
  <c r="F423"/>
  <c r="E423"/>
  <c r="K422"/>
  <c r="J422"/>
  <c r="H422"/>
  <c r="G422"/>
  <c r="F422"/>
  <c r="K421"/>
  <c r="J421"/>
  <c r="H421"/>
  <c r="R421"/>
  <c r="G421"/>
  <c r="F421"/>
  <c r="K420"/>
  <c r="J420"/>
  <c r="H420"/>
  <c r="G420"/>
  <c r="F420"/>
  <c r="K419"/>
  <c r="J419"/>
  <c r="H419"/>
  <c r="G419"/>
  <c r="F419"/>
  <c r="V418"/>
  <c r="K424"/>
  <c r="T418"/>
  <c r="K423"/>
  <c r="U418"/>
  <c r="H424"/>
  <c r="S418"/>
  <c r="F418"/>
  <c r="E418"/>
  <c r="D418"/>
  <c r="I418"/>
  <c r="C418"/>
  <c r="B418"/>
  <c r="A418"/>
  <c r="L417"/>
  <c r="Q417"/>
  <c r="Z417"/>
  <c r="Y417"/>
  <c r="X417"/>
  <c r="L416"/>
  <c r="G416"/>
  <c r="E416"/>
  <c r="J415"/>
  <c r="E415"/>
  <c r="J414"/>
  <c r="E414"/>
  <c r="K413"/>
  <c r="J413"/>
  <c r="H413"/>
  <c r="G413"/>
  <c r="F413"/>
  <c r="K412"/>
  <c r="J412"/>
  <c r="H412"/>
  <c r="G412"/>
  <c r="F412"/>
  <c r="K411"/>
  <c r="J411"/>
  <c r="H411"/>
  <c r="R411"/>
  <c r="G411"/>
  <c r="F411"/>
  <c r="C410"/>
  <c r="V409"/>
  <c r="K415"/>
  <c r="T409"/>
  <c r="K414"/>
  <c r="U409"/>
  <c r="H415"/>
  <c r="S409"/>
  <c r="H414"/>
  <c r="F409"/>
  <c r="E409"/>
  <c r="D409"/>
  <c r="I409"/>
  <c r="C409"/>
  <c r="B409"/>
  <c r="A409"/>
  <c r="L408"/>
  <c r="Q408"/>
  <c r="Z408"/>
  <c r="Y408"/>
  <c r="X408"/>
  <c r="K407"/>
  <c r="J407"/>
  <c r="Z407"/>
  <c r="Y407"/>
  <c r="X407"/>
  <c r="H407"/>
  <c r="W407"/>
  <c r="F407"/>
  <c r="V407"/>
  <c r="T407"/>
  <c r="U407"/>
  <c r="S407"/>
  <c r="E407"/>
  <c r="D407"/>
  <c r="C407"/>
  <c r="B407"/>
  <c r="A407"/>
  <c r="K406"/>
  <c r="J406"/>
  <c r="Z406"/>
  <c r="Y406"/>
  <c r="X406"/>
  <c r="H406"/>
  <c r="W406"/>
  <c r="F406"/>
  <c r="V406"/>
  <c r="T406"/>
  <c r="U406"/>
  <c r="S406"/>
  <c r="E406"/>
  <c r="D406"/>
  <c r="C406"/>
  <c r="B406"/>
  <c r="A406"/>
  <c r="K405"/>
  <c r="J405"/>
  <c r="Z405"/>
  <c r="Y405"/>
  <c r="X405"/>
  <c r="H405"/>
  <c r="W405"/>
  <c r="F405"/>
  <c r="V405"/>
  <c r="T405"/>
  <c r="U405"/>
  <c r="S405"/>
  <c r="E405"/>
  <c r="D405"/>
  <c r="C405"/>
  <c r="B405"/>
  <c r="A405"/>
  <c r="K404"/>
  <c r="J404"/>
  <c r="Z404"/>
  <c r="Y404"/>
  <c r="X404"/>
  <c r="H404"/>
  <c r="W404"/>
  <c r="F404"/>
  <c r="V404"/>
  <c r="T404"/>
  <c r="U404"/>
  <c r="S404"/>
  <c r="E404"/>
  <c r="D404"/>
  <c r="C404"/>
  <c r="B404"/>
  <c r="A404"/>
  <c r="K403"/>
  <c r="J403"/>
  <c r="Z403"/>
  <c r="Y403"/>
  <c r="X403"/>
  <c r="H403"/>
  <c r="W403"/>
  <c r="F403"/>
  <c r="V403"/>
  <c r="T403"/>
  <c r="U403"/>
  <c r="S403"/>
  <c r="E403"/>
  <c r="D403"/>
  <c r="C403"/>
  <c r="B403"/>
  <c r="A403"/>
  <c r="L402"/>
  <c r="G402"/>
  <c r="E402"/>
  <c r="J401"/>
  <c r="F401"/>
  <c r="E401"/>
  <c r="J400"/>
  <c r="F400"/>
  <c r="E400"/>
  <c r="K399"/>
  <c r="J399"/>
  <c r="H399"/>
  <c r="G399"/>
  <c r="F399"/>
  <c r="K398"/>
  <c r="J398"/>
  <c r="H398"/>
  <c r="R398"/>
  <c r="G398"/>
  <c r="F398"/>
  <c r="K397"/>
  <c r="J397"/>
  <c r="H397"/>
  <c r="G397"/>
  <c r="F397"/>
  <c r="K396"/>
  <c r="J396"/>
  <c r="H396"/>
  <c r="G396"/>
  <c r="F396"/>
  <c r="V395"/>
  <c r="T395"/>
  <c r="K400"/>
  <c r="U395"/>
  <c r="H401"/>
  <c r="S395"/>
  <c r="F395"/>
  <c r="E395"/>
  <c r="D395"/>
  <c r="I395"/>
  <c r="C395"/>
  <c r="B395"/>
  <c r="A395"/>
  <c r="L394"/>
  <c r="Q394"/>
  <c r="Z394"/>
  <c r="Y394"/>
  <c r="X394"/>
  <c r="L393"/>
  <c r="G393"/>
  <c r="E393"/>
  <c r="J392"/>
  <c r="F392"/>
  <c r="E392"/>
  <c r="J391"/>
  <c r="F391"/>
  <c r="E391"/>
  <c r="K390"/>
  <c r="J390"/>
  <c r="H390"/>
  <c r="G390"/>
  <c r="F390"/>
  <c r="K389"/>
  <c r="J389"/>
  <c r="H389"/>
  <c r="R389"/>
  <c r="G389"/>
  <c r="F389"/>
  <c r="K388"/>
  <c r="J388"/>
  <c r="H388"/>
  <c r="G388"/>
  <c r="F388"/>
  <c r="K387"/>
  <c r="J387"/>
  <c r="H387"/>
  <c r="G387"/>
  <c r="F387"/>
  <c r="C386"/>
  <c r="V385"/>
  <c r="K392"/>
  <c r="T385"/>
  <c r="K391"/>
  <c r="U385"/>
  <c r="H392"/>
  <c r="S385"/>
  <c r="H391"/>
  <c r="F385"/>
  <c r="E385"/>
  <c r="D385"/>
  <c r="I385"/>
  <c r="C385"/>
  <c r="B385"/>
  <c r="A385"/>
  <c r="L384"/>
  <c r="Q384"/>
  <c r="Z384"/>
  <c r="Y384"/>
  <c r="X384"/>
  <c r="K383"/>
  <c r="J383"/>
  <c r="Z383"/>
  <c r="Y383"/>
  <c r="X383"/>
  <c r="H383"/>
  <c r="W383"/>
  <c r="F383"/>
  <c r="V383"/>
  <c r="T383"/>
  <c r="U383"/>
  <c r="S383"/>
  <c r="E383"/>
  <c r="D383"/>
  <c r="C383"/>
  <c r="B383"/>
  <c r="A383"/>
  <c r="K382"/>
  <c r="J382"/>
  <c r="Z382"/>
  <c r="Y382"/>
  <c r="X382"/>
  <c r="H382"/>
  <c r="W382"/>
  <c r="F382"/>
  <c r="V382"/>
  <c r="T382"/>
  <c r="U382"/>
  <c r="S382"/>
  <c r="E382"/>
  <c r="D382"/>
  <c r="C382"/>
  <c r="B382"/>
  <c r="A382"/>
  <c r="L381"/>
  <c r="G381"/>
  <c r="E381"/>
  <c r="J380"/>
  <c r="F380"/>
  <c r="E380"/>
  <c r="J379"/>
  <c r="F379"/>
  <c r="E379"/>
  <c r="K378"/>
  <c r="J378"/>
  <c r="H378"/>
  <c r="G378"/>
  <c r="F378"/>
  <c r="K377"/>
  <c r="J377"/>
  <c r="H377"/>
  <c r="R377"/>
  <c r="G377"/>
  <c r="F377"/>
  <c r="K376"/>
  <c r="J376"/>
  <c r="H376"/>
  <c r="G376"/>
  <c r="F376"/>
  <c r="K375"/>
  <c r="J375"/>
  <c r="H375"/>
  <c r="R375"/>
  <c r="G375"/>
  <c r="F375"/>
  <c r="V374"/>
  <c r="T374"/>
  <c r="K379"/>
  <c r="U374"/>
  <c r="S374"/>
  <c r="H379"/>
  <c r="F374"/>
  <c r="E374"/>
  <c r="D374"/>
  <c r="I374"/>
  <c r="C374"/>
  <c r="B374"/>
  <c r="A374"/>
  <c r="L373"/>
  <c r="Q373"/>
  <c r="Z373"/>
  <c r="Y373"/>
  <c r="X373"/>
  <c r="L372"/>
  <c r="G372"/>
  <c r="E372"/>
  <c r="J371"/>
  <c r="F371"/>
  <c r="E371"/>
  <c r="J370"/>
  <c r="F370"/>
  <c r="E370"/>
  <c r="K369"/>
  <c r="J369"/>
  <c r="H369"/>
  <c r="G369"/>
  <c r="F369"/>
  <c r="K368"/>
  <c r="J368"/>
  <c r="H368"/>
  <c r="R368"/>
  <c r="G368"/>
  <c r="F368"/>
  <c r="K367"/>
  <c r="J367"/>
  <c r="H367"/>
  <c r="G367"/>
  <c r="F367"/>
  <c r="K366"/>
  <c r="J366"/>
  <c r="H366"/>
  <c r="R366"/>
  <c r="G366"/>
  <c r="F366"/>
  <c r="C365"/>
  <c r="V364"/>
  <c r="K371"/>
  <c r="T364"/>
  <c r="K370"/>
  <c r="U364"/>
  <c r="H371"/>
  <c r="S364"/>
  <c r="H370"/>
  <c r="F364"/>
  <c r="E364"/>
  <c r="D364"/>
  <c r="I364"/>
  <c r="C364"/>
  <c r="B364"/>
  <c r="A364"/>
  <c r="L363"/>
  <c r="Q363"/>
  <c r="Z363"/>
  <c r="Y363"/>
  <c r="X363"/>
  <c r="L362"/>
  <c r="G362"/>
  <c r="E362"/>
  <c r="J361"/>
  <c r="F361"/>
  <c r="E361"/>
  <c r="J360"/>
  <c r="F360"/>
  <c r="E360"/>
  <c r="K359"/>
  <c r="J359"/>
  <c r="H359"/>
  <c r="G359"/>
  <c r="F359"/>
  <c r="K358"/>
  <c r="J358"/>
  <c r="H358"/>
  <c r="R358"/>
  <c r="G358"/>
  <c r="F358"/>
  <c r="K357"/>
  <c r="J357"/>
  <c r="H357"/>
  <c r="G357"/>
  <c r="F357"/>
  <c r="K356"/>
  <c r="J356"/>
  <c r="H356"/>
  <c r="G356"/>
  <c r="F356"/>
  <c r="C355"/>
  <c r="V354"/>
  <c r="K361"/>
  <c r="T354"/>
  <c r="K360"/>
  <c r="U354"/>
  <c r="H361"/>
  <c r="S354"/>
  <c r="H360"/>
  <c r="F354"/>
  <c r="E354"/>
  <c r="D354"/>
  <c r="I354"/>
  <c r="C354"/>
  <c r="B354"/>
  <c r="A354"/>
  <c r="L353"/>
  <c r="Q353"/>
  <c r="Z353"/>
  <c r="Y353"/>
  <c r="X353"/>
  <c r="L352"/>
  <c r="G352"/>
  <c r="E352"/>
  <c r="J351"/>
  <c r="F351"/>
  <c r="E351"/>
  <c r="J350"/>
  <c r="F350"/>
  <c r="E350"/>
  <c r="K349"/>
  <c r="J349"/>
  <c r="H349"/>
  <c r="G349"/>
  <c r="F349"/>
  <c r="K348"/>
  <c r="J348"/>
  <c r="H348"/>
  <c r="R348"/>
  <c r="G348"/>
  <c r="F348"/>
  <c r="K347"/>
  <c r="J347"/>
  <c r="H347"/>
  <c r="G347"/>
  <c r="F347"/>
  <c r="K346"/>
  <c r="J346"/>
  <c r="H346"/>
  <c r="G346"/>
  <c r="F346"/>
  <c r="C345"/>
  <c r="V344"/>
  <c r="K351"/>
  <c r="T344"/>
  <c r="K350"/>
  <c r="U344"/>
  <c r="H351"/>
  <c r="S344"/>
  <c r="H350"/>
  <c r="F344"/>
  <c r="E344"/>
  <c r="D344"/>
  <c r="I344"/>
  <c r="C344"/>
  <c r="B344"/>
  <c r="A344"/>
  <c r="L343"/>
  <c r="Q343"/>
  <c r="Z343"/>
  <c r="Y343"/>
  <c r="X343"/>
  <c r="K342"/>
  <c r="J342"/>
  <c r="Z342"/>
  <c r="Y342"/>
  <c r="X342"/>
  <c r="H342"/>
  <c r="W342"/>
  <c r="F342"/>
  <c r="V342"/>
  <c r="T342"/>
  <c r="U342"/>
  <c r="S342"/>
  <c r="E342"/>
  <c r="D342"/>
  <c r="C342"/>
  <c r="B342"/>
  <c r="A342"/>
  <c r="K341"/>
  <c r="J341"/>
  <c r="Z341"/>
  <c r="Y341"/>
  <c r="X341"/>
  <c r="H341"/>
  <c r="W341"/>
  <c r="F341"/>
  <c r="V341"/>
  <c r="T341"/>
  <c r="U341"/>
  <c r="S341"/>
  <c r="E341"/>
  <c r="D341"/>
  <c r="C341"/>
  <c r="B341"/>
  <c r="A341"/>
  <c r="L340"/>
  <c r="G340"/>
  <c r="E340"/>
  <c r="J339"/>
  <c r="F339"/>
  <c r="E339"/>
  <c r="J338"/>
  <c r="F338"/>
  <c r="E338"/>
  <c r="K337"/>
  <c r="J337"/>
  <c r="H337"/>
  <c r="R337"/>
  <c r="G337"/>
  <c r="F337"/>
  <c r="K336"/>
  <c r="J336"/>
  <c r="H336"/>
  <c r="G336"/>
  <c r="F336"/>
  <c r="K335"/>
  <c r="J335"/>
  <c r="H335"/>
  <c r="R335"/>
  <c r="G335"/>
  <c r="F335"/>
  <c r="C334"/>
  <c r="V333"/>
  <c r="T333"/>
  <c r="K338"/>
  <c r="U333"/>
  <c r="S333"/>
  <c r="H338"/>
  <c r="F333"/>
  <c r="E333"/>
  <c r="D333"/>
  <c r="I333"/>
  <c r="C333"/>
  <c r="B333"/>
  <c r="A333"/>
  <c r="L332"/>
  <c r="Q332"/>
  <c r="Z332"/>
  <c r="Y332"/>
  <c r="X332"/>
  <c r="K331"/>
  <c r="J331"/>
  <c r="Z331"/>
  <c r="Y331"/>
  <c r="X331"/>
  <c r="H331"/>
  <c r="W331"/>
  <c r="F331"/>
  <c r="V331"/>
  <c r="T331"/>
  <c r="U331"/>
  <c r="S331"/>
  <c r="E331"/>
  <c r="D331"/>
  <c r="C331"/>
  <c r="B331"/>
  <c r="A331"/>
  <c r="K330"/>
  <c r="J330"/>
  <c r="Z330"/>
  <c r="Y330"/>
  <c r="X330"/>
  <c r="H330"/>
  <c r="W330"/>
  <c r="F330"/>
  <c r="V330"/>
  <c r="T330"/>
  <c r="U330"/>
  <c r="S330"/>
  <c r="E330"/>
  <c r="D330"/>
  <c r="C330"/>
  <c r="B330"/>
  <c r="A330"/>
  <c r="L329"/>
  <c r="G329"/>
  <c r="E329"/>
  <c r="J328"/>
  <c r="F328"/>
  <c r="E328"/>
  <c r="J327"/>
  <c r="F327"/>
  <c r="E327"/>
  <c r="K326"/>
  <c r="J326"/>
  <c r="H326"/>
  <c r="G326"/>
  <c r="F326"/>
  <c r="K325"/>
  <c r="J325"/>
  <c r="H325"/>
  <c r="R325"/>
  <c r="G325"/>
  <c r="F325"/>
  <c r="K324"/>
  <c r="J324"/>
  <c r="H324"/>
  <c r="G324"/>
  <c r="F324"/>
  <c r="K323"/>
  <c r="J323"/>
  <c r="H323"/>
  <c r="R323"/>
  <c r="G323"/>
  <c r="F323"/>
  <c r="C322"/>
  <c r="V321"/>
  <c r="K328"/>
  <c r="T321"/>
  <c r="U321"/>
  <c r="H328"/>
  <c r="S321"/>
  <c r="H327"/>
  <c r="F321"/>
  <c r="E321"/>
  <c r="D321"/>
  <c r="I321"/>
  <c r="C321"/>
  <c r="B321"/>
  <c r="A321"/>
  <c r="L320"/>
  <c r="Q320"/>
  <c r="Z320"/>
  <c r="Y320"/>
  <c r="X320"/>
  <c r="K319"/>
  <c r="J319"/>
  <c r="Z319"/>
  <c r="Y319"/>
  <c r="X319"/>
  <c r="H319"/>
  <c r="W319"/>
  <c r="F319"/>
  <c r="V319"/>
  <c r="T319"/>
  <c r="U319"/>
  <c r="S319"/>
  <c r="E319"/>
  <c r="D319"/>
  <c r="C319"/>
  <c r="B319"/>
  <c r="A319"/>
  <c r="K318"/>
  <c r="J318"/>
  <c r="Z318"/>
  <c r="Y318"/>
  <c r="X318"/>
  <c r="H318"/>
  <c r="W318"/>
  <c r="F318"/>
  <c r="V318"/>
  <c r="T318"/>
  <c r="U318"/>
  <c r="S318"/>
  <c r="E318"/>
  <c r="D318"/>
  <c r="C318"/>
  <c r="B318"/>
  <c r="A318"/>
  <c r="L317"/>
  <c r="G317"/>
  <c r="E317"/>
  <c r="J316"/>
  <c r="F316"/>
  <c r="E316"/>
  <c r="J315"/>
  <c r="F315"/>
  <c r="E315"/>
  <c r="K314"/>
  <c r="J314"/>
  <c r="H314"/>
  <c r="G314"/>
  <c r="F314"/>
  <c r="K313"/>
  <c r="J313"/>
  <c r="H313"/>
  <c r="R313"/>
  <c r="G313"/>
  <c r="F313"/>
  <c r="K312"/>
  <c r="J312"/>
  <c r="H312"/>
  <c r="G312"/>
  <c r="F312"/>
  <c r="K311"/>
  <c r="J311"/>
  <c r="H311"/>
  <c r="R311"/>
  <c r="G311"/>
  <c r="F311"/>
  <c r="C310"/>
  <c r="V309"/>
  <c r="K316"/>
  <c r="T309"/>
  <c r="K315"/>
  <c r="U309"/>
  <c r="S309"/>
  <c r="F309"/>
  <c r="E309"/>
  <c r="D309"/>
  <c r="I309"/>
  <c r="C309"/>
  <c r="B309"/>
  <c r="A309"/>
  <c r="L308"/>
  <c r="Q308"/>
  <c r="Z308"/>
  <c r="Y308"/>
  <c r="X308"/>
  <c r="K307"/>
  <c r="J307"/>
  <c r="Z307"/>
  <c r="Y307"/>
  <c r="X307"/>
  <c r="H307"/>
  <c r="W307"/>
  <c r="F307"/>
  <c r="V307"/>
  <c r="T307"/>
  <c r="U307"/>
  <c r="S307"/>
  <c r="E307"/>
  <c r="D307"/>
  <c r="C307"/>
  <c r="B307"/>
  <c r="A307"/>
  <c r="K306"/>
  <c r="J306"/>
  <c r="Z306"/>
  <c r="Y306"/>
  <c r="X306"/>
  <c r="H306"/>
  <c r="W306"/>
  <c r="F306"/>
  <c r="V306"/>
  <c r="T306"/>
  <c r="U306"/>
  <c r="S306"/>
  <c r="E306"/>
  <c r="D306"/>
  <c r="C306"/>
  <c r="B306"/>
  <c r="A306"/>
  <c r="L305"/>
  <c r="G305"/>
  <c r="E305"/>
  <c r="J304"/>
  <c r="F304"/>
  <c r="E304"/>
  <c r="J303"/>
  <c r="F303"/>
  <c r="E303"/>
  <c r="K302"/>
  <c r="J302"/>
  <c r="H302"/>
  <c r="G302"/>
  <c r="F302"/>
  <c r="K301"/>
  <c r="J301"/>
  <c r="H301"/>
  <c r="R301"/>
  <c r="G301"/>
  <c r="F301"/>
  <c r="K300"/>
  <c r="J300"/>
  <c r="H300"/>
  <c r="G300"/>
  <c r="F300"/>
  <c r="K299"/>
  <c r="J299"/>
  <c r="H299"/>
  <c r="G299"/>
  <c r="F299"/>
  <c r="V298"/>
  <c r="T298"/>
  <c r="U298"/>
  <c r="H304"/>
  <c r="S298"/>
  <c r="H303"/>
  <c r="F298"/>
  <c r="E298"/>
  <c r="D298"/>
  <c r="I298"/>
  <c r="C298"/>
  <c r="B298"/>
  <c r="A298"/>
  <c r="L297"/>
  <c r="Q297"/>
  <c r="Z297"/>
  <c r="Y297"/>
  <c r="X297"/>
  <c r="L296"/>
  <c r="G296"/>
  <c r="E296"/>
  <c r="J295"/>
  <c r="F295"/>
  <c r="E295"/>
  <c r="J294"/>
  <c r="F294"/>
  <c r="E294"/>
  <c r="K293"/>
  <c r="J293"/>
  <c r="H293"/>
  <c r="G293"/>
  <c r="F293"/>
  <c r="K292"/>
  <c r="J292"/>
  <c r="H292"/>
  <c r="R292"/>
  <c r="G292"/>
  <c r="F292"/>
  <c r="K291"/>
  <c r="J291"/>
  <c r="H291"/>
  <c r="G291"/>
  <c r="F291"/>
  <c r="K290"/>
  <c r="J290"/>
  <c r="H290"/>
  <c r="G290"/>
  <c r="F290"/>
  <c r="V289"/>
  <c r="K295"/>
  <c r="T289"/>
  <c r="K294"/>
  <c r="U289"/>
  <c r="H295"/>
  <c r="S289"/>
  <c r="H294"/>
  <c r="F289"/>
  <c r="E289"/>
  <c r="D289"/>
  <c r="I289"/>
  <c r="C289"/>
  <c r="B289"/>
  <c r="A289"/>
  <c r="L288"/>
  <c r="Q288"/>
  <c r="Z288"/>
  <c r="Y288"/>
  <c r="X288"/>
  <c r="K287"/>
  <c r="J287"/>
  <c r="Z287"/>
  <c r="Y287"/>
  <c r="X287"/>
  <c r="H287"/>
  <c r="W287"/>
  <c r="F287"/>
  <c r="V287"/>
  <c r="T287"/>
  <c r="U287"/>
  <c r="S287"/>
  <c r="E287"/>
  <c r="D287"/>
  <c r="C287"/>
  <c r="B287"/>
  <c r="A287"/>
  <c r="K286"/>
  <c r="J286"/>
  <c r="Z286"/>
  <c r="Y286"/>
  <c r="X286"/>
  <c r="H286"/>
  <c r="W286"/>
  <c r="F286"/>
  <c r="V286"/>
  <c r="T286"/>
  <c r="U286"/>
  <c r="S286"/>
  <c r="E286"/>
  <c r="D286"/>
  <c r="C286"/>
  <c r="B286"/>
  <c r="A286"/>
  <c r="L285"/>
  <c r="G285"/>
  <c r="E285"/>
  <c r="J284"/>
  <c r="F284"/>
  <c r="E284"/>
  <c r="J283"/>
  <c r="F283"/>
  <c r="E283"/>
  <c r="K282"/>
  <c r="J282"/>
  <c r="H282"/>
  <c r="G282"/>
  <c r="F282"/>
  <c r="K281"/>
  <c r="J281"/>
  <c r="H281"/>
  <c r="R281"/>
  <c r="G281"/>
  <c r="F281"/>
  <c r="K280"/>
  <c r="J280"/>
  <c r="H280"/>
  <c r="G280"/>
  <c r="F280"/>
  <c r="K279"/>
  <c r="J279"/>
  <c r="H279"/>
  <c r="R279"/>
  <c r="G279"/>
  <c r="F279"/>
  <c r="C278"/>
  <c r="V277"/>
  <c r="T277"/>
  <c r="U277"/>
  <c r="H284"/>
  <c r="S277"/>
  <c r="H283"/>
  <c r="F277"/>
  <c r="E277"/>
  <c r="D277"/>
  <c r="I277"/>
  <c r="C277"/>
  <c r="B277"/>
  <c r="A277"/>
  <c r="L276"/>
  <c r="Q276"/>
  <c r="Z276"/>
  <c r="Y276"/>
  <c r="X276"/>
  <c r="K275"/>
  <c r="J275"/>
  <c r="Z275"/>
  <c r="Y275"/>
  <c r="X275"/>
  <c r="H275"/>
  <c r="W275"/>
  <c r="F275"/>
  <c r="V275"/>
  <c r="T275"/>
  <c r="U275"/>
  <c r="S275"/>
  <c r="E275"/>
  <c r="D275"/>
  <c r="C275"/>
  <c r="B275"/>
  <c r="A275"/>
  <c r="K274"/>
  <c r="J274"/>
  <c r="Z274"/>
  <c r="Y274"/>
  <c r="X274"/>
  <c r="H274"/>
  <c r="W274"/>
  <c r="F274"/>
  <c r="V274"/>
  <c r="T274"/>
  <c r="U274"/>
  <c r="S274"/>
  <c r="E274"/>
  <c r="D274"/>
  <c r="C274"/>
  <c r="B274"/>
  <c r="A274"/>
  <c r="L273"/>
  <c r="G273"/>
  <c r="E273"/>
  <c r="J272"/>
  <c r="F272"/>
  <c r="E272"/>
  <c r="J271"/>
  <c r="F271"/>
  <c r="E271"/>
  <c r="K270"/>
  <c r="J270"/>
  <c r="H270"/>
  <c r="G270"/>
  <c r="F270"/>
  <c r="K269"/>
  <c r="J269"/>
  <c r="H269"/>
  <c r="R269"/>
  <c r="G269"/>
  <c r="F269"/>
  <c r="C268"/>
  <c r="V267"/>
  <c r="K272"/>
  <c r="T267"/>
  <c r="U267"/>
  <c r="H272"/>
  <c r="S267"/>
  <c r="F267"/>
  <c r="E267"/>
  <c r="D267"/>
  <c r="I267"/>
  <c r="C267"/>
  <c r="B267"/>
  <c r="A267"/>
  <c r="L266"/>
  <c r="Q266"/>
  <c r="Z266"/>
  <c r="Y266"/>
  <c r="X266"/>
  <c r="K265"/>
  <c r="J265"/>
  <c r="Z265"/>
  <c r="Y265"/>
  <c r="X265"/>
  <c r="H265"/>
  <c r="W265"/>
  <c r="F265"/>
  <c r="V265"/>
  <c r="T265"/>
  <c r="U265"/>
  <c r="S265"/>
  <c r="E265"/>
  <c r="D265"/>
  <c r="C265"/>
  <c r="B265"/>
  <c r="A265"/>
  <c r="K264"/>
  <c r="J264"/>
  <c r="Z264"/>
  <c r="Y264"/>
  <c r="X264"/>
  <c r="H264"/>
  <c r="W264"/>
  <c r="F264"/>
  <c r="V264"/>
  <c r="T264"/>
  <c r="U264"/>
  <c r="S264"/>
  <c r="E264"/>
  <c r="D264"/>
  <c r="C264"/>
  <c r="B264"/>
  <c r="A264"/>
  <c r="L263"/>
  <c r="G263"/>
  <c r="E263"/>
  <c r="J262"/>
  <c r="F262"/>
  <c r="E262"/>
  <c r="J261"/>
  <c r="F261"/>
  <c r="E261"/>
  <c r="K260"/>
  <c r="J260"/>
  <c r="H260"/>
  <c r="G260"/>
  <c r="F260"/>
  <c r="K259"/>
  <c r="J259"/>
  <c r="H259"/>
  <c r="R259"/>
  <c r="G259"/>
  <c r="F259"/>
  <c r="K258"/>
  <c r="J258"/>
  <c r="H258"/>
  <c r="G258"/>
  <c r="F258"/>
  <c r="K257"/>
  <c r="J257"/>
  <c r="H257"/>
  <c r="R257"/>
  <c r="G257"/>
  <c r="F257"/>
  <c r="C256"/>
  <c r="V255"/>
  <c r="K262"/>
  <c r="T255"/>
  <c r="K261"/>
  <c r="U255"/>
  <c r="S255"/>
  <c r="F255"/>
  <c r="E255"/>
  <c r="D255"/>
  <c r="I255"/>
  <c r="C255"/>
  <c r="B255"/>
  <c r="A255"/>
  <c r="L254"/>
  <c r="Q254"/>
  <c r="Z254"/>
  <c r="Y254"/>
  <c r="X254"/>
  <c r="K253"/>
  <c r="J253"/>
  <c r="Z253"/>
  <c r="Y253"/>
  <c r="X253"/>
  <c r="H253"/>
  <c r="W253"/>
  <c r="F253"/>
  <c r="V253"/>
  <c r="T253"/>
  <c r="U253"/>
  <c r="S253"/>
  <c r="E253"/>
  <c r="D253"/>
  <c r="C253"/>
  <c r="B253"/>
  <c r="A253"/>
  <c r="K252"/>
  <c r="J252"/>
  <c r="Z252"/>
  <c r="Y252"/>
  <c r="X252"/>
  <c r="H252"/>
  <c r="W252"/>
  <c r="F252"/>
  <c r="V252"/>
  <c r="T252"/>
  <c r="U252"/>
  <c r="S252"/>
  <c r="E252"/>
  <c r="D252"/>
  <c r="C252"/>
  <c r="B252"/>
  <c r="A252"/>
  <c r="L251"/>
  <c r="G251"/>
  <c r="E251"/>
  <c r="J250"/>
  <c r="F250"/>
  <c r="E250"/>
  <c r="J249"/>
  <c r="F249"/>
  <c r="E249"/>
  <c r="K248"/>
  <c r="J248"/>
  <c r="H248"/>
  <c r="G248"/>
  <c r="F248"/>
  <c r="K247"/>
  <c r="J247"/>
  <c r="H247"/>
  <c r="R247"/>
  <c r="G247"/>
  <c r="F247"/>
  <c r="K246"/>
  <c r="J246"/>
  <c r="H246"/>
  <c r="G246"/>
  <c r="F246"/>
  <c r="K245"/>
  <c r="J245"/>
  <c r="H245"/>
  <c r="G245"/>
  <c r="F245"/>
  <c r="C244"/>
  <c r="V243"/>
  <c r="T243"/>
  <c r="U243"/>
  <c r="H250"/>
  <c r="S243"/>
  <c r="F243"/>
  <c r="E243"/>
  <c r="D243"/>
  <c r="I243"/>
  <c r="C243"/>
  <c r="B243"/>
  <c r="A243"/>
  <c r="L242"/>
  <c r="Q242"/>
  <c r="Z242"/>
  <c r="Y242"/>
  <c r="X242"/>
  <c r="K241"/>
  <c r="J241"/>
  <c r="Z241"/>
  <c r="Y241"/>
  <c r="X241"/>
  <c r="H241"/>
  <c r="W241"/>
  <c r="F241"/>
  <c r="V241"/>
  <c r="T241"/>
  <c r="U241"/>
  <c r="S241"/>
  <c r="E241"/>
  <c r="D241"/>
  <c r="C241"/>
  <c r="B241"/>
  <c r="A241"/>
  <c r="K240"/>
  <c r="J240"/>
  <c r="Z240"/>
  <c r="Y240"/>
  <c r="X240"/>
  <c r="H240"/>
  <c r="W240"/>
  <c r="F240"/>
  <c r="V240"/>
  <c r="T240"/>
  <c r="U240"/>
  <c r="S240"/>
  <c r="E240"/>
  <c r="D240"/>
  <c r="C240"/>
  <c r="B240"/>
  <c r="A240"/>
  <c r="L239"/>
  <c r="G239"/>
  <c r="E239"/>
  <c r="J238"/>
  <c r="F238"/>
  <c r="E238"/>
  <c r="J237"/>
  <c r="F237"/>
  <c r="E237"/>
  <c r="K236"/>
  <c r="J236"/>
  <c r="H236"/>
  <c r="G236"/>
  <c r="F236"/>
  <c r="K235"/>
  <c r="J235"/>
  <c r="H235"/>
  <c r="R235"/>
  <c r="G235"/>
  <c r="F235"/>
  <c r="K234"/>
  <c r="J234"/>
  <c r="H234"/>
  <c r="G234"/>
  <c r="F234"/>
  <c r="K233"/>
  <c r="J233"/>
  <c r="H233"/>
  <c r="R233"/>
  <c r="G233"/>
  <c r="F233"/>
  <c r="C232"/>
  <c r="V231"/>
  <c r="T231"/>
  <c r="K237"/>
  <c r="U231"/>
  <c r="H238"/>
  <c r="S231"/>
  <c r="H237"/>
  <c r="F231"/>
  <c r="E231"/>
  <c r="D231"/>
  <c r="I231"/>
  <c r="C231"/>
  <c r="B231"/>
  <c r="A231"/>
  <c r="L230"/>
  <c r="Q230"/>
  <c r="Z230"/>
  <c r="Y230"/>
  <c r="X230"/>
  <c r="K229"/>
  <c r="J229"/>
  <c r="Z229"/>
  <c r="Y229"/>
  <c r="X229"/>
  <c r="H229"/>
  <c r="W229"/>
  <c r="F229"/>
  <c r="V229"/>
  <c r="T229"/>
  <c r="U229"/>
  <c r="S229"/>
  <c r="E229"/>
  <c r="D229"/>
  <c r="C229"/>
  <c r="B229"/>
  <c r="A229"/>
  <c r="K228"/>
  <c r="J228"/>
  <c r="Z228"/>
  <c r="Y228"/>
  <c r="X228"/>
  <c r="H228"/>
  <c r="W228"/>
  <c r="F228"/>
  <c r="V228"/>
  <c r="T228"/>
  <c r="U228"/>
  <c r="S228"/>
  <c r="E228"/>
  <c r="D228"/>
  <c r="C228"/>
  <c r="B228"/>
  <c r="A228"/>
  <c r="L227"/>
  <c r="G227"/>
  <c r="E227"/>
  <c r="J226"/>
  <c r="E226"/>
  <c r="J225"/>
  <c r="E225"/>
  <c r="K224"/>
  <c r="J224"/>
  <c r="H224"/>
  <c r="G224"/>
  <c r="F224"/>
  <c r="K223"/>
  <c r="J223"/>
  <c r="H223"/>
  <c r="R223"/>
  <c r="G223"/>
  <c r="F223"/>
  <c r="K222"/>
  <c r="J222"/>
  <c r="H222"/>
  <c r="G222"/>
  <c r="F222"/>
  <c r="K221"/>
  <c r="J221"/>
  <c r="H221"/>
  <c r="G221"/>
  <c r="F221"/>
  <c r="C220"/>
  <c r="V219"/>
  <c r="K226"/>
  <c r="T219"/>
  <c r="U219"/>
  <c r="H226"/>
  <c r="S219"/>
  <c r="F219"/>
  <c r="E219"/>
  <c r="D219"/>
  <c r="I219"/>
  <c r="C219"/>
  <c r="B219"/>
  <c r="A219"/>
  <c r="L218"/>
  <c r="Q218"/>
  <c r="Z218"/>
  <c r="Y218"/>
  <c r="X218"/>
  <c r="K217"/>
  <c r="J217"/>
  <c r="Z217"/>
  <c r="Y217"/>
  <c r="X217"/>
  <c r="H217"/>
  <c r="W217"/>
  <c r="F217"/>
  <c r="V217"/>
  <c r="T217"/>
  <c r="U217"/>
  <c r="S217"/>
  <c r="E217"/>
  <c r="D217"/>
  <c r="C217"/>
  <c r="B217"/>
  <c r="A217"/>
  <c r="K216"/>
  <c r="J216"/>
  <c r="Z216"/>
  <c r="Y216"/>
  <c r="X216"/>
  <c r="H216"/>
  <c r="W216"/>
  <c r="F216"/>
  <c r="V216"/>
  <c r="T216"/>
  <c r="U216"/>
  <c r="S216"/>
  <c r="E216"/>
  <c r="D216"/>
  <c r="C216"/>
  <c r="B216"/>
  <c r="A216"/>
  <c r="L215"/>
  <c r="G215"/>
  <c r="E215"/>
  <c r="J214"/>
  <c r="F214"/>
  <c r="E214"/>
  <c r="J213"/>
  <c r="F213"/>
  <c r="E213"/>
  <c r="K212"/>
  <c r="J212"/>
  <c r="H212"/>
  <c r="G212"/>
  <c r="F212"/>
  <c r="K211"/>
  <c r="J211"/>
  <c r="H211"/>
  <c r="R211"/>
  <c r="G211"/>
  <c r="F211"/>
  <c r="K210"/>
  <c r="J210"/>
  <c r="H210"/>
  <c r="G210"/>
  <c r="F210"/>
  <c r="K209"/>
  <c r="J209"/>
  <c r="H209"/>
  <c r="R209"/>
  <c r="G209"/>
  <c r="F209"/>
  <c r="C208"/>
  <c r="V207"/>
  <c r="T207"/>
  <c r="K213"/>
  <c r="U207"/>
  <c r="H214"/>
  <c r="S207"/>
  <c r="H213"/>
  <c r="F207"/>
  <c r="E207"/>
  <c r="D207"/>
  <c r="I207"/>
  <c r="C207"/>
  <c r="B207"/>
  <c r="A207"/>
  <c r="L206"/>
  <c r="Q206"/>
  <c r="Z206"/>
  <c r="Y206"/>
  <c r="X206"/>
  <c r="K205"/>
  <c r="J205"/>
  <c r="Z205"/>
  <c r="Y205"/>
  <c r="X205"/>
  <c r="H205"/>
  <c r="W205"/>
  <c r="F205"/>
  <c r="V205"/>
  <c r="T205"/>
  <c r="U205"/>
  <c r="S205"/>
  <c r="E205"/>
  <c r="D205"/>
  <c r="C205"/>
  <c r="B205"/>
  <c r="A205"/>
  <c r="K204"/>
  <c r="J204"/>
  <c r="Z204"/>
  <c r="Y204"/>
  <c r="X204"/>
  <c r="H204"/>
  <c r="W204"/>
  <c r="F204"/>
  <c r="V204"/>
  <c r="T204"/>
  <c r="U204"/>
  <c r="S204"/>
  <c r="E204"/>
  <c r="D204"/>
  <c r="C204"/>
  <c r="B204"/>
  <c r="A204"/>
  <c r="K203"/>
  <c r="J203"/>
  <c r="Z203"/>
  <c r="Y203"/>
  <c r="X203"/>
  <c r="H203"/>
  <c r="W203"/>
  <c r="F203"/>
  <c r="V203"/>
  <c r="T203"/>
  <c r="U203"/>
  <c r="S203"/>
  <c r="E203"/>
  <c r="D203"/>
  <c r="C203"/>
  <c r="B203"/>
  <c r="A203"/>
  <c r="L202"/>
  <c r="G202"/>
  <c r="E202"/>
  <c r="J201"/>
  <c r="E201"/>
  <c r="J200"/>
  <c r="E200"/>
  <c r="K199"/>
  <c r="J199"/>
  <c r="H199"/>
  <c r="G199"/>
  <c r="F199"/>
  <c r="K198"/>
  <c r="J198"/>
  <c r="H198"/>
  <c r="R198"/>
  <c r="G198"/>
  <c r="F198"/>
  <c r="K197"/>
  <c r="J197"/>
  <c r="H197"/>
  <c r="G197"/>
  <c r="F197"/>
  <c r="K196"/>
  <c r="J196"/>
  <c r="H196"/>
  <c r="R196"/>
  <c r="G196"/>
  <c r="F196"/>
  <c r="C195"/>
  <c r="V194"/>
  <c r="T194"/>
  <c r="K200"/>
  <c r="U194"/>
  <c r="S194"/>
  <c r="H200"/>
  <c r="F194"/>
  <c r="E194"/>
  <c r="D194"/>
  <c r="I194"/>
  <c r="C194"/>
  <c r="B194"/>
  <c r="A194"/>
  <c r="L193"/>
  <c r="Q193"/>
  <c r="Z193"/>
  <c r="Y193"/>
  <c r="X193"/>
  <c r="K192"/>
  <c r="J192"/>
  <c r="Z192"/>
  <c r="Y192"/>
  <c r="X192"/>
  <c r="H192"/>
  <c r="W192"/>
  <c r="F192"/>
  <c r="V192"/>
  <c r="T192"/>
  <c r="U192"/>
  <c r="S192"/>
  <c r="E192"/>
  <c r="D192"/>
  <c r="C192"/>
  <c r="B192"/>
  <c r="A192"/>
  <c r="K191"/>
  <c r="J191"/>
  <c r="Z191"/>
  <c r="Y191"/>
  <c r="X191"/>
  <c r="H191"/>
  <c r="W191"/>
  <c r="F191"/>
  <c r="V191"/>
  <c r="T191"/>
  <c r="U191"/>
  <c r="S191"/>
  <c r="E191"/>
  <c r="D191"/>
  <c r="C191"/>
  <c r="B191"/>
  <c r="A191"/>
  <c r="L190"/>
  <c r="G190"/>
  <c r="E190"/>
  <c r="J189"/>
  <c r="F189"/>
  <c r="E189"/>
  <c r="J188"/>
  <c r="F188"/>
  <c r="E188"/>
  <c r="K187"/>
  <c r="J187"/>
  <c r="H187"/>
  <c r="G187"/>
  <c r="F187"/>
  <c r="K186"/>
  <c r="J186"/>
  <c r="H186"/>
  <c r="R186"/>
  <c r="G186"/>
  <c r="F186"/>
  <c r="K185"/>
  <c r="J185"/>
  <c r="H185"/>
  <c r="G185"/>
  <c r="F185"/>
  <c r="K184"/>
  <c r="J184"/>
  <c r="H184"/>
  <c r="G184"/>
  <c r="F184"/>
  <c r="V183"/>
  <c r="T183"/>
  <c r="K188"/>
  <c r="U183"/>
  <c r="H189"/>
  <c r="S183"/>
  <c r="F183"/>
  <c r="E183"/>
  <c r="D183"/>
  <c r="I183"/>
  <c r="C183"/>
  <c r="B183"/>
  <c r="A183"/>
  <c r="L182"/>
  <c r="Q182"/>
  <c r="Z182"/>
  <c r="Y182"/>
  <c r="X182"/>
  <c r="K181"/>
  <c r="J181"/>
  <c r="Z181"/>
  <c r="Y181"/>
  <c r="X181"/>
  <c r="H181"/>
  <c r="W181"/>
  <c r="F181"/>
  <c r="V181"/>
  <c r="T181"/>
  <c r="U181"/>
  <c r="S181"/>
  <c r="E181"/>
  <c r="D181"/>
  <c r="C181"/>
  <c r="B181"/>
  <c r="A181"/>
  <c r="K180"/>
  <c r="J180"/>
  <c r="Z180"/>
  <c r="Y180"/>
  <c r="X180"/>
  <c r="H180"/>
  <c r="W180"/>
  <c r="F180"/>
  <c r="V180"/>
  <c r="T180"/>
  <c r="U180"/>
  <c r="S180"/>
  <c r="E180"/>
  <c r="D180"/>
  <c r="C180"/>
  <c r="B180"/>
  <c r="A180"/>
  <c r="L179"/>
  <c r="G179"/>
  <c r="E179"/>
  <c r="J178"/>
  <c r="F178"/>
  <c r="E178"/>
  <c r="J177"/>
  <c r="F177"/>
  <c r="E177"/>
  <c r="K176"/>
  <c r="J176"/>
  <c r="H176"/>
  <c r="G176"/>
  <c r="F176"/>
  <c r="K175"/>
  <c r="J175"/>
  <c r="H175"/>
  <c r="R175"/>
  <c r="G175"/>
  <c r="F175"/>
  <c r="K174"/>
  <c r="J174"/>
  <c r="H174"/>
  <c r="G174"/>
  <c r="F174"/>
  <c r="K173"/>
  <c r="J173"/>
  <c r="H173"/>
  <c r="G173"/>
  <c r="F173"/>
  <c r="C172"/>
  <c r="V171"/>
  <c r="K178"/>
  <c r="T171"/>
  <c r="K177"/>
  <c r="U171"/>
  <c r="S171"/>
  <c r="H177"/>
  <c r="F171"/>
  <c r="E171"/>
  <c r="D171"/>
  <c r="I171"/>
  <c r="C171"/>
  <c r="B171"/>
  <c r="A171"/>
  <c r="L170"/>
  <c r="Q170"/>
  <c r="Z170"/>
  <c r="Y170"/>
  <c r="X170"/>
  <c r="K169"/>
  <c r="J169"/>
  <c r="Z169"/>
  <c r="Y169"/>
  <c r="X169"/>
  <c r="H169"/>
  <c r="W169"/>
  <c r="F169"/>
  <c r="V169"/>
  <c r="T169"/>
  <c r="U169"/>
  <c r="S169"/>
  <c r="E169"/>
  <c r="D169"/>
  <c r="C169"/>
  <c r="B169"/>
  <c r="A169"/>
  <c r="K168"/>
  <c r="J168"/>
  <c r="Z168"/>
  <c r="Y168"/>
  <c r="X168"/>
  <c r="H168"/>
  <c r="W168"/>
  <c r="F168"/>
  <c r="V168"/>
  <c r="T168"/>
  <c r="U168"/>
  <c r="S168"/>
  <c r="E168"/>
  <c r="D168"/>
  <c r="C168"/>
  <c r="B168"/>
  <c r="A168"/>
  <c r="L167"/>
  <c r="G167"/>
  <c r="E167"/>
  <c r="J166"/>
  <c r="F166"/>
  <c r="E166"/>
  <c r="J165"/>
  <c r="F165"/>
  <c r="E165"/>
  <c r="K164"/>
  <c r="J164"/>
  <c r="H164"/>
  <c r="G164"/>
  <c r="F164"/>
  <c r="K163"/>
  <c r="J163"/>
  <c r="H163"/>
  <c r="R163"/>
  <c r="G163"/>
  <c r="F163"/>
  <c r="K162"/>
  <c r="J162"/>
  <c r="H162"/>
  <c r="G162"/>
  <c r="F162"/>
  <c r="K161"/>
  <c r="J161"/>
  <c r="H161"/>
  <c r="G161"/>
  <c r="F161"/>
  <c r="C160"/>
  <c r="V159"/>
  <c r="T159"/>
  <c r="K165"/>
  <c r="U159"/>
  <c r="H166"/>
  <c r="S159"/>
  <c r="F159"/>
  <c r="E159"/>
  <c r="D159"/>
  <c r="I159"/>
  <c r="C159"/>
  <c r="B159"/>
  <c r="A159"/>
  <c r="L158"/>
  <c r="Q158"/>
  <c r="Z158"/>
  <c r="Y158"/>
  <c r="X158"/>
  <c r="L157"/>
  <c r="G157"/>
  <c r="E157"/>
  <c r="J156"/>
  <c r="F156"/>
  <c r="E156"/>
  <c r="J155"/>
  <c r="F155"/>
  <c r="E155"/>
  <c r="K154"/>
  <c r="J154"/>
  <c r="H154"/>
  <c r="G154"/>
  <c r="F154"/>
  <c r="C153"/>
  <c r="V152"/>
  <c r="K156"/>
  <c r="T152"/>
  <c r="K155"/>
  <c r="U152"/>
  <c r="H156"/>
  <c r="S152"/>
  <c r="H155"/>
  <c r="F152"/>
  <c r="E152"/>
  <c r="D152"/>
  <c r="I152"/>
  <c r="C152"/>
  <c r="B152"/>
  <c r="A152"/>
  <c r="L151"/>
  <c r="Q151"/>
  <c r="Z151"/>
  <c r="Y151"/>
  <c r="X151"/>
  <c r="L150"/>
  <c r="G150"/>
  <c r="E150"/>
  <c r="J149"/>
  <c r="E149"/>
  <c r="J148"/>
  <c r="E148"/>
  <c r="K147"/>
  <c r="J147"/>
  <c r="H147"/>
  <c r="G147"/>
  <c r="F147"/>
  <c r="V146"/>
  <c r="K149"/>
  <c r="T146"/>
  <c r="K148"/>
  <c r="U146"/>
  <c r="H149"/>
  <c r="S146"/>
  <c r="H148"/>
  <c r="F146"/>
  <c r="E146"/>
  <c r="D146"/>
  <c r="I146"/>
  <c r="C146"/>
  <c r="B146"/>
  <c r="A146"/>
  <c r="L145"/>
  <c r="Q145"/>
  <c r="Z145"/>
  <c r="Y145"/>
  <c r="X145"/>
  <c r="L144"/>
  <c r="G144"/>
  <c r="E144"/>
  <c r="J143"/>
  <c r="F143"/>
  <c r="E143"/>
  <c r="J142"/>
  <c r="F142"/>
  <c r="E142"/>
  <c r="K141"/>
  <c r="J141"/>
  <c r="H141"/>
  <c r="R141"/>
  <c r="G141"/>
  <c r="F141"/>
  <c r="K140"/>
  <c r="J140"/>
  <c r="H140"/>
  <c r="G140"/>
  <c r="F140"/>
  <c r="K139"/>
  <c r="J139"/>
  <c r="H139"/>
  <c r="R139"/>
  <c r="G139"/>
  <c r="F139"/>
  <c r="C138"/>
  <c r="V137"/>
  <c r="K143"/>
  <c r="T137"/>
  <c r="K142"/>
  <c r="U137"/>
  <c r="H143"/>
  <c r="S137"/>
  <c r="H142"/>
  <c r="F137"/>
  <c r="E137"/>
  <c r="D137"/>
  <c r="I137"/>
  <c r="C137"/>
  <c r="B137"/>
  <c r="A137"/>
  <c r="L136"/>
  <c r="Q136"/>
  <c r="Z136"/>
  <c r="Y136"/>
  <c r="X136"/>
  <c r="L135"/>
  <c r="G135"/>
  <c r="E135"/>
  <c r="J134"/>
  <c r="F134"/>
  <c r="E134"/>
  <c r="J133"/>
  <c r="F133"/>
  <c r="E133"/>
  <c r="K132"/>
  <c r="J132"/>
  <c r="H132"/>
  <c r="R132"/>
  <c r="G132"/>
  <c r="F132"/>
  <c r="K131"/>
  <c r="J131"/>
  <c r="H131"/>
  <c r="G131"/>
  <c r="F131"/>
  <c r="K130"/>
  <c r="J130"/>
  <c r="H130"/>
  <c r="R130"/>
  <c r="G130"/>
  <c r="F130"/>
  <c r="C129"/>
  <c r="V128"/>
  <c r="K134"/>
  <c r="T128"/>
  <c r="K133"/>
  <c r="U128"/>
  <c r="H134"/>
  <c r="S128"/>
  <c r="H133"/>
  <c r="F128"/>
  <c r="E128"/>
  <c r="D128"/>
  <c r="I128"/>
  <c r="C128"/>
  <c r="B128"/>
  <c r="A128"/>
  <c r="L127"/>
  <c r="Q127"/>
  <c r="Z127"/>
  <c r="Y127"/>
  <c r="X127"/>
  <c r="L126"/>
  <c r="G126"/>
  <c r="E126"/>
  <c r="J125"/>
  <c r="F125"/>
  <c r="E125"/>
  <c r="J124"/>
  <c r="F124"/>
  <c r="E124"/>
  <c r="K123"/>
  <c r="J123"/>
  <c r="H123"/>
  <c r="R123"/>
  <c r="G123"/>
  <c r="F123"/>
  <c r="K122"/>
  <c r="J122"/>
  <c r="H122"/>
  <c r="G122"/>
  <c r="F122"/>
  <c r="K121"/>
  <c r="J121"/>
  <c r="H121"/>
  <c r="R121"/>
  <c r="G121"/>
  <c r="F121"/>
  <c r="C120"/>
  <c r="V119"/>
  <c r="K125"/>
  <c r="T119"/>
  <c r="K124"/>
  <c r="U119"/>
  <c r="H125"/>
  <c r="S119"/>
  <c r="H124"/>
  <c r="F119"/>
  <c r="E119"/>
  <c r="D119"/>
  <c r="I119"/>
  <c r="C119"/>
  <c r="B119"/>
  <c r="A119"/>
  <c r="L118"/>
  <c r="Q118"/>
  <c r="Z118"/>
  <c r="Y118"/>
  <c r="X118"/>
  <c r="L117"/>
  <c r="G117"/>
  <c r="E117"/>
  <c r="J116"/>
  <c r="F116"/>
  <c r="E116"/>
  <c r="J115"/>
  <c r="F115"/>
  <c r="E115"/>
  <c r="K114"/>
  <c r="J114"/>
  <c r="H114"/>
  <c r="R114"/>
  <c r="G114"/>
  <c r="F114"/>
  <c r="K113"/>
  <c r="J113"/>
  <c r="H113"/>
  <c r="G113"/>
  <c r="F113"/>
  <c r="K112"/>
  <c r="J112"/>
  <c r="H112"/>
  <c r="G112"/>
  <c r="F112"/>
  <c r="V111"/>
  <c r="K116"/>
  <c r="T111"/>
  <c r="K115"/>
  <c r="U111"/>
  <c r="H116"/>
  <c r="S111"/>
  <c r="H115"/>
  <c r="F111"/>
  <c r="E111"/>
  <c r="D111"/>
  <c r="I111"/>
  <c r="C111"/>
  <c r="B111"/>
  <c r="A111"/>
  <c r="L110"/>
  <c r="Q110"/>
  <c r="Z110"/>
  <c r="Y110"/>
  <c r="X110"/>
  <c r="L109"/>
  <c r="G109"/>
  <c r="E109"/>
  <c r="J108"/>
  <c r="F108"/>
  <c r="E108"/>
  <c r="J107"/>
  <c r="F107"/>
  <c r="E107"/>
  <c r="K106"/>
  <c r="J106"/>
  <c r="H106"/>
  <c r="R106"/>
  <c r="G106"/>
  <c r="F106"/>
  <c r="K105"/>
  <c r="J105"/>
  <c r="H105"/>
  <c r="G105"/>
  <c r="F105"/>
  <c r="K104"/>
  <c r="J104"/>
  <c r="H104"/>
  <c r="R104"/>
  <c r="G104"/>
  <c r="F104"/>
  <c r="C103"/>
  <c r="V102"/>
  <c r="K108"/>
  <c r="T102"/>
  <c r="K107"/>
  <c r="U102"/>
  <c r="H108"/>
  <c r="S102"/>
  <c r="H107"/>
  <c r="F102"/>
  <c r="E102"/>
  <c r="D102"/>
  <c r="I102"/>
  <c r="C102"/>
  <c r="B102"/>
  <c r="A102"/>
  <c r="L101"/>
  <c r="Q101"/>
  <c r="Z101"/>
  <c r="Y101"/>
  <c r="X101"/>
  <c r="L100"/>
  <c r="G100"/>
  <c r="E100"/>
  <c r="J99"/>
  <c r="F99"/>
  <c r="E99"/>
  <c r="J98"/>
  <c r="F98"/>
  <c r="E98"/>
  <c r="K97"/>
  <c r="J97"/>
  <c r="H97"/>
  <c r="R97"/>
  <c r="G97"/>
  <c r="F97"/>
  <c r="K96"/>
  <c r="J96"/>
  <c r="H96"/>
  <c r="G96"/>
  <c r="F96"/>
  <c r="K95"/>
  <c r="J95"/>
  <c r="H95"/>
  <c r="R95"/>
  <c r="G95"/>
  <c r="F95"/>
  <c r="C94"/>
  <c r="V93"/>
  <c r="K99"/>
  <c r="T93"/>
  <c r="K98"/>
  <c r="U93"/>
  <c r="H99"/>
  <c r="S93"/>
  <c r="H98"/>
  <c r="F93"/>
  <c r="E93"/>
  <c r="D93"/>
  <c r="I93"/>
  <c r="C93"/>
  <c r="B93"/>
  <c r="A93"/>
  <c r="L92"/>
  <c r="Q92"/>
  <c r="Z92"/>
  <c r="Y92"/>
  <c r="X92"/>
  <c r="L91"/>
  <c r="G91"/>
  <c r="E91"/>
  <c r="J90"/>
  <c r="F90"/>
  <c r="E90"/>
  <c r="J89"/>
  <c r="F89"/>
  <c r="E89"/>
  <c r="K88"/>
  <c r="J88"/>
  <c r="H88"/>
  <c r="R88"/>
  <c r="G88"/>
  <c r="F88"/>
  <c r="K87"/>
  <c r="J87"/>
  <c r="H87"/>
  <c r="G87"/>
  <c r="F87"/>
  <c r="K86"/>
  <c r="J86"/>
  <c r="H86"/>
  <c r="R86"/>
  <c r="G86"/>
  <c r="F86"/>
  <c r="V85"/>
  <c r="K90"/>
  <c r="T85"/>
  <c r="K89"/>
  <c r="U85"/>
  <c r="H90"/>
  <c r="S85"/>
  <c r="H89"/>
  <c r="F85"/>
  <c r="E85"/>
  <c r="D85"/>
  <c r="I85"/>
  <c r="C85"/>
  <c r="B85"/>
  <c r="A85"/>
  <c r="L84"/>
  <c r="Q84"/>
  <c r="Z84"/>
  <c r="Y84"/>
  <c r="X84"/>
  <c r="L83"/>
  <c r="G83"/>
  <c r="E83"/>
  <c r="J82"/>
  <c r="F82"/>
  <c r="E82"/>
  <c r="J81"/>
  <c r="F81"/>
  <c r="E81"/>
  <c r="K80"/>
  <c r="J80"/>
  <c r="H80"/>
  <c r="R80"/>
  <c r="G80"/>
  <c r="F80"/>
  <c r="K79"/>
  <c r="J79"/>
  <c r="H79"/>
  <c r="G79"/>
  <c r="F79"/>
  <c r="K78"/>
  <c r="J78"/>
  <c r="H78"/>
  <c r="R78"/>
  <c r="G78"/>
  <c r="F78"/>
  <c r="V77"/>
  <c r="K82"/>
  <c r="T77"/>
  <c r="K81"/>
  <c r="U77"/>
  <c r="H82"/>
  <c r="S77"/>
  <c r="H81"/>
  <c r="F77"/>
  <c r="E77"/>
  <c r="D77"/>
  <c r="I77"/>
  <c r="C77"/>
  <c r="B77"/>
  <c r="A77"/>
  <c r="L76"/>
  <c r="Q76"/>
  <c r="Z76"/>
  <c r="Y76"/>
  <c r="X76"/>
  <c r="L75"/>
  <c r="G75"/>
  <c r="E75"/>
  <c r="J74"/>
  <c r="E74"/>
  <c r="J73"/>
  <c r="E73"/>
  <c r="K72"/>
  <c r="J72"/>
  <c r="H72"/>
  <c r="R72"/>
  <c r="G72"/>
  <c r="F72"/>
  <c r="V71"/>
  <c r="K74"/>
  <c r="T71"/>
  <c r="K73"/>
  <c r="U71"/>
  <c r="H74"/>
  <c r="S71"/>
  <c r="H73"/>
  <c r="F71"/>
  <c r="E71"/>
  <c r="D71"/>
  <c r="I71"/>
  <c r="C71"/>
  <c r="B71"/>
  <c r="A71"/>
  <c r="L70"/>
  <c r="Q70"/>
  <c r="Z70"/>
  <c r="Y70"/>
  <c r="X70"/>
  <c r="L69"/>
  <c r="G69"/>
  <c r="E69"/>
  <c r="J68"/>
  <c r="E68"/>
  <c r="J67"/>
  <c r="E67"/>
  <c r="K66"/>
  <c r="J66"/>
  <c r="H66"/>
  <c r="R66"/>
  <c r="G66"/>
  <c r="F66"/>
  <c r="V65"/>
  <c r="K68"/>
  <c r="T65"/>
  <c r="K67"/>
  <c r="U65"/>
  <c r="H68"/>
  <c r="S65"/>
  <c r="H67"/>
  <c r="F65"/>
  <c r="E65"/>
  <c r="D65"/>
  <c r="I65"/>
  <c r="C65"/>
  <c r="B65"/>
  <c r="A65"/>
  <c r="L64"/>
  <c r="Q64"/>
  <c r="Z64"/>
  <c r="Y64"/>
  <c r="X64"/>
  <c r="L63"/>
  <c r="G63"/>
  <c r="E63"/>
  <c r="J62"/>
  <c r="E62"/>
  <c r="J61"/>
  <c r="E61"/>
  <c r="K60"/>
  <c r="J60"/>
  <c r="H60"/>
  <c r="R60"/>
  <c r="G60"/>
  <c r="F60"/>
  <c r="V59"/>
  <c r="K62"/>
  <c r="T59"/>
  <c r="K61"/>
  <c r="U59"/>
  <c r="H62"/>
  <c r="S59"/>
  <c r="H61"/>
  <c r="F59"/>
  <c r="E59"/>
  <c r="D59"/>
  <c r="I59"/>
  <c r="C59"/>
  <c r="B59"/>
  <c r="A59"/>
  <c r="L58"/>
  <c r="Q58"/>
  <c r="Z58"/>
  <c r="Y58"/>
  <c r="X58"/>
  <c r="L57"/>
  <c r="G57"/>
  <c r="E57"/>
  <c r="J56"/>
  <c r="E56"/>
  <c r="J55"/>
  <c r="E55"/>
  <c r="K54"/>
  <c r="J54"/>
  <c r="H54"/>
  <c r="R54"/>
  <c r="G54"/>
  <c r="F54"/>
  <c r="V53"/>
  <c r="K56"/>
  <c r="T53"/>
  <c r="K55"/>
  <c r="U53"/>
  <c r="H56"/>
  <c r="S53"/>
  <c r="H55"/>
  <c r="F53"/>
  <c r="E53"/>
  <c r="D53"/>
  <c r="I53"/>
  <c r="C53"/>
  <c r="B53"/>
  <c r="A53"/>
  <c r="L52"/>
  <c r="Q52"/>
  <c r="Z52"/>
  <c r="Y52"/>
  <c r="X52"/>
  <c r="L51"/>
  <c r="G51"/>
  <c r="E51"/>
  <c r="J50"/>
  <c r="F50"/>
  <c r="E50"/>
  <c r="J49"/>
  <c r="F49"/>
  <c r="E49"/>
  <c r="K48"/>
  <c r="J48"/>
  <c r="H48"/>
  <c r="R48"/>
  <c r="G48"/>
  <c r="F48"/>
  <c r="K47"/>
  <c r="J47"/>
  <c r="H47"/>
  <c r="G47"/>
  <c r="F47"/>
  <c r="K46"/>
  <c r="J46"/>
  <c r="H46"/>
  <c r="G46"/>
  <c r="F46"/>
  <c r="V45"/>
  <c r="K50"/>
  <c r="T45"/>
  <c r="K49"/>
  <c r="U45"/>
  <c r="H50"/>
  <c r="S45"/>
  <c r="H49"/>
  <c r="F45"/>
  <c r="E45"/>
  <c r="D45"/>
  <c r="I45"/>
  <c r="C45"/>
  <c r="B45"/>
  <c r="A45"/>
  <c r="L44"/>
  <c r="Q44"/>
  <c r="Z44"/>
  <c r="Y44"/>
  <c r="X44"/>
  <c r="L43"/>
  <c r="G43"/>
  <c r="E43"/>
  <c r="J42"/>
  <c r="F42"/>
  <c r="E42"/>
  <c r="J41"/>
  <c r="F41"/>
  <c r="E41"/>
  <c r="K40"/>
  <c r="J40"/>
  <c r="H40"/>
  <c r="G40"/>
  <c r="F40"/>
  <c r="K39"/>
  <c r="J39"/>
  <c r="H39"/>
  <c r="R39"/>
  <c r="G39"/>
  <c r="F39"/>
  <c r="K38"/>
  <c r="J38"/>
  <c r="H38"/>
  <c r="G38"/>
  <c r="F38"/>
  <c r="K37"/>
  <c r="J37"/>
  <c r="H37"/>
  <c r="G37"/>
  <c r="F37"/>
  <c r="C36"/>
  <c r="V35"/>
  <c r="K42"/>
  <c r="T35"/>
  <c r="K41"/>
  <c r="U35"/>
  <c r="H42"/>
  <c r="S35"/>
  <c r="H41"/>
  <c r="F35"/>
  <c r="E35"/>
  <c r="D35"/>
  <c r="I35"/>
  <c r="C35"/>
  <c r="B35"/>
  <c r="A35"/>
  <c r="L34"/>
  <c r="Q34"/>
  <c r="Z34"/>
  <c r="Y34"/>
  <c r="X34"/>
  <c r="L33"/>
  <c r="G33"/>
  <c r="E33"/>
  <c r="J32"/>
  <c r="F32"/>
  <c r="E32"/>
  <c r="J31"/>
  <c r="F31"/>
  <c r="E31"/>
  <c r="K30"/>
  <c r="J30"/>
  <c r="H30"/>
  <c r="G30"/>
  <c r="F30"/>
  <c r="K29"/>
  <c r="J29"/>
  <c r="H29"/>
  <c r="R29"/>
  <c r="G29"/>
  <c r="F29"/>
  <c r="K28"/>
  <c r="J28"/>
  <c r="H28"/>
  <c r="G28"/>
  <c r="F28"/>
  <c r="K27"/>
  <c r="J27"/>
  <c r="H27"/>
  <c r="R27"/>
  <c r="G27"/>
  <c r="F27"/>
  <c r="C26"/>
  <c r="V25"/>
  <c r="K32"/>
  <c r="T25"/>
  <c r="K31"/>
  <c r="U25"/>
  <c r="H32"/>
  <c r="S25"/>
  <c r="H31"/>
  <c r="F25"/>
  <c r="E25"/>
  <c r="D25"/>
  <c r="I25"/>
  <c r="C25"/>
  <c r="B25"/>
  <c r="A25"/>
  <c r="A24"/>
  <c r="B9"/>
  <c r="B7"/>
  <c r="A1"/>
  <c r="K646"/>
  <c r="K517"/>
  <c r="K201"/>
  <c r="K225"/>
  <c r="J230"/>
  <c r="P230"/>
  <c r="K284"/>
  <c r="H697"/>
  <c r="K710"/>
  <c r="H567"/>
  <c r="X571"/>
  <c r="H579"/>
  <c r="G16"/>
  <c r="J58"/>
  <c r="P58"/>
  <c r="K166"/>
  <c r="J170"/>
  <c r="P170"/>
  <c r="K249"/>
  <c r="H261"/>
  <c r="H315"/>
  <c r="H339"/>
  <c r="W343"/>
  <c r="K401"/>
  <c r="J408"/>
  <c r="P408"/>
  <c r="K443"/>
  <c r="J448"/>
  <c r="P448"/>
  <c r="H456"/>
  <c r="G461"/>
  <c r="O461"/>
  <c r="K518"/>
  <c r="H635"/>
  <c r="W640"/>
  <c r="G17"/>
  <c r="H188"/>
  <c r="G193"/>
  <c r="O193"/>
  <c r="K250"/>
  <c r="K303"/>
  <c r="H380"/>
  <c r="W384"/>
  <c r="H400"/>
  <c r="G408"/>
  <c r="O408"/>
  <c r="H423"/>
  <c r="G428"/>
  <c r="O428"/>
  <c r="H468"/>
  <c r="W471"/>
  <c r="L523"/>
  <c r="H545"/>
  <c r="K579"/>
  <c r="J582"/>
  <c r="P582"/>
  <c r="K709"/>
  <c r="H201"/>
  <c r="G206"/>
  <c r="O206"/>
  <c r="H225"/>
  <c r="W230"/>
  <c r="H271"/>
  <c r="W276"/>
  <c r="K496"/>
  <c r="K684"/>
  <c r="K489"/>
  <c r="J493"/>
  <c r="P493"/>
  <c r="K497"/>
  <c r="H546"/>
  <c r="K568"/>
  <c r="H578"/>
  <c r="H588"/>
  <c r="K634"/>
  <c r="K685"/>
  <c r="K698"/>
  <c r="H589"/>
  <c r="H517"/>
  <c r="H671"/>
  <c r="H709"/>
  <c r="G733"/>
  <c r="O733"/>
  <c r="H659"/>
  <c r="H672"/>
  <c r="H685"/>
  <c r="H698"/>
  <c r="H518"/>
  <c r="J394"/>
  <c r="P394"/>
  <c r="G619"/>
  <c r="O619"/>
  <c r="H647"/>
  <c r="W651"/>
  <c r="K189"/>
  <c r="J193"/>
  <c r="P193"/>
  <c r="H249"/>
  <c r="G254"/>
  <c r="O254"/>
  <c r="H262"/>
  <c r="K283"/>
  <c r="K304"/>
  <c r="K436"/>
  <c r="J440"/>
  <c r="P440"/>
  <c r="H443"/>
  <c r="G448"/>
  <c r="O448"/>
  <c r="W473"/>
  <c r="H489"/>
  <c r="K567"/>
  <c r="J571"/>
  <c r="P571"/>
  <c r="J627"/>
  <c r="P627"/>
  <c r="K647"/>
  <c r="H658"/>
  <c r="G664"/>
  <c r="O664"/>
  <c r="K658"/>
  <c r="J664"/>
  <c r="P664"/>
  <c r="K671"/>
  <c r="J677"/>
  <c r="P677"/>
  <c r="H684"/>
  <c r="K697"/>
  <c r="H710"/>
  <c r="J118"/>
  <c r="P118"/>
  <c r="K214"/>
  <c r="J218"/>
  <c r="P218"/>
  <c r="K238"/>
  <c r="J242"/>
  <c r="P242"/>
  <c r="H316"/>
  <c r="H508"/>
  <c r="G512"/>
  <c r="O512"/>
  <c r="K545"/>
  <c r="J550"/>
  <c r="P550"/>
  <c r="K635"/>
  <c r="G743"/>
  <c r="O743"/>
  <c r="J34"/>
  <c r="P34"/>
  <c r="W52"/>
  <c r="J64"/>
  <c r="P64"/>
  <c r="G118"/>
  <c r="O118"/>
  <c r="J151"/>
  <c r="P151"/>
  <c r="G151"/>
  <c r="O151"/>
  <c r="H165"/>
  <c r="G170"/>
  <c r="O170"/>
  <c r="J297"/>
  <c r="P297"/>
  <c r="G353"/>
  <c r="O353"/>
  <c r="K380"/>
  <c r="J384"/>
  <c r="P384"/>
  <c r="J471"/>
  <c r="P471"/>
  <c r="J539"/>
  <c r="P539"/>
  <c r="G539"/>
  <c r="O539"/>
  <c r="K556"/>
  <c r="J560"/>
  <c r="P560"/>
  <c r="J593"/>
  <c r="P593"/>
  <c r="G611"/>
  <c r="O611"/>
  <c r="R112"/>
  <c r="K271"/>
  <c r="J276"/>
  <c r="P276"/>
  <c r="G332"/>
  <c r="O332"/>
  <c r="K327"/>
  <c r="J332"/>
  <c r="P332"/>
  <c r="K339"/>
  <c r="J343"/>
  <c r="P343"/>
  <c r="R419"/>
  <c r="K455"/>
  <c r="J461"/>
  <c r="P461"/>
  <c r="H488"/>
  <c r="H496"/>
  <c r="R514"/>
  <c r="R605"/>
  <c r="L745"/>
  <c r="L476"/>
  <c r="J44"/>
  <c r="P44"/>
  <c r="G76"/>
  <c r="O76"/>
  <c r="W76"/>
  <c r="G136"/>
  <c r="O136"/>
  <c r="J158"/>
  <c r="P158"/>
  <c r="J52"/>
  <c r="P52"/>
  <c r="J70"/>
  <c r="P70"/>
  <c r="J76"/>
  <c r="P76"/>
  <c r="G92"/>
  <c r="O92"/>
  <c r="J92"/>
  <c r="P92"/>
  <c r="G110"/>
  <c r="O110"/>
  <c r="J110"/>
  <c r="P110"/>
  <c r="J127"/>
  <c r="P127"/>
  <c r="J145"/>
  <c r="P145"/>
  <c r="G44"/>
  <c r="O44"/>
  <c r="W64"/>
  <c r="G64"/>
  <c r="O64"/>
  <c r="J84"/>
  <c r="P84"/>
  <c r="G101"/>
  <c r="O101"/>
  <c r="J101"/>
  <c r="P101"/>
  <c r="G127"/>
  <c r="O127"/>
  <c r="G145"/>
  <c r="O145"/>
  <c r="G158"/>
  <c r="O158"/>
  <c r="J136"/>
  <c r="P136"/>
  <c r="W34"/>
  <c r="G34"/>
  <c r="O34"/>
  <c r="G52"/>
  <c r="O52"/>
  <c r="R37"/>
  <c r="W44"/>
  <c r="R46"/>
  <c r="W118"/>
  <c r="W127"/>
  <c r="W136"/>
  <c r="W145"/>
  <c r="R147"/>
  <c r="R161"/>
  <c r="H178"/>
  <c r="W182"/>
  <c r="J266"/>
  <c r="P266"/>
  <c r="G288"/>
  <c r="O288"/>
  <c r="G297"/>
  <c r="O297"/>
  <c r="J353"/>
  <c r="P353"/>
  <c r="J485"/>
  <c r="P485"/>
  <c r="W58"/>
  <c r="G58"/>
  <c r="O58"/>
  <c r="W70"/>
  <c r="G70"/>
  <c r="O70"/>
  <c r="W92"/>
  <c r="W101"/>
  <c r="W110"/>
  <c r="J182"/>
  <c r="P182"/>
  <c r="G308"/>
  <c r="O308"/>
  <c r="J320"/>
  <c r="P320"/>
  <c r="G363"/>
  <c r="O363"/>
  <c r="G373"/>
  <c r="O373"/>
  <c r="G394"/>
  <c r="O394"/>
  <c r="W84"/>
  <c r="G84"/>
  <c r="O84"/>
  <c r="W151"/>
  <c r="J206"/>
  <c r="P206"/>
  <c r="J417"/>
  <c r="P417"/>
  <c r="J428"/>
  <c r="P428"/>
  <c r="G440"/>
  <c r="O440"/>
  <c r="R154"/>
  <c r="W158"/>
  <c r="R173"/>
  <c r="G218"/>
  <c r="O218"/>
  <c r="G242"/>
  <c r="O242"/>
  <c r="J363"/>
  <c r="P363"/>
  <c r="J373"/>
  <c r="P373"/>
  <c r="G417"/>
  <c r="O417"/>
  <c r="W417"/>
  <c r="X485"/>
  <c r="R184"/>
  <c r="R221"/>
  <c r="R245"/>
  <c r="W288"/>
  <c r="R290"/>
  <c r="W297"/>
  <c r="R299"/>
  <c r="W332"/>
  <c r="R356"/>
  <c r="W363"/>
  <c r="R387"/>
  <c r="W394"/>
  <c r="R396"/>
  <c r="W475"/>
  <c r="H497"/>
  <c r="J512"/>
  <c r="P512"/>
  <c r="J533"/>
  <c r="P533"/>
  <c r="L594"/>
  <c r="G560"/>
  <c r="O560"/>
  <c r="G603"/>
  <c r="O603"/>
  <c r="L744"/>
  <c r="J619"/>
  <c r="P619"/>
  <c r="J723"/>
  <c r="P723"/>
  <c r="G723"/>
  <c r="O723"/>
  <c r="W373"/>
  <c r="W461"/>
  <c r="G533"/>
  <c r="O533"/>
  <c r="J603"/>
  <c r="P603"/>
  <c r="J611"/>
  <c r="P611"/>
  <c r="G627"/>
  <c r="O627"/>
  <c r="W308"/>
  <c r="G485"/>
  <c r="O485"/>
  <c r="X560"/>
  <c r="J733"/>
  <c r="P733"/>
  <c r="J743"/>
  <c r="P743"/>
  <c r="W218"/>
  <c r="W242"/>
  <c r="R346"/>
  <c r="W353"/>
  <c r="W440"/>
  <c r="R504"/>
  <c r="W533"/>
  <c r="R535"/>
  <c r="W611"/>
  <c r="R613"/>
  <c r="W627"/>
  <c r="R642"/>
  <c r="R726"/>
  <c r="W733"/>
  <c r="W619"/>
  <c r="W743"/>
  <c r="W539"/>
  <c r="W603"/>
  <c r="W723"/>
  <c r="A1" i="4"/>
  <c r="A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1" i="3"/>
  <c r="CY1"/>
  <c r="CZ1"/>
  <c r="DA1"/>
  <c r="A2"/>
  <c r="CY2"/>
  <c r="CZ2"/>
  <c r="DA2"/>
  <c r="A3"/>
  <c r="CY3"/>
  <c r="CZ3"/>
  <c r="DA3"/>
  <c r="A4"/>
  <c r="CY4"/>
  <c r="CZ4"/>
  <c r="DA4"/>
  <c r="A5"/>
  <c r="CY5"/>
  <c r="CZ5"/>
  <c r="DA5"/>
  <c r="A6"/>
  <c r="CY6"/>
  <c r="CZ6"/>
  <c r="DA6"/>
  <c r="A7"/>
  <c r="CY7"/>
  <c r="CZ7"/>
  <c r="DA7"/>
  <c r="A8"/>
  <c r="CY8"/>
  <c r="CZ8"/>
  <c r="DA8"/>
  <c r="A9"/>
  <c r="CX9"/>
  <c r="CY9"/>
  <c r="CZ9"/>
  <c r="DA9"/>
  <c r="A10"/>
  <c r="CX10"/>
  <c r="CY10"/>
  <c r="CZ10"/>
  <c r="DA10"/>
  <c r="A11"/>
  <c r="CX11"/>
  <c r="CY11"/>
  <c r="CZ11"/>
  <c r="DA11"/>
  <c r="A12"/>
  <c r="CX12"/>
  <c r="CY12"/>
  <c r="CZ12"/>
  <c r="DA12"/>
  <c r="A13"/>
  <c r="CX13"/>
  <c r="CY13"/>
  <c r="CZ13"/>
  <c r="DA13"/>
  <c r="A14"/>
  <c r="CX14"/>
  <c r="CY14"/>
  <c r="CZ14"/>
  <c r="DA14"/>
  <c r="A15"/>
  <c r="CX15"/>
  <c r="CY15"/>
  <c r="CZ15"/>
  <c r="DA15"/>
  <c r="A16"/>
  <c r="CX16"/>
  <c r="CY16"/>
  <c r="CZ16"/>
  <c r="DA16"/>
  <c r="A17"/>
  <c r="CX17"/>
  <c r="CY17"/>
  <c r="CZ17"/>
  <c r="DA17"/>
  <c r="A18"/>
  <c r="CX18"/>
  <c r="CY18"/>
  <c r="CZ18"/>
  <c r="DA18"/>
  <c r="A19"/>
  <c r="CX19"/>
  <c r="CY19"/>
  <c r="CZ19"/>
  <c r="DA19"/>
  <c r="A20"/>
  <c r="CX20"/>
  <c r="CY20"/>
  <c r="CZ20"/>
  <c r="DA20"/>
  <c r="A21"/>
  <c r="CX21"/>
  <c r="CY21"/>
  <c r="CZ21"/>
  <c r="DA21"/>
  <c r="A22"/>
  <c r="CX22"/>
  <c r="CY22"/>
  <c r="CZ22"/>
  <c r="DA22"/>
  <c r="A23"/>
  <c r="CX23"/>
  <c r="CY23"/>
  <c r="CZ23"/>
  <c r="DA23"/>
  <c r="A24"/>
  <c r="CX24"/>
  <c r="CY24"/>
  <c r="CZ24"/>
  <c r="DA24"/>
  <c r="A25"/>
  <c r="CX25"/>
  <c r="CY25"/>
  <c r="CZ25"/>
  <c r="DA25"/>
  <c r="A26"/>
  <c r="CX26"/>
  <c r="CY26"/>
  <c r="CZ26"/>
  <c r="DA26"/>
  <c r="A27"/>
  <c r="CX27"/>
  <c r="CY27"/>
  <c r="CZ27"/>
  <c r="DA27"/>
  <c r="A28"/>
  <c r="CX28"/>
  <c r="CY28"/>
  <c r="CZ28"/>
  <c r="DA28"/>
  <c r="A29"/>
  <c r="CX29"/>
  <c r="CY29"/>
  <c r="CZ29"/>
  <c r="DA29"/>
  <c r="A30"/>
  <c r="CX30"/>
  <c r="CY30"/>
  <c r="CZ30"/>
  <c r="DA30"/>
  <c r="A31"/>
  <c r="CX31"/>
  <c r="CY31"/>
  <c r="CZ31"/>
  <c r="DA31"/>
  <c r="A32"/>
  <c r="CX32"/>
  <c r="CY32"/>
  <c r="CZ32"/>
  <c r="DA32"/>
  <c r="A33"/>
  <c r="CX33"/>
  <c r="CY33"/>
  <c r="CZ33"/>
  <c r="DA33"/>
  <c r="A34"/>
  <c r="CX34"/>
  <c r="CY34"/>
  <c r="CZ34"/>
  <c r="DA34"/>
  <c r="A35"/>
  <c r="CX35"/>
  <c r="CY35"/>
  <c r="CZ35"/>
  <c r="DA35"/>
  <c r="A36"/>
  <c r="CX36"/>
  <c r="CY36"/>
  <c r="CZ36"/>
  <c r="DA36"/>
  <c r="A37"/>
  <c r="CX37"/>
  <c r="CY37"/>
  <c r="CZ37"/>
  <c r="DA37"/>
  <c r="A38"/>
  <c r="CX38"/>
  <c r="CY38"/>
  <c r="CZ38"/>
  <c r="DA38"/>
  <c r="A39"/>
  <c r="CX39"/>
  <c r="CY39"/>
  <c r="CZ39"/>
  <c r="DA39"/>
  <c r="A40"/>
  <c r="CX40"/>
  <c r="CY40"/>
  <c r="CZ40"/>
  <c r="DA40"/>
  <c r="A41"/>
  <c r="CY41"/>
  <c r="CZ41"/>
  <c r="DA41"/>
  <c r="A42"/>
  <c r="CY42"/>
  <c r="CZ42"/>
  <c r="DA42"/>
  <c r="A43"/>
  <c r="CY43"/>
  <c r="CZ43"/>
  <c r="DA43"/>
  <c r="A44"/>
  <c r="CY44"/>
  <c r="CZ44"/>
  <c r="DA44"/>
  <c r="A45"/>
  <c r="CY45"/>
  <c r="CZ45"/>
  <c r="DA45"/>
  <c r="A46"/>
  <c r="CY46"/>
  <c r="CZ46"/>
  <c r="DA46"/>
  <c r="A47"/>
  <c r="CY47"/>
  <c r="CZ47"/>
  <c r="DA47"/>
  <c r="A48"/>
  <c r="CY48"/>
  <c r="CZ48"/>
  <c r="DA48"/>
  <c r="A49"/>
  <c r="CX49"/>
  <c r="CY49"/>
  <c r="CZ49"/>
  <c r="DA49"/>
  <c r="A50"/>
  <c r="CY50"/>
  <c r="CZ50"/>
  <c r="DA50"/>
  <c r="A51"/>
  <c r="CY51"/>
  <c r="CZ51"/>
  <c r="DA51"/>
  <c r="A52"/>
  <c r="CY52"/>
  <c r="CZ52"/>
  <c r="DA52"/>
  <c r="A53"/>
  <c r="CY53"/>
  <c r="CZ53"/>
  <c r="DA53"/>
  <c r="A54"/>
  <c r="CY54"/>
  <c r="CZ54"/>
  <c r="DA54"/>
  <c r="A55"/>
  <c r="CY55"/>
  <c r="CZ55"/>
  <c r="DA55"/>
  <c r="A56"/>
  <c r="CY56"/>
  <c r="CZ56"/>
  <c r="DA56"/>
  <c r="A57"/>
  <c r="CX57"/>
  <c r="CY57"/>
  <c r="CZ57"/>
  <c r="DA57"/>
  <c r="A58"/>
  <c r="CX58"/>
  <c r="CY58"/>
  <c r="CZ58"/>
  <c r="DA58"/>
  <c r="A59"/>
  <c r="CX59"/>
  <c r="CY59"/>
  <c r="CZ59"/>
  <c r="DA59"/>
  <c r="A60"/>
  <c r="CX60"/>
  <c r="CY60"/>
  <c r="CZ60"/>
  <c r="DA60"/>
  <c r="A61"/>
  <c r="CX61"/>
  <c r="CY61"/>
  <c r="CZ61"/>
  <c r="DA61"/>
  <c r="A62"/>
  <c r="CX62"/>
  <c r="CY62"/>
  <c r="CZ62"/>
  <c r="DA62"/>
  <c r="A63"/>
  <c r="CX63"/>
  <c r="CY63"/>
  <c r="CZ63"/>
  <c r="DA63"/>
  <c r="A64"/>
  <c r="CX64"/>
  <c r="CY64"/>
  <c r="CZ64"/>
  <c r="DA64"/>
  <c r="A65"/>
  <c r="CY65"/>
  <c r="CZ65"/>
  <c r="DA65"/>
  <c r="A66"/>
  <c r="CY66"/>
  <c r="CZ66"/>
  <c r="DA66"/>
  <c r="A67"/>
  <c r="CY67"/>
  <c r="CZ67"/>
  <c r="DA67"/>
  <c r="A68"/>
  <c r="CY68"/>
  <c r="CZ68"/>
  <c r="DA68"/>
  <c r="A69"/>
  <c r="CY69"/>
  <c r="CZ69"/>
  <c r="DA69"/>
  <c r="A70"/>
  <c r="CY70"/>
  <c r="CZ70"/>
  <c r="DA70"/>
  <c r="A71"/>
  <c r="CY71"/>
  <c r="CZ71"/>
  <c r="DA71"/>
  <c r="A72"/>
  <c r="CY72"/>
  <c r="CZ72"/>
  <c r="DA72"/>
  <c r="A73"/>
  <c r="CY73"/>
  <c r="CZ73"/>
  <c r="DA73"/>
  <c r="A74"/>
  <c r="CY74"/>
  <c r="CZ74"/>
  <c r="DA74"/>
  <c r="A75"/>
  <c r="CY75"/>
  <c r="CZ75"/>
  <c r="DA75"/>
  <c r="A76"/>
  <c r="CY76"/>
  <c r="CZ76"/>
  <c r="DA76"/>
  <c r="A77"/>
  <c r="CY77"/>
  <c r="CZ77"/>
  <c r="DA77"/>
  <c r="A78"/>
  <c r="CY78"/>
  <c r="CZ78"/>
  <c r="DA78"/>
  <c r="A79"/>
  <c r="CY79"/>
  <c r="CZ79"/>
  <c r="DA79"/>
  <c r="A80"/>
  <c r="CY80"/>
  <c r="CZ80"/>
  <c r="DA80"/>
  <c r="A81"/>
  <c r="CY81"/>
  <c r="CZ81"/>
  <c r="DA81"/>
  <c r="A82"/>
  <c r="CY82"/>
  <c r="CZ82"/>
  <c r="DA82"/>
  <c r="A83"/>
  <c r="CY83"/>
  <c r="CZ83"/>
  <c r="DA83"/>
  <c r="A84"/>
  <c r="CY84"/>
  <c r="CZ84"/>
  <c r="DA84"/>
  <c r="A85"/>
  <c r="CY85"/>
  <c r="CZ85"/>
  <c r="DA85"/>
  <c r="A86"/>
  <c r="CY86"/>
  <c r="CZ86"/>
  <c r="DA86"/>
  <c r="A87"/>
  <c r="CY87"/>
  <c r="CZ87"/>
  <c r="DA87"/>
  <c r="A88"/>
  <c r="CY88"/>
  <c r="CZ88"/>
  <c r="DA88"/>
  <c r="A89"/>
  <c r="CY89"/>
  <c r="CZ89"/>
  <c r="DA89"/>
  <c r="A90"/>
  <c r="CY90"/>
  <c r="CZ90"/>
  <c r="DA90"/>
  <c r="A91"/>
  <c r="CX91"/>
  <c r="CY91"/>
  <c r="CZ91"/>
  <c r="DA91"/>
  <c r="A92"/>
  <c r="CY92"/>
  <c r="CZ92"/>
  <c r="DA92"/>
  <c r="A93"/>
  <c r="CY93"/>
  <c r="CZ93"/>
  <c r="DA93"/>
  <c r="A94"/>
  <c r="CY94"/>
  <c r="CZ94"/>
  <c r="DA94"/>
  <c r="A95"/>
  <c r="CY95"/>
  <c r="CZ95"/>
  <c r="DA95"/>
  <c r="A96"/>
  <c r="CY96"/>
  <c r="CZ96"/>
  <c r="DA96"/>
  <c r="A97"/>
  <c r="CY97"/>
  <c r="CZ97"/>
  <c r="DA97"/>
  <c r="A98"/>
  <c r="CY98"/>
  <c r="CZ98"/>
  <c r="DA98"/>
  <c r="A99"/>
  <c r="CY99"/>
  <c r="CZ99"/>
  <c r="DA99"/>
  <c r="A100"/>
  <c r="CY100"/>
  <c r="CZ100"/>
  <c r="DA100"/>
  <c r="A101"/>
  <c r="CY101"/>
  <c r="CZ101"/>
  <c r="DA101"/>
  <c r="A102"/>
  <c r="CY102"/>
  <c r="CZ102"/>
  <c r="DA102"/>
  <c r="A103"/>
  <c r="CY103"/>
  <c r="CZ103"/>
  <c r="DA103"/>
  <c r="A104"/>
  <c r="CY104"/>
  <c r="CZ104"/>
  <c r="DA104"/>
  <c r="A105"/>
  <c r="CY105"/>
  <c r="CZ105"/>
  <c r="DA105"/>
  <c r="A106"/>
  <c r="CY106"/>
  <c r="CZ106"/>
  <c r="DA106"/>
  <c r="A107"/>
  <c r="CY107"/>
  <c r="CZ107"/>
  <c r="DA107"/>
  <c r="A108"/>
  <c r="CY108"/>
  <c r="CZ108"/>
  <c r="DA108"/>
  <c r="A109"/>
  <c r="CX109"/>
  <c r="CY109"/>
  <c r="CZ109"/>
  <c r="DA109"/>
  <c r="A110"/>
  <c r="CX110"/>
  <c r="CY110"/>
  <c r="CZ110"/>
  <c r="DA110"/>
  <c r="A111"/>
  <c r="CX111"/>
  <c r="CY111"/>
  <c r="CZ111"/>
  <c r="DA111"/>
  <c r="A112"/>
  <c r="CX112"/>
  <c r="CY112"/>
  <c r="CZ112"/>
  <c r="DA112"/>
  <c r="A113"/>
  <c r="CX113"/>
  <c r="CY113"/>
  <c r="CZ113"/>
  <c r="DA113"/>
  <c r="A114"/>
  <c r="CX114"/>
  <c r="CY114"/>
  <c r="CZ114"/>
  <c r="DA114"/>
  <c r="A115"/>
  <c r="CX115"/>
  <c r="CY115"/>
  <c r="CZ115"/>
  <c r="DA115"/>
  <c r="A116"/>
  <c r="CX116"/>
  <c r="CY116"/>
  <c r="CZ116"/>
  <c r="DA116"/>
  <c r="A117"/>
  <c r="CX117"/>
  <c r="CY117"/>
  <c r="CZ117"/>
  <c r="DA117"/>
  <c r="A118"/>
  <c r="CX118"/>
  <c r="CY118"/>
  <c r="CZ118"/>
  <c r="DA118"/>
  <c r="A119"/>
  <c r="CX119"/>
  <c r="CY119"/>
  <c r="CZ119"/>
  <c r="DA119"/>
  <c r="A120"/>
  <c r="CX120"/>
  <c r="CY120"/>
  <c r="CZ120"/>
  <c r="DA120"/>
  <c r="A121"/>
  <c r="CX121"/>
  <c r="CY121"/>
  <c r="CZ121"/>
  <c r="DA121"/>
  <c r="A122"/>
  <c r="CX122"/>
  <c r="CY122"/>
  <c r="CZ122"/>
  <c r="DA122"/>
  <c r="A123"/>
  <c r="CX123"/>
  <c r="CY123"/>
  <c r="CZ123"/>
  <c r="DA123"/>
  <c r="A124"/>
  <c r="CX124"/>
  <c r="CY124"/>
  <c r="CZ124"/>
  <c r="DA124"/>
  <c r="A125"/>
  <c r="CX125"/>
  <c r="CY125"/>
  <c r="CZ125"/>
  <c r="DA125"/>
  <c r="A126"/>
  <c r="CX126"/>
  <c r="CY126"/>
  <c r="CZ126"/>
  <c r="DA126"/>
  <c r="A127"/>
  <c r="CX127"/>
  <c r="CY127"/>
  <c r="CZ127"/>
  <c r="DA127"/>
  <c r="A128"/>
  <c r="CX128"/>
  <c r="CY128"/>
  <c r="CZ128"/>
  <c r="DA128"/>
  <c r="A129"/>
  <c r="CY129"/>
  <c r="CZ129"/>
  <c r="DA129"/>
  <c r="A130"/>
  <c r="CY130"/>
  <c r="CZ130"/>
  <c r="DA130"/>
  <c r="A131"/>
  <c r="CY131"/>
  <c r="CZ131"/>
  <c r="DA131"/>
  <c r="A132"/>
  <c r="CY132"/>
  <c r="CZ132"/>
  <c r="DA132"/>
  <c r="A133"/>
  <c r="CY133"/>
  <c r="CZ133"/>
  <c r="DA133"/>
  <c r="A134"/>
  <c r="CY134"/>
  <c r="CZ134"/>
  <c r="DA134"/>
  <c r="A135"/>
  <c r="CY135"/>
  <c r="CZ135"/>
  <c r="DA135"/>
  <c r="A136"/>
  <c r="CY136"/>
  <c r="CZ136"/>
  <c r="DA136"/>
  <c r="A137"/>
  <c r="CY137"/>
  <c r="CZ137"/>
  <c r="DA137"/>
  <c r="A138"/>
  <c r="CY138"/>
  <c r="CZ138"/>
  <c r="DA138"/>
  <c r="A139"/>
  <c r="CY139"/>
  <c r="CZ139"/>
  <c r="DA139"/>
  <c r="A140"/>
  <c r="CY140"/>
  <c r="CZ140"/>
  <c r="DA140"/>
  <c r="A141"/>
  <c r="CY141"/>
  <c r="CZ141"/>
  <c r="DA141"/>
  <c r="A142"/>
  <c r="CY142"/>
  <c r="CZ142"/>
  <c r="DA142"/>
  <c r="A143"/>
  <c r="CY143"/>
  <c r="CZ143"/>
  <c r="DA143"/>
  <c r="A144"/>
  <c r="CY144"/>
  <c r="CZ144"/>
  <c r="DA144"/>
  <c r="A145"/>
  <c r="CY145"/>
  <c r="CZ145"/>
  <c r="DA145"/>
  <c r="A146"/>
  <c r="CY146"/>
  <c r="CZ146"/>
  <c r="DA146"/>
  <c r="A147"/>
  <c r="CY147"/>
  <c r="CZ147"/>
  <c r="DA147"/>
  <c r="A148"/>
  <c r="CY148"/>
  <c r="CZ148"/>
  <c r="DA148"/>
  <c r="A149"/>
  <c r="CY149"/>
  <c r="CZ149"/>
  <c r="DA149"/>
  <c r="A150"/>
  <c r="CY150"/>
  <c r="CZ150"/>
  <c r="DA150"/>
  <c r="A151"/>
  <c r="CY151"/>
  <c r="CZ151"/>
  <c r="DA151"/>
  <c r="A152"/>
  <c r="CY152"/>
  <c r="CZ152"/>
  <c r="DA152"/>
  <c r="A153"/>
  <c r="CY153"/>
  <c r="CZ153"/>
  <c r="DA153"/>
  <c r="A154"/>
  <c r="CY154"/>
  <c r="CZ154"/>
  <c r="DA154"/>
  <c r="A155"/>
  <c r="CY155"/>
  <c r="CZ155"/>
  <c r="DA155"/>
  <c r="A156"/>
  <c r="CY156"/>
  <c r="CZ156"/>
  <c r="DA156"/>
  <c r="A157"/>
  <c r="CY157"/>
  <c r="CZ157"/>
  <c r="DA157"/>
  <c r="A158"/>
  <c r="CY158"/>
  <c r="CZ158"/>
  <c r="DA158"/>
  <c r="A159"/>
  <c r="CY159"/>
  <c r="CZ159"/>
  <c r="DA159"/>
  <c r="A160"/>
  <c r="CY160"/>
  <c r="CZ160"/>
  <c r="DA160"/>
  <c r="A161"/>
  <c r="CY161"/>
  <c r="CZ161"/>
  <c r="DA161"/>
  <c r="A162"/>
  <c r="CY162"/>
  <c r="CZ162"/>
  <c r="DA162"/>
  <c r="A163"/>
  <c r="CY163"/>
  <c r="CZ163"/>
  <c r="DA163"/>
  <c r="A164"/>
  <c r="CY164"/>
  <c r="CZ164"/>
  <c r="DA164"/>
  <c r="A165"/>
  <c r="CY165"/>
  <c r="CZ165"/>
  <c r="DA165"/>
  <c r="A166"/>
  <c r="CY166"/>
  <c r="CZ166"/>
  <c r="DA166"/>
  <c r="A167"/>
  <c r="CY167"/>
  <c r="CZ167"/>
  <c r="DA167"/>
  <c r="A168"/>
  <c r="CY168"/>
  <c r="CZ168"/>
  <c r="DA168"/>
  <c r="A169"/>
  <c r="CY169"/>
  <c r="CZ169"/>
  <c r="DA169"/>
  <c r="A170"/>
  <c r="CY170"/>
  <c r="CZ170"/>
  <c r="DA170"/>
  <c r="A171"/>
  <c r="CY171"/>
  <c r="CZ171"/>
  <c r="DA171"/>
  <c r="A172"/>
  <c r="CY172"/>
  <c r="CZ172"/>
  <c r="DA172"/>
  <c r="A173"/>
  <c r="CY173"/>
  <c r="CZ173"/>
  <c r="DA173"/>
  <c r="A174"/>
  <c r="CY174"/>
  <c r="CZ174"/>
  <c r="DA174"/>
  <c r="A175"/>
  <c r="CY175"/>
  <c r="CZ175"/>
  <c r="DA175"/>
  <c r="A176"/>
  <c r="CY176"/>
  <c r="CZ176"/>
  <c r="DA176"/>
  <c r="A177"/>
  <c r="CY177"/>
  <c r="CZ177"/>
  <c r="DA177"/>
  <c r="A178"/>
  <c r="CY178"/>
  <c r="CZ178"/>
  <c r="DA178"/>
  <c r="A179"/>
  <c r="CY179"/>
  <c r="CZ179"/>
  <c r="DA179"/>
  <c r="A180"/>
  <c r="CY180"/>
  <c r="CZ180"/>
  <c r="DA180"/>
  <c r="A181"/>
  <c r="CY181"/>
  <c r="CZ181"/>
  <c r="DA181"/>
  <c r="A182"/>
  <c r="CY182"/>
  <c r="CZ182"/>
  <c r="DA182"/>
  <c r="A183"/>
  <c r="CY183"/>
  <c r="CZ183"/>
  <c r="DA183"/>
  <c r="A184"/>
  <c r="CY184"/>
  <c r="CZ184"/>
  <c r="DA184"/>
  <c r="A185"/>
  <c r="CY185"/>
  <c r="CZ185"/>
  <c r="DA185"/>
  <c r="A186"/>
  <c r="CY186"/>
  <c r="CZ186"/>
  <c r="DA186"/>
  <c r="A187"/>
  <c r="CY187"/>
  <c r="CZ187"/>
  <c r="DA187"/>
  <c r="A188"/>
  <c r="CY188"/>
  <c r="CZ188"/>
  <c r="DA188"/>
  <c r="A189"/>
  <c r="CY189"/>
  <c r="CZ189"/>
  <c r="DA189"/>
  <c r="A190"/>
  <c r="CY190"/>
  <c r="CZ190"/>
  <c r="DA190"/>
  <c r="A191"/>
  <c r="CY191"/>
  <c r="CZ191"/>
  <c r="DA191"/>
  <c r="A192"/>
  <c r="CY192"/>
  <c r="CZ192"/>
  <c r="DA192"/>
  <c r="A193"/>
  <c r="CY193"/>
  <c r="CZ193"/>
  <c r="DA193"/>
  <c r="A194"/>
  <c r="CY194"/>
  <c r="CZ194"/>
  <c r="DA194"/>
  <c r="A195"/>
  <c r="CY195"/>
  <c r="CZ195"/>
  <c r="DA195"/>
  <c r="A196"/>
  <c r="CY196"/>
  <c r="CZ196"/>
  <c r="DA196"/>
  <c r="A197"/>
  <c r="CY197"/>
  <c r="CZ197"/>
  <c r="DA197"/>
  <c r="A198"/>
  <c r="CX198"/>
  <c r="CY198"/>
  <c r="CZ198"/>
  <c r="DA198"/>
  <c r="A199"/>
  <c r="CX199"/>
  <c r="CY199"/>
  <c r="CZ199"/>
  <c r="DA199"/>
  <c r="A200"/>
  <c r="CX200"/>
  <c r="CY200"/>
  <c r="CZ200"/>
  <c r="DA200"/>
  <c r="A201"/>
  <c r="CX201"/>
  <c r="CY201"/>
  <c r="CZ201"/>
  <c r="DA201"/>
  <c r="A202"/>
  <c r="CX202"/>
  <c r="CY202"/>
  <c r="CZ202"/>
  <c r="DA202"/>
  <c r="A203"/>
  <c r="CX203"/>
  <c r="CY203"/>
  <c r="CZ203"/>
  <c r="DA203"/>
  <c r="A204"/>
  <c r="CX204"/>
  <c r="CY204"/>
  <c r="CZ204"/>
  <c r="DA204"/>
  <c r="A205"/>
  <c r="CX205"/>
  <c r="CY205"/>
  <c r="CZ205"/>
  <c r="DA205"/>
  <c r="A206"/>
  <c r="CX206"/>
  <c r="CY206"/>
  <c r="CZ206"/>
  <c r="DA206"/>
  <c r="A207"/>
  <c r="CX207"/>
  <c r="CY207"/>
  <c r="CZ207"/>
  <c r="DA207"/>
  <c r="A208"/>
  <c r="CX208"/>
  <c r="CY208"/>
  <c r="CZ208"/>
  <c r="DA208"/>
  <c r="A209"/>
  <c r="CX209"/>
  <c r="CY209"/>
  <c r="CZ209"/>
  <c r="DA209"/>
  <c r="A210"/>
  <c r="CX210"/>
  <c r="CY210"/>
  <c r="CZ210"/>
  <c r="DA210"/>
  <c r="A211"/>
  <c r="CX211"/>
  <c r="CY211"/>
  <c r="CZ211"/>
  <c r="DA211"/>
  <c r="A212"/>
  <c r="CX212"/>
  <c r="CY212"/>
  <c r="CZ212"/>
  <c r="DA212"/>
  <c r="A213"/>
  <c r="CX213"/>
  <c r="CY213"/>
  <c r="CZ213"/>
  <c r="DA213"/>
  <c r="A214"/>
  <c r="CY214"/>
  <c r="CZ214"/>
  <c r="DA214"/>
  <c r="A215"/>
  <c r="CY215"/>
  <c r="CZ215"/>
  <c r="DA215"/>
  <c r="A216"/>
  <c r="CY216"/>
  <c r="CZ216"/>
  <c r="DA216"/>
  <c r="A217"/>
  <c r="CY217"/>
  <c r="CZ217"/>
  <c r="DA217"/>
  <c r="A218"/>
  <c r="CY218"/>
  <c r="CZ218"/>
  <c r="DA218"/>
  <c r="A219"/>
  <c r="CY219"/>
  <c r="CZ219"/>
  <c r="DA219"/>
  <c r="A220"/>
  <c r="CY220"/>
  <c r="CZ220"/>
  <c r="DA220"/>
  <c r="A221"/>
  <c r="CY221"/>
  <c r="CZ221"/>
  <c r="DA221"/>
  <c r="A222"/>
  <c r="CY222"/>
  <c r="CZ222"/>
  <c r="DA222"/>
  <c r="A223"/>
  <c r="CY223"/>
  <c r="CZ223"/>
  <c r="DA223"/>
  <c r="A224"/>
  <c r="CY224"/>
  <c r="CZ224"/>
  <c r="DA224"/>
  <c r="A225"/>
  <c r="CY225"/>
  <c r="CZ225"/>
  <c r="DA225"/>
  <c r="A226"/>
  <c r="CY226"/>
  <c r="CZ226"/>
  <c r="DA226"/>
  <c r="A227"/>
  <c r="CY227"/>
  <c r="CZ227"/>
  <c r="DA227"/>
  <c r="A228"/>
  <c r="CY228"/>
  <c r="CZ228"/>
  <c r="DA228"/>
  <c r="A229"/>
  <c r="CY229"/>
  <c r="CZ229"/>
  <c r="DA229"/>
  <c r="A230"/>
  <c r="CY230"/>
  <c r="CZ230"/>
  <c r="DA230"/>
  <c r="A231"/>
  <c r="CY231"/>
  <c r="CZ231"/>
  <c r="DA231"/>
  <c r="A232"/>
  <c r="CY232"/>
  <c r="CZ232"/>
  <c r="DA232"/>
  <c r="A233"/>
  <c r="CY233"/>
  <c r="CZ233"/>
  <c r="DA233"/>
  <c r="A234"/>
  <c r="CY234"/>
  <c r="CZ234"/>
  <c r="DA234"/>
  <c r="A235"/>
  <c r="CY235"/>
  <c r="CZ235"/>
  <c r="DA235"/>
  <c r="A236"/>
  <c r="CY236"/>
  <c r="CZ236"/>
  <c r="DA236"/>
  <c r="A237"/>
  <c r="CY237"/>
  <c r="CZ237"/>
  <c r="DA237"/>
  <c r="A238"/>
  <c r="CY238"/>
  <c r="CZ238"/>
  <c r="DA238"/>
  <c r="A239"/>
  <c r="CY239"/>
  <c r="CZ239"/>
  <c r="DA239"/>
  <c r="A240"/>
  <c r="CY240"/>
  <c r="CZ240"/>
  <c r="DA240"/>
  <c r="A241"/>
  <c r="CY241"/>
  <c r="CZ241"/>
  <c r="DA241"/>
  <c r="A242"/>
  <c r="CY242"/>
  <c r="CZ242"/>
  <c r="DA242"/>
  <c r="A243"/>
  <c r="CY243"/>
  <c r="CZ243"/>
  <c r="DA243"/>
  <c r="A244"/>
  <c r="CY244"/>
  <c r="CZ244"/>
  <c r="DA244"/>
  <c r="A245"/>
  <c r="CY245"/>
  <c r="CZ245"/>
  <c r="DA245"/>
  <c r="A246"/>
  <c r="CY246"/>
  <c r="CZ246"/>
  <c r="DA246"/>
  <c r="A247"/>
  <c r="CY247"/>
  <c r="CZ247"/>
  <c r="DA247"/>
  <c r="A248"/>
  <c r="CY248"/>
  <c r="CZ248"/>
  <c r="DA248"/>
  <c r="A249"/>
  <c r="CY249"/>
  <c r="CZ249"/>
  <c r="DA249"/>
  <c r="A250"/>
  <c r="CY250"/>
  <c r="CZ250"/>
  <c r="DA250"/>
  <c r="A251"/>
  <c r="CY251"/>
  <c r="CZ251"/>
  <c r="DA251"/>
  <c r="A252"/>
  <c r="CY252"/>
  <c r="CZ252"/>
  <c r="DA252"/>
  <c r="A253"/>
  <c r="CY253"/>
  <c r="CZ253"/>
  <c r="DA253"/>
  <c r="A254"/>
  <c r="CY254"/>
  <c r="CZ254"/>
  <c r="DA254"/>
  <c r="A255"/>
  <c r="CY255"/>
  <c r="CZ255"/>
  <c r="DA255"/>
  <c r="A256"/>
  <c r="CY256"/>
  <c r="CZ256"/>
  <c r="DA256"/>
  <c r="A257"/>
  <c r="CY257"/>
  <c r="CZ257"/>
  <c r="DA257"/>
  <c r="A258"/>
  <c r="CY258"/>
  <c r="CZ258"/>
  <c r="DA258"/>
  <c r="A259"/>
  <c r="CY259"/>
  <c r="CZ259"/>
  <c r="DA259"/>
  <c r="A260"/>
  <c r="CY260"/>
  <c r="CZ260"/>
  <c r="DA260"/>
  <c r="A261"/>
  <c r="CY261"/>
  <c r="CZ261"/>
  <c r="DA261"/>
  <c r="A262"/>
  <c r="CY262"/>
  <c r="CZ262"/>
  <c r="DA262"/>
  <c r="A263"/>
  <c r="CX263"/>
  <c r="CY263"/>
  <c r="CZ263"/>
  <c r="DA263"/>
  <c r="A264"/>
  <c r="CX264"/>
  <c r="CY264"/>
  <c r="CZ264"/>
  <c r="DA264"/>
  <c r="A265"/>
  <c r="CX265"/>
  <c r="CY265"/>
  <c r="CZ265"/>
  <c r="DA265"/>
  <c r="A266"/>
  <c r="CX266"/>
  <c r="CY266"/>
  <c r="CZ266"/>
  <c r="DA266"/>
  <c r="A267"/>
  <c r="CX267"/>
  <c r="CY267"/>
  <c r="CZ267"/>
  <c r="DA267"/>
  <c r="A268"/>
  <c r="CX268"/>
  <c r="CY268"/>
  <c r="CZ268"/>
  <c r="DA268"/>
  <c r="A269"/>
  <c r="CX269"/>
  <c r="CY269"/>
  <c r="CZ269"/>
  <c r="DA269"/>
  <c r="A270"/>
  <c r="CX270"/>
  <c r="CY270"/>
  <c r="CZ270"/>
  <c r="DA270"/>
  <c r="A271"/>
  <c r="CX271"/>
  <c r="CY271"/>
  <c r="CZ271"/>
  <c r="DA271"/>
  <c r="A272"/>
  <c r="CY272"/>
  <c r="CZ272"/>
  <c r="DA272"/>
  <c r="A273"/>
  <c r="CY273"/>
  <c r="CZ273"/>
  <c r="DA273"/>
  <c r="A274"/>
  <c r="CY274"/>
  <c r="CZ274"/>
  <c r="DA274"/>
  <c r="A275"/>
  <c r="CY275"/>
  <c r="CZ275"/>
  <c r="DA275"/>
  <c r="A276"/>
  <c r="CY276"/>
  <c r="CZ276"/>
  <c r="DA276"/>
  <c r="A277"/>
  <c r="CY277"/>
  <c r="CZ277"/>
  <c r="DA277"/>
  <c r="A278"/>
  <c r="CY278"/>
  <c r="CZ278"/>
  <c r="DA278"/>
  <c r="A279"/>
  <c r="CY279"/>
  <c r="CZ279"/>
  <c r="DA279"/>
  <c r="A280"/>
  <c r="CX280"/>
  <c r="CY280"/>
  <c r="CZ280"/>
  <c r="DA280"/>
  <c r="A281"/>
  <c r="CX281"/>
  <c r="CY281"/>
  <c r="CZ281"/>
  <c r="DA281"/>
  <c r="A282"/>
  <c r="CX282"/>
  <c r="CY282"/>
  <c r="CZ282"/>
  <c r="DA282"/>
  <c r="A283"/>
  <c r="CX283"/>
  <c r="CY283"/>
  <c r="CZ283"/>
  <c r="DA283"/>
  <c r="A284"/>
  <c r="CX284"/>
  <c r="CY284"/>
  <c r="CZ284"/>
  <c r="DA284"/>
  <c r="A285"/>
  <c r="CX285"/>
  <c r="CY285"/>
  <c r="CZ285"/>
  <c r="DA285"/>
  <c r="A286"/>
  <c r="CX286"/>
  <c r="CY286"/>
  <c r="CZ286"/>
  <c r="DA286"/>
  <c r="A287"/>
  <c r="CX287"/>
  <c r="CY287"/>
  <c r="CZ287"/>
  <c r="DA287"/>
  <c r="A288"/>
  <c r="CY288"/>
  <c r="CZ288"/>
  <c r="DA288"/>
  <c r="A289"/>
  <c r="CY289"/>
  <c r="CZ289"/>
  <c r="DA289"/>
  <c r="A290"/>
  <c r="CY290"/>
  <c r="CZ290"/>
  <c r="DA290"/>
  <c r="A291"/>
  <c r="CX291"/>
  <c r="CY291"/>
  <c r="CZ291"/>
  <c r="DA291"/>
  <c r="A292"/>
  <c r="CX292"/>
  <c r="CY292"/>
  <c r="CZ292"/>
  <c r="DA292"/>
  <c r="A293"/>
  <c r="CX293"/>
  <c r="CY293"/>
  <c r="CZ293"/>
  <c r="DA293"/>
  <c r="A294"/>
  <c r="CX294"/>
  <c r="CY294"/>
  <c r="CZ294"/>
  <c r="DA294"/>
  <c r="A295"/>
  <c r="CX295"/>
  <c r="CY295"/>
  <c r="CZ295"/>
  <c r="DA295"/>
  <c r="A296"/>
  <c r="CX296"/>
  <c r="CY296"/>
  <c r="CZ296"/>
  <c r="DA296"/>
  <c r="A297"/>
  <c r="CX297"/>
  <c r="CY297"/>
  <c r="CZ297"/>
  <c r="DA297"/>
  <c r="A298"/>
  <c r="CX298"/>
  <c r="CY298"/>
  <c r="CZ298"/>
  <c r="DA298"/>
  <c r="A299"/>
  <c r="CY299"/>
  <c r="CZ299"/>
  <c r="DA299"/>
  <c r="A300"/>
  <c r="CY300"/>
  <c r="CZ300"/>
  <c r="DA300"/>
  <c r="A301"/>
  <c r="CY301"/>
  <c r="CZ301"/>
  <c r="DA301"/>
  <c r="A302"/>
  <c r="CY302"/>
  <c r="CZ302"/>
  <c r="DA302"/>
  <c r="A303"/>
  <c r="CY303"/>
  <c r="CZ303"/>
  <c r="DA303"/>
  <c r="A304"/>
  <c r="CY304"/>
  <c r="CZ304"/>
  <c r="DA304"/>
  <c r="A305"/>
  <c r="CY305"/>
  <c r="CZ305"/>
  <c r="DA305"/>
  <c r="A306"/>
  <c r="CY306"/>
  <c r="CZ306"/>
  <c r="DA306"/>
  <c r="A307"/>
  <c r="CY307"/>
  <c r="CZ307"/>
  <c r="DA307"/>
  <c r="A308"/>
  <c r="CX308"/>
  <c r="CY308"/>
  <c r="CZ308"/>
  <c r="DA308"/>
  <c r="A309"/>
  <c r="CX309"/>
  <c r="CY309"/>
  <c r="CZ309"/>
  <c r="DA309"/>
  <c r="A310"/>
  <c r="CX310"/>
  <c r="CY310"/>
  <c r="CZ310"/>
  <c r="DA310"/>
  <c r="A311"/>
  <c r="CY311"/>
  <c r="CZ311"/>
  <c r="DA311"/>
  <c r="A312"/>
  <c r="CY312"/>
  <c r="CZ312"/>
  <c r="DA312"/>
  <c r="A313"/>
  <c r="CY313"/>
  <c r="CZ313"/>
  <c r="DA313"/>
  <c r="A314"/>
  <c r="CY314"/>
  <c r="CZ314"/>
  <c r="DA314"/>
  <c r="A315"/>
  <c r="CY315"/>
  <c r="CZ315"/>
  <c r="DA315"/>
  <c r="A316"/>
  <c r="CY316"/>
  <c r="CZ316"/>
  <c r="DA316"/>
  <c r="A317"/>
  <c r="CY317"/>
  <c r="CZ317"/>
  <c r="DA317"/>
  <c r="A318"/>
  <c r="CY318"/>
  <c r="CZ318"/>
  <c r="DA318"/>
  <c r="A319"/>
  <c r="CY319"/>
  <c r="CZ319"/>
  <c r="DA319"/>
  <c r="A320"/>
  <c r="CY320"/>
  <c r="CZ320"/>
  <c r="DA320"/>
  <c r="A321"/>
  <c r="CY321"/>
  <c r="CZ321"/>
  <c r="DA321"/>
  <c r="A322"/>
  <c r="CY322"/>
  <c r="CZ322"/>
  <c r="DA322"/>
  <c r="A323"/>
  <c r="CX323"/>
  <c r="CY323"/>
  <c r="CZ323"/>
  <c r="DA323"/>
  <c r="A324"/>
  <c r="CX324"/>
  <c r="CY324"/>
  <c r="CZ324"/>
  <c r="DA324"/>
  <c r="A325"/>
  <c r="CX325"/>
  <c r="CY325"/>
  <c r="CZ325"/>
  <c r="DA325"/>
  <c r="A326"/>
  <c r="CX326"/>
  <c r="CY326"/>
  <c r="CZ326"/>
  <c r="DA326"/>
  <c r="A327"/>
  <c r="CX327"/>
  <c r="CY327"/>
  <c r="CZ327"/>
  <c r="DA327"/>
  <c r="A328"/>
  <c r="CX328"/>
  <c r="CY328"/>
  <c r="CZ328"/>
  <c r="DA328"/>
  <c r="A329"/>
  <c r="CX329"/>
  <c r="CY329"/>
  <c r="CZ329"/>
  <c r="DA329"/>
  <c r="A330"/>
  <c r="CX330"/>
  <c r="CY330"/>
  <c r="CZ330"/>
  <c r="DA330"/>
  <c r="A331"/>
  <c r="CX331"/>
  <c r="CY331"/>
  <c r="CZ331"/>
  <c r="DA331"/>
  <c r="A332"/>
  <c r="CX332"/>
  <c r="CY332"/>
  <c r="CZ332"/>
  <c r="DA332"/>
  <c r="A333"/>
  <c r="CX333"/>
  <c r="CY333"/>
  <c r="CZ333"/>
  <c r="DA333"/>
  <c r="A334"/>
  <c r="CX334"/>
  <c r="CY334"/>
  <c r="CZ334"/>
  <c r="DA334"/>
  <c r="A335"/>
  <c r="CX335"/>
  <c r="CY335"/>
  <c r="CZ335"/>
  <c r="DA335"/>
  <c r="A336"/>
  <c r="CX336"/>
  <c r="CY336"/>
  <c r="CZ336"/>
  <c r="DA336"/>
  <c r="A337"/>
  <c r="CX337"/>
  <c r="CY337"/>
  <c r="CZ337"/>
  <c r="DA337"/>
  <c r="A338"/>
  <c r="CX338"/>
  <c r="CY338"/>
  <c r="CZ338"/>
  <c r="DA338"/>
  <c r="A339"/>
  <c r="CX339"/>
  <c r="CY339"/>
  <c r="CZ339"/>
  <c r="DA339"/>
  <c r="A340"/>
  <c r="CX340"/>
  <c r="CY340"/>
  <c r="CZ340"/>
  <c r="DA340"/>
  <c r="A341"/>
  <c r="CX341"/>
  <c r="CY341"/>
  <c r="CZ341"/>
  <c r="DA341"/>
  <c r="A342"/>
  <c r="CX342"/>
  <c r="CY342"/>
  <c r="CZ342"/>
  <c r="DA342"/>
  <c r="A343"/>
  <c r="CX343"/>
  <c r="CY343"/>
  <c r="CZ343"/>
  <c r="DA343"/>
  <c r="A344"/>
  <c r="CX344"/>
  <c r="CY344"/>
  <c r="CZ344"/>
  <c r="DA344"/>
  <c r="A345"/>
  <c r="CX345"/>
  <c r="CY345"/>
  <c r="CZ345"/>
  <c r="DA345"/>
  <c r="A346"/>
  <c r="CX346"/>
  <c r="CY346"/>
  <c r="CZ346"/>
  <c r="DA346"/>
  <c r="A347"/>
  <c r="CX347"/>
  <c r="CY347"/>
  <c r="CZ347"/>
  <c r="DA347"/>
  <c r="A348"/>
  <c r="CX348"/>
  <c r="CY348"/>
  <c r="CZ348"/>
  <c r="DA348"/>
  <c r="A349"/>
  <c r="CX349"/>
  <c r="CY349"/>
  <c r="CZ349"/>
  <c r="DA349"/>
  <c r="A350"/>
  <c r="CX350"/>
  <c r="CY350"/>
  <c r="CZ350"/>
  <c r="DA350"/>
  <c r="A351"/>
  <c r="CX351"/>
  <c r="CY351"/>
  <c r="CZ351"/>
  <c r="DA351"/>
  <c r="A352"/>
  <c r="CX352"/>
  <c r="CY352"/>
  <c r="CZ352"/>
  <c r="DA352"/>
  <c r="A353"/>
  <c r="CX353"/>
  <c r="CY353"/>
  <c r="CZ353"/>
  <c r="DA353"/>
  <c r="A354"/>
  <c r="CX354"/>
  <c r="CY354"/>
  <c r="CZ354"/>
  <c r="DA354"/>
  <c r="A355"/>
  <c r="CX355"/>
  <c r="CY355"/>
  <c r="CZ355"/>
  <c r="DA355"/>
  <c r="A356"/>
  <c r="CX356"/>
  <c r="CY356"/>
  <c r="CZ356"/>
  <c r="DA356"/>
  <c r="A357"/>
  <c r="CX357"/>
  <c r="CY357"/>
  <c r="CZ357"/>
  <c r="DA357"/>
  <c r="A358"/>
  <c r="CX358"/>
  <c r="CY358"/>
  <c r="CZ358"/>
  <c r="DA358"/>
  <c r="A359"/>
  <c r="CX359"/>
  <c r="CY359"/>
  <c r="CZ359"/>
  <c r="DA359"/>
  <c r="A360"/>
  <c r="CX360"/>
  <c r="CY360"/>
  <c r="CZ360"/>
  <c r="DA360"/>
  <c r="A361"/>
  <c r="CX361"/>
  <c r="CY361"/>
  <c r="CZ361"/>
  <c r="DA361"/>
  <c r="A362"/>
  <c r="CX362"/>
  <c r="CY362"/>
  <c r="CZ362"/>
  <c r="DA362"/>
  <c r="A363"/>
  <c r="CX363"/>
  <c r="CY363"/>
  <c r="CZ363"/>
  <c r="DA363"/>
  <c r="A364"/>
  <c r="CX364"/>
  <c r="CY364"/>
  <c r="CZ364"/>
  <c r="DA364"/>
  <c r="A365"/>
  <c r="CX365"/>
  <c r="CY365"/>
  <c r="CZ365"/>
  <c r="DA365"/>
  <c r="A366"/>
  <c r="CX366"/>
  <c r="CY366"/>
  <c r="CZ366"/>
  <c r="DA366"/>
  <c r="A367"/>
  <c r="CX367"/>
  <c r="CY367"/>
  <c r="CZ367"/>
  <c r="DA367"/>
  <c r="A368"/>
  <c r="CX368"/>
  <c r="CY368"/>
  <c r="CZ368"/>
  <c r="DA368"/>
  <c r="A369"/>
  <c r="CX369"/>
  <c r="CY369"/>
  <c r="CZ369"/>
  <c r="DA369"/>
  <c r="A370"/>
  <c r="CX370"/>
  <c r="CY370"/>
  <c r="CZ370"/>
  <c r="DA370"/>
  <c r="A371"/>
  <c r="CX371"/>
  <c r="CY371"/>
  <c r="CZ371"/>
  <c r="DA371"/>
  <c r="A372"/>
  <c r="CX372"/>
  <c r="CY372"/>
  <c r="CZ372"/>
  <c r="DA372"/>
  <c r="A373"/>
  <c r="CY373"/>
  <c r="CZ373"/>
  <c r="DA373"/>
  <c r="A374"/>
  <c r="CY374"/>
  <c r="CZ374"/>
  <c r="DA374"/>
  <c r="A375"/>
  <c r="CY375"/>
  <c r="CZ375"/>
  <c r="DA375"/>
  <c r="A376"/>
  <c r="CX376"/>
  <c r="CY376"/>
  <c r="CZ376"/>
  <c r="DA376"/>
  <c r="A377"/>
  <c r="CX377"/>
  <c r="CY377"/>
  <c r="CZ377"/>
  <c r="DA377"/>
  <c r="A378"/>
  <c r="CX378"/>
  <c r="CY378"/>
  <c r="CZ378"/>
  <c r="DA378"/>
  <c r="A379"/>
  <c r="CX379"/>
  <c r="CY379"/>
  <c r="CZ379"/>
  <c r="DA379"/>
  <c r="A380"/>
  <c r="CX380"/>
  <c r="CY380"/>
  <c r="CZ380"/>
  <c r="DA380"/>
  <c r="A381"/>
  <c r="CX381"/>
  <c r="CY381"/>
  <c r="CZ381"/>
  <c r="DA381"/>
  <c r="A382"/>
  <c r="CX382"/>
  <c r="CY382"/>
  <c r="CZ382"/>
  <c r="DA382"/>
  <c r="A383"/>
  <c r="CX383"/>
  <c r="CY383"/>
  <c r="CZ383"/>
  <c r="DA383"/>
  <c r="A384"/>
  <c r="CX384"/>
  <c r="CY384"/>
  <c r="CZ384"/>
  <c r="DA384"/>
  <c r="A385"/>
  <c r="CX385"/>
  <c r="CY385"/>
  <c r="CZ385"/>
  <c r="DA385"/>
  <c r="A386"/>
  <c r="CX386"/>
  <c r="CY386"/>
  <c r="CZ386"/>
  <c r="DA386"/>
  <c r="A387"/>
  <c r="CX387"/>
  <c r="CY387"/>
  <c r="CZ387"/>
  <c r="DA387"/>
  <c r="A388"/>
  <c r="CX388"/>
  <c r="CY388"/>
  <c r="CZ388"/>
  <c r="DA388"/>
  <c r="A389"/>
  <c r="CX389"/>
  <c r="CY389"/>
  <c r="CZ389"/>
  <c r="DA389"/>
  <c r="A390"/>
  <c r="CX390"/>
  <c r="CY390"/>
  <c r="CZ390"/>
  <c r="DA390"/>
  <c r="A391"/>
  <c r="CX391"/>
  <c r="CY391"/>
  <c r="CZ391"/>
  <c r="DA391"/>
  <c r="A392"/>
  <c r="CX392"/>
  <c r="CY392"/>
  <c r="CZ392"/>
  <c r="DA392"/>
  <c r="A393"/>
  <c r="CX393"/>
  <c r="CY393"/>
  <c r="CZ393"/>
  <c r="DA393"/>
  <c r="A394"/>
  <c r="CX394"/>
  <c r="CY394"/>
  <c r="CZ394"/>
  <c r="DA394"/>
  <c r="A395"/>
  <c r="CX395"/>
  <c r="CY395"/>
  <c r="CZ395"/>
  <c r="DA395"/>
  <c r="A396"/>
  <c r="CX396"/>
  <c r="CY396"/>
  <c r="CZ396"/>
  <c r="DA396"/>
  <c r="A397"/>
  <c r="CX397"/>
  <c r="CY397"/>
  <c r="CZ397"/>
  <c r="DA397"/>
  <c r="A398"/>
  <c r="CX398"/>
  <c r="CY398"/>
  <c r="CZ398"/>
  <c r="DA398"/>
  <c r="A399"/>
  <c r="CX399"/>
  <c r="CY399"/>
  <c r="CZ399"/>
  <c r="DA399"/>
  <c r="A400"/>
  <c r="CX400"/>
  <c r="CY400"/>
  <c r="CZ400"/>
  <c r="DA400"/>
  <c r="A401"/>
  <c r="CX401"/>
  <c r="CY401"/>
  <c r="CZ401"/>
  <c r="DA401"/>
  <c r="A402"/>
  <c r="CX402"/>
  <c r="CY402"/>
  <c r="CZ402"/>
  <c r="DA402"/>
  <c r="A403"/>
  <c r="CX403"/>
  <c r="CY403"/>
  <c r="CZ403"/>
  <c r="DA403"/>
  <c r="A404"/>
  <c r="CX404"/>
  <c r="CY404"/>
  <c r="CZ404"/>
  <c r="DA404"/>
  <c r="A405"/>
  <c r="CX405"/>
  <c r="CY405"/>
  <c r="CZ405"/>
  <c r="DA405"/>
  <c r="A406"/>
  <c r="CX406"/>
  <c r="CY406"/>
  <c r="CZ406"/>
  <c r="DA406"/>
  <c r="A407"/>
  <c r="CX407"/>
  <c r="CY407"/>
  <c r="CZ407"/>
  <c r="DA407"/>
  <c r="A408"/>
  <c r="CY408"/>
  <c r="CZ408"/>
  <c r="DA408"/>
  <c r="A409"/>
  <c r="CY409"/>
  <c r="CZ409"/>
  <c r="DA409"/>
  <c r="A410"/>
  <c r="CY410"/>
  <c r="CZ410"/>
  <c r="DA410"/>
  <c r="A411"/>
  <c r="CY411"/>
  <c r="CZ411"/>
  <c r="DA411"/>
  <c r="A412"/>
  <c r="CY412"/>
  <c r="CZ412"/>
  <c r="DA412"/>
  <c r="A413"/>
  <c r="CY413"/>
  <c r="CZ413"/>
  <c r="DA413"/>
  <c r="A414"/>
  <c r="CY414"/>
  <c r="CZ414"/>
  <c r="DA414"/>
  <c r="A415"/>
  <c r="CY415"/>
  <c r="CZ415"/>
  <c r="DA415"/>
  <c r="A416"/>
  <c r="CY416"/>
  <c r="CZ416"/>
  <c r="DA416"/>
  <c r="A417"/>
  <c r="CY417"/>
  <c r="CZ417"/>
  <c r="DA417"/>
  <c r="A418"/>
  <c r="CY418"/>
  <c r="CZ418"/>
  <c r="DA418"/>
  <c r="A419"/>
  <c r="CY419"/>
  <c r="CZ419"/>
  <c r="DA419"/>
  <c r="A420"/>
  <c r="CY420"/>
  <c r="CZ420"/>
  <c r="DA420"/>
  <c r="A421"/>
  <c r="CY421"/>
  <c r="CZ421"/>
  <c r="DA421"/>
  <c r="A422"/>
  <c r="CY422"/>
  <c r="CZ422"/>
  <c r="DA422"/>
  <c r="A423"/>
  <c r="CY423"/>
  <c r="CZ423"/>
  <c r="DA423"/>
  <c r="A424"/>
  <c r="CY424"/>
  <c r="CZ424"/>
  <c r="DA424"/>
  <c r="A425"/>
  <c r="CY425"/>
  <c r="CZ425"/>
  <c r="DA425"/>
  <c r="A426"/>
  <c r="CY426"/>
  <c r="CZ426"/>
  <c r="DA426"/>
  <c r="A427"/>
  <c r="CY427"/>
  <c r="CZ427"/>
  <c r="DA427"/>
  <c r="A428"/>
  <c r="CY428"/>
  <c r="CZ428"/>
  <c r="DA428"/>
  <c r="A429"/>
  <c r="CX429"/>
  <c r="CY429"/>
  <c r="CZ429"/>
  <c r="DA429"/>
  <c r="A430"/>
  <c r="CX430"/>
  <c r="CY430"/>
  <c r="CZ430"/>
  <c r="DA430"/>
  <c r="A431"/>
  <c r="CX431"/>
  <c r="CY431"/>
  <c r="CZ431"/>
  <c r="DA431"/>
  <c r="A432"/>
  <c r="CX432"/>
  <c r="CY432"/>
  <c r="CZ432"/>
  <c r="DA432"/>
  <c r="A433"/>
  <c r="CX433"/>
  <c r="CY433"/>
  <c r="CZ433"/>
  <c r="DA433"/>
  <c r="A434"/>
  <c r="CX434"/>
  <c r="CY434"/>
  <c r="CZ434"/>
  <c r="DA434"/>
  <c r="A435"/>
  <c r="CX435"/>
  <c r="CY435"/>
  <c r="CZ435"/>
  <c r="DA435"/>
  <c r="A436"/>
  <c r="CX436"/>
  <c r="CY436"/>
  <c r="CZ436"/>
  <c r="DA436"/>
  <c r="A437"/>
  <c r="CX437"/>
  <c r="CY437"/>
  <c r="CZ437"/>
  <c r="DA437"/>
  <c r="A438"/>
  <c r="CX438"/>
  <c r="CY438"/>
  <c r="CZ438"/>
  <c r="DA438"/>
  <c r="A439"/>
  <c r="CX439"/>
  <c r="CY439"/>
  <c r="CZ439"/>
  <c r="DA439"/>
  <c r="A440"/>
  <c r="CX440"/>
  <c r="CY440"/>
  <c r="CZ440"/>
  <c r="DA440"/>
  <c r="A441"/>
  <c r="CX441"/>
  <c r="CY441"/>
  <c r="CZ441"/>
  <c r="DA441"/>
  <c r="A442"/>
  <c r="CX442"/>
  <c r="CY442"/>
  <c r="CZ442"/>
  <c r="DA442"/>
  <c r="A443"/>
  <c r="CX443"/>
  <c r="CY443"/>
  <c r="CZ443"/>
  <c r="DA443"/>
  <c r="A444"/>
  <c r="CX444"/>
  <c r="CY444"/>
  <c r="CZ444"/>
  <c r="DA444"/>
  <c r="A445"/>
  <c r="CX445"/>
  <c r="CY445"/>
  <c r="CZ445"/>
  <c r="DA445"/>
  <c r="A446"/>
  <c r="CX446"/>
  <c r="CY446"/>
  <c r="CZ446"/>
  <c r="DA446"/>
  <c r="A447"/>
  <c r="CX447"/>
  <c r="CY447"/>
  <c r="CZ447"/>
  <c r="DA447"/>
  <c r="A448"/>
  <c r="CX448"/>
  <c r="CY448"/>
  <c r="CZ448"/>
  <c r="DA448"/>
  <c r="A449"/>
  <c r="CX449"/>
  <c r="CY449"/>
  <c r="CZ449"/>
  <c r="DA449"/>
  <c r="A450"/>
  <c r="CX450"/>
  <c r="CY450"/>
  <c r="CZ450"/>
  <c r="DA450"/>
  <c r="A451"/>
  <c r="CX451"/>
  <c r="CY451"/>
  <c r="CZ451"/>
  <c r="DA451"/>
  <c r="A452"/>
  <c r="CX452"/>
  <c r="CY452"/>
  <c r="CZ452"/>
  <c r="DA452"/>
  <c r="A453"/>
  <c r="CX453"/>
  <c r="CY453"/>
  <c r="CZ453"/>
  <c r="DA453"/>
  <c r="A454"/>
  <c r="CX454"/>
  <c r="CY454"/>
  <c r="CZ454"/>
  <c r="DA454"/>
  <c r="A455"/>
  <c r="CX455"/>
  <c r="CY455"/>
  <c r="CZ455"/>
  <c r="DA455"/>
  <c r="A456"/>
  <c r="CX456"/>
  <c r="CY456"/>
  <c r="CZ456"/>
  <c r="DA456"/>
  <c r="A457"/>
  <c r="CY457"/>
  <c r="CZ457"/>
  <c r="DA457"/>
  <c r="A458"/>
  <c r="CY458"/>
  <c r="CZ458"/>
  <c r="DA458"/>
  <c r="A459"/>
  <c r="CY459"/>
  <c r="CZ459"/>
  <c r="DA459"/>
  <c r="A460"/>
  <c r="CY460"/>
  <c r="CZ460"/>
  <c r="DA460"/>
  <c r="A461"/>
  <c r="CY461"/>
  <c r="CZ461"/>
  <c r="DA461"/>
  <c r="A462"/>
  <c r="CY462"/>
  <c r="CZ462"/>
  <c r="DA462"/>
  <c r="A463"/>
  <c r="CY463"/>
  <c r="CZ463"/>
  <c r="DA463"/>
  <c r="A464"/>
  <c r="CY464"/>
  <c r="CZ464"/>
  <c r="DA464"/>
  <c r="A465"/>
  <c r="CY465"/>
  <c r="CZ465"/>
  <c r="DA465"/>
  <c r="A466"/>
  <c r="CY466"/>
  <c r="CZ466"/>
  <c r="DA466"/>
  <c r="A467"/>
  <c r="CY467"/>
  <c r="CZ467"/>
  <c r="DA467"/>
  <c r="A468"/>
  <c r="CY468"/>
  <c r="CZ468"/>
  <c r="DA468"/>
  <c r="A469"/>
  <c r="CX469"/>
  <c r="CY469"/>
  <c r="CZ469"/>
  <c r="DA469"/>
  <c r="A470"/>
  <c r="CX470"/>
  <c r="CY470"/>
  <c r="CZ470"/>
  <c r="DA470"/>
  <c r="A471"/>
  <c r="CX471"/>
  <c r="CY471"/>
  <c r="CZ471"/>
  <c r="DA471"/>
  <c r="A472"/>
  <c r="CX472"/>
  <c r="CY472"/>
  <c r="CZ472"/>
  <c r="DA472"/>
  <c r="A473"/>
  <c r="CX473"/>
  <c r="CY473"/>
  <c r="CZ473"/>
  <c r="DA473"/>
  <c r="A474"/>
  <c r="CX474"/>
  <c r="CY474"/>
  <c r="CZ474"/>
  <c r="DA474"/>
  <c r="A475"/>
  <c r="CX475"/>
  <c r="CY475"/>
  <c r="CZ475"/>
  <c r="DA475"/>
  <c r="A476"/>
  <c r="CX476"/>
  <c r="CY476"/>
  <c r="CZ476"/>
  <c r="DA476"/>
  <c r="A477"/>
  <c r="CX477"/>
  <c r="CY477"/>
  <c r="CZ477"/>
  <c r="DA477"/>
  <c r="A478"/>
  <c r="CY478"/>
  <c r="CZ478"/>
  <c r="DA478"/>
  <c r="A479"/>
  <c r="CY479"/>
  <c r="CZ479"/>
  <c r="DA479"/>
  <c r="A480"/>
  <c r="CY480"/>
  <c r="CZ480"/>
  <c r="DA480"/>
  <c r="A481"/>
  <c r="CY481"/>
  <c r="CZ481"/>
  <c r="DA481"/>
  <c r="A482"/>
  <c r="CY482"/>
  <c r="CZ482"/>
  <c r="DA482"/>
  <c r="A483"/>
  <c r="CY483"/>
  <c r="CZ483"/>
  <c r="DA483"/>
  <c r="A484"/>
  <c r="CY484"/>
  <c r="CZ484"/>
  <c r="DA484"/>
  <c r="A485"/>
  <c r="CY485"/>
  <c r="CZ485"/>
  <c r="DA485"/>
  <c r="A486"/>
  <c r="CY486"/>
  <c r="CZ486"/>
  <c r="DA486"/>
  <c r="A487"/>
  <c r="CY487"/>
  <c r="CZ487"/>
  <c r="DA487"/>
  <c r="A488"/>
  <c r="CY488"/>
  <c r="CZ488"/>
  <c r="DA488"/>
  <c r="A489"/>
  <c r="CY489"/>
  <c r="CZ489"/>
  <c r="DA489"/>
  <c r="A490"/>
  <c r="CY490"/>
  <c r="CZ490"/>
  <c r="DA490"/>
  <c r="A491"/>
  <c r="CY491"/>
  <c r="CZ491"/>
  <c r="DA491"/>
  <c r="A492"/>
  <c r="CY492"/>
  <c r="CZ492"/>
  <c r="DA492"/>
  <c r="A493"/>
  <c r="CY493"/>
  <c r="CZ493"/>
  <c r="DA493"/>
  <c r="A494"/>
  <c r="CY494"/>
  <c r="CZ494"/>
  <c r="DA494"/>
  <c r="A495"/>
  <c r="CY495"/>
  <c r="CZ495"/>
  <c r="DA495"/>
  <c r="A496"/>
  <c r="CY496"/>
  <c r="CZ496"/>
  <c r="DA496"/>
  <c r="A497"/>
  <c r="CY497"/>
  <c r="CZ497"/>
  <c r="DA497"/>
  <c r="A498"/>
  <c r="CY498"/>
  <c r="CZ498"/>
  <c r="DA498"/>
  <c r="A499"/>
  <c r="CY499"/>
  <c r="CZ499"/>
  <c r="DA499"/>
  <c r="A500"/>
  <c r="CY500"/>
  <c r="CZ500"/>
  <c r="DA500"/>
  <c r="A501"/>
  <c r="CY501"/>
  <c r="CZ501"/>
  <c r="DA501"/>
  <c r="A502"/>
  <c r="CY502"/>
  <c r="CZ502"/>
  <c r="DA502"/>
  <c r="A503"/>
  <c r="CY503"/>
  <c r="CZ503"/>
  <c r="DA503"/>
  <c r="A504"/>
  <c r="CY504"/>
  <c r="CZ504"/>
  <c r="DA504"/>
  <c r="A505"/>
  <c r="CY505"/>
  <c r="CZ505"/>
  <c r="DA505"/>
  <c r="A506"/>
  <c r="CY506"/>
  <c r="CZ506"/>
  <c r="DA506"/>
  <c r="A507"/>
  <c r="CY507"/>
  <c r="CZ507"/>
  <c r="DA507"/>
  <c r="A508"/>
  <c r="CY508"/>
  <c r="CZ508"/>
  <c r="DA508"/>
  <c r="A509"/>
  <c r="CY509"/>
  <c r="CZ509"/>
  <c r="DA509"/>
  <c r="A510"/>
  <c r="CY510"/>
  <c r="CZ510"/>
  <c r="DA510"/>
  <c r="A511"/>
  <c r="CY511"/>
  <c r="CZ511"/>
  <c r="DA511"/>
  <c r="A512"/>
  <c r="CY512"/>
  <c r="CZ512"/>
  <c r="DA512"/>
  <c r="A513"/>
  <c r="CY513"/>
  <c r="CZ513"/>
  <c r="DA513"/>
  <c r="A514"/>
  <c r="CY514"/>
  <c r="CZ514"/>
  <c r="DA514"/>
  <c r="A515"/>
  <c r="CY515"/>
  <c r="CZ515"/>
  <c r="DA515"/>
  <c r="A516"/>
  <c r="CY516"/>
  <c r="CZ516"/>
  <c r="DA516"/>
  <c r="A517"/>
  <c r="CY517"/>
  <c r="CZ517"/>
  <c r="DA517"/>
  <c r="A518"/>
  <c r="CY518"/>
  <c r="CZ518"/>
  <c r="DA518"/>
  <c r="A519"/>
  <c r="CY519"/>
  <c r="CZ519"/>
  <c r="DA519"/>
  <c r="A520"/>
  <c r="CY520"/>
  <c r="CZ520"/>
  <c r="DA520"/>
  <c r="A521"/>
  <c r="CY521"/>
  <c r="CZ521"/>
  <c r="DA521"/>
  <c r="A522"/>
  <c r="CY522"/>
  <c r="CZ522"/>
  <c r="DA522"/>
  <c r="A523"/>
  <c r="CY523"/>
  <c r="CZ523"/>
  <c r="DA523"/>
  <c r="A524"/>
  <c r="CY524"/>
  <c r="CZ524"/>
  <c r="DA524"/>
  <c r="A525"/>
  <c r="CY525"/>
  <c r="CZ525"/>
  <c r="DA525"/>
  <c r="A526"/>
  <c r="CY526"/>
  <c r="CZ526"/>
  <c r="DA526"/>
  <c r="A527"/>
  <c r="CY527"/>
  <c r="CZ527"/>
  <c r="DA527"/>
  <c r="A528"/>
  <c r="CY528"/>
  <c r="CZ528"/>
  <c r="DA528"/>
  <c r="A529"/>
  <c r="CY529"/>
  <c r="CZ529"/>
  <c r="DA529"/>
  <c r="A530"/>
  <c r="CY530"/>
  <c r="CZ530"/>
  <c r="DA530"/>
  <c r="A531"/>
  <c r="CY531"/>
  <c r="CZ531"/>
  <c r="DA531"/>
  <c r="A532"/>
  <c r="CY532"/>
  <c r="CZ532"/>
  <c r="DA532"/>
  <c r="A533"/>
  <c r="CY533"/>
  <c r="CZ533"/>
  <c r="DA533"/>
  <c r="A534"/>
  <c r="CY534"/>
  <c r="CZ534"/>
  <c r="DA534"/>
  <c r="A535"/>
  <c r="CY535"/>
  <c r="CZ535"/>
  <c r="DA535"/>
  <c r="A536"/>
  <c r="CY536"/>
  <c r="CZ536"/>
  <c r="DA536"/>
  <c r="A537"/>
  <c r="CY537"/>
  <c r="CZ537"/>
  <c r="DA537"/>
  <c r="A538"/>
  <c r="CY538"/>
  <c r="CZ538"/>
  <c r="DA538"/>
  <c r="A539"/>
  <c r="CY539"/>
  <c r="CZ539"/>
  <c r="DA539"/>
  <c r="A540"/>
  <c r="CY540"/>
  <c r="CZ540"/>
  <c r="DA540"/>
  <c r="A541"/>
  <c r="CY541"/>
  <c r="CZ541"/>
  <c r="DA541"/>
  <c r="A542"/>
  <c r="CY542"/>
  <c r="CZ542"/>
  <c r="DA542"/>
  <c r="A543"/>
  <c r="CY543"/>
  <c r="CZ543"/>
  <c r="DA543"/>
  <c r="A544"/>
  <c r="CY544"/>
  <c r="CZ544"/>
  <c r="DA544"/>
  <c r="A545"/>
  <c r="CY545"/>
  <c r="CZ545"/>
  <c r="DA545"/>
  <c r="A546"/>
  <c r="CY546"/>
  <c r="CZ546"/>
  <c r="DA546"/>
  <c r="A547"/>
  <c r="CX547"/>
  <c r="CY547"/>
  <c r="CZ547"/>
  <c r="DA547"/>
  <c r="A548"/>
  <c r="CX548"/>
  <c r="CY548"/>
  <c r="CZ548"/>
  <c r="DA548"/>
  <c r="A549"/>
  <c r="CX549"/>
  <c r="CY549"/>
  <c r="CZ549"/>
  <c r="DA549"/>
  <c r="A550"/>
  <c r="CX550"/>
  <c r="CY550"/>
  <c r="CZ550"/>
  <c r="DA550"/>
  <c r="A551"/>
  <c r="CX551"/>
  <c r="CY551"/>
  <c r="CZ551"/>
  <c r="DA551"/>
  <c r="A552"/>
  <c r="CX552"/>
  <c r="CY552"/>
  <c r="CZ552"/>
  <c r="DA552"/>
  <c r="A553"/>
  <c r="CX553"/>
  <c r="CY553"/>
  <c r="CZ553"/>
  <c r="DA553"/>
  <c r="A554"/>
  <c r="CX554"/>
  <c r="CY554"/>
  <c r="CZ554"/>
  <c r="DA554"/>
  <c r="A555"/>
  <c r="CX555"/>
  <c r="CY555"/>
  <c r="CZ555"/>
  <c r="DA555"/>
  <c r="A556"/>
  <c r="CY556"/>
  <c r="CZ556"/>
  <c r="DA556"/>
  <c r="A557"/>
  <c r="CY557"/>
  <c r="CZ557"/>
  <c r="DA557"/>
  <c r="A558"/>
  <c r="CY558"/>
  <c r="CZ558"/>
  <c r="DA558"/>
  <c r="A559"/>
  <c r="CY559"/>
  <c r="CZ559"/>
  <c r="DA559"/>
  <c r="A560"/>
  <c r="CY560"/>
  <c r="CZ560"/>
  <c r="DA560"/>
  <c r="A561"/>
  <c r="CY561"/>
  <c r="CZ561"/>
  <c r="DA561"/>
  <c r="A562"/>
  <c r="CY562"/>
  <c r="CZ562"/>
  <c r="DA562"/>
  <c r="A563"/>
  <c r="CY563"/>
  <c r="CZ563"/>
  <c r="DA563"/>
  <c r="A564"/>
  <c r="CY564"/>
  <c r="CZ564"/>
  <c r="DA564"/>
  <c r="A565"/>
  <c r="CY565"/>
  <c r="CZ565"/>
  <c r="DA565"/>
  <c r="A566"/>
  <c r="CY566"/>
  <c r="CZ566"/>
  <c r="DA566"/>
  <c r="A567"/>
  <c r="CY567"/>
  <c r="CZ567"/>
  <c r="DA567"/>
  <c r="A568"/>
  <c r="CY568"/>
  <c r="CZ568"/>
  <c r="DA568"/>
  <c r="A569"/>
  <c r="CY569"/>
  <c r="CZ569"/>
  <c r="DA569"/>
  <c r="A570"/>
  <c r="CY570"/>
  <c r="CZ570"/>
  <c r="DA570"/>
  <c r="A571"/>
  <c r="CY571"/>
  <c r="CZ571"/>
  <c r="DA571"/>
  <c r="A572"/>
  <c r="CY572"/>
  <c r="CZ572"/>
  <c r="DA572"/>
  <c r="A573"/>
  <c r="CY573"/>
  <c r="CZ573"/>
  <c r="DA573"/>
  <c r="A574"/>
  <c r="CY574"/>
  <c r="CZ574"/>
  <c r="DA574"/>
  <c r="A575"/>
  <c r="CY575"/>
  <c r="CZ575"/>
  <c r="DA575"/>
  <c r="A576"/>
  <c r="CY576"/>
  <c r="CZ576"/>
  <c r="DA576"/>
  <c r="A577"/>
  <c r="CY577"/>
  <c r="CZ577"/>
  <c r="DA577"/>
  <c r="D12" i="1"/>
  <c r="E18"/>
  <c r="Z18"/>
  <c r="AA18"/>
  <c r="AB18"/>
  <c r="AC18"/>
  <c r="AD18"/>
  <c r="AE18"/>
  <c r="AF18"/>
  <c r="AG18"/>
  <c r="AH18"/>
  <c r="AI18"/>
  <c r="AJ18"/>
  <c r="AK18"/>
  <c r="AL18"/>
  <c r="AM18"/>
  <c r="AN18"/>
  <c r="BD18"/>
  <c r="BE18"/>
  <c r="BF18"/>
  <c r="BG18"/>
  <c r="BH18"/>
  <c r="BI18"/>
  <c r="BJ18"/>
  <c r="BK18"/>
  <c r="BL18"/>
  <c r="BM18"/>
  <c r="BN18"/>
  <c r="BO18"/>
  <c r="BP18"/>
  <c r="BQ18"/>
  <c r="BR18"/>
  <c r="BS18"/>
  <c r="BT18"/>
  <c r="BU18"/>
  <c r="BV18"/>
  <c r="BW18"/>
  <c r="BX18"/>
  <c r="BY18"/>
  <c r="BZ18"/>
  <c r="CA18"/>
  <c r="CB18"/>
  <c r="CC18"/>
  <c r="CD18"/>
  <c r="CE18"/>
  <c r="CF18"/>
  <c r="CG18"/>
  <c r="CH18"/>
  <c r="CI18"/>
  <c r="CJ18"/>
  <c r="CK18"/>
  <c r="CL18"/>
  <c r="CM18"/>
  <c r="CN18"/>
  <c r="CO18"/>
  <c r="CP18"/>
  <c r="CQ18"/>
  <c r="CR18"/>
  <c r="CS18"/>
  <c r="CT18"/>
  <c r="CU18"/>
  <c r="CV18"/>
  <c r="CW18"/>
  <c r="CX18"/>
  <c r="CY18"/>
  <c r="CZ18"/>
  <c r="DA18"/>
  <c r="DB18"/>
  <c r="DC18"/>
  <c r="DD18"/>
  <c r="DE18"/>
  <c r="DF18"/>
  <c r="DG18"/>
  <c r="DH18"/>
  <c r="DI18"/>
  <c r="DJ18"/>
  <c r="DK18"/>
  <c r="DL18"/>
  <c r="DM18"/>
  <c r="DN18"/>
  <c r="DO18"/>
  <c r="DP18"/>
  <c r="DQ18"/>
  <c r="DR18"/>
  <c r="DS18"/>
  <c r="DT18"/>
  <c r="DU18"/>
  <c r="DV18"/>
  <c r="DW18"/>
  <c r="DX18"/>
  <c r="DY18"/>
  <c r="DZ18"/>
  <c r="EA18"/>
  <c r="EB18"/>
  <c r="EC18"/>
  <c r="ED18"/>
  <c r="EE18"/>
  <c r="EF18"/>
  <c r="EG18"/>
  <c r="EH18"/>
  <c r="EI18"/>
  <c r="EJ18"/>
  <c r="EK18"/>
  <c r="EL18"/>
  <c r="EM18"/>
  <c r="EN18"/>
  <c r="EO18"/>
  <c r="EP18"/>
  <c r="EQ18"/>
  <c r="ER18"/>
  <c r="ES18"/>
  <c r="ET18"/>
  <c r="EU18"/>
  <c r="EV18"/>
  <c r="EW18"/>
  <c r="EX18"/>
  <c r="EY18"/>
  <c r="EZ18"/>
  <c r="FA18"/>
  <c r="FB18"/>
  <c r="FC18"/>
  <c r="FD18"/>
  <c r="FE18"/>
  <c r="FF18"/>
  <c r="FG18"/>
  <c r="FH18"/>
  <c r="FI18"/>
  <c r="FJ18"/>
  <c r="FK18"/>
  <c r="FL18"/>
  <c r="FM18"/>
  <c r="FN18"/>
  <c r="FO18"/>
  <c r="FP18"/>
  <c r="FQ18"/>
  <c r="FR18"/>
  <c r="FS18"/>
  <c r="FT18"/>
  <c r="FU18"/>
  <c r="FV18"/>
  <c r="FW18"/>
  <c r="FX18"/>
  <c r="FY18"/>
  <c r="FZ18"/>
  <c r="GA18"/>
  <c r="GB18"/>
  <c r="GC18"/>
  <c r="GD18"/>
  <c r="GE18"/>
  <c r="GF18"/>
  <c r="GG18"/>
  <c r="GH18"/>
  <c r="GI18"/>
  <c r="GJ18"/>
  <c r="GK18"/>
  <c r="GL18"/>
  <c r="GM18"/>
  <c r="GN18"/>
  <c r="GO18"/>
  <c r="GP18"/>
  <c r="GQ18"/>
  <c r="GR18"/>
  <c r="GS18"/>
  <c r="GT18"/>
  <c r="GU18"/>
  <c r="GV18"/>
  <c r="GW18"/>
  <c r="GX18"/>
  <c r="D20"/>
  <c r="E22"/>
  <c r="Z22"/>
  <c r="AA22"/>
  <c r="AB22"/>
  <c r="AC22"/>
  <c r="AD22"/>
  <c r="AE22"/>
  <c r="AF22"/>
  <c r="AG22"/>
  <c r="AH22"/>
  <c r="AI22"/>
  <c r="AJ22"/>
  <c r="AK22"/>
  <c r="AL22"/>
  <c r="AM22"/>
  <c r="AN22"/>
  <c r="BD22"/>
  <c r="BE22"/>
  <c r="BF22"/>
  <c r="BG22"/>
  <c r="BH22"/>
  <c r="BI22"/>
  <c r="BJ22"/>
  <c r="BK22"/>
  <c r="BL22"/>
  <c r="BM22"/>
  <c r="BN22"/>
  <c r="BO22"/>
  <c r="BP22"/>
  <c r="BQ22"/>
  <c r="BR22"/>
  <c r="BS22"/>
  <c r="BT22"/>
  <c r="BU22"/>
  <c r="BV22"/>
  <c r="BW22"/>
  <c r="BX22"/>
  <c r="BY22"/>
  <c r="BZ22"/>
  <c r="CA22"/>
  <c r="CB22"/>
  <c r="CC22"/>
  <c r="CD22"/>
  <c r="CE22"/>
  <c r="CF22"/>
  <c r="CG22"/>
  <c r="CH22"/>
  <c r="CI22"/>
  <c r="CJ22"/>
  <c r="CK22"/>
  <c r="CL22"/>
  <c r="CM22"/>
  <c r="CN22"/>
  <c r="CO22"/>
  <c r="CP22"/>
  <c r="CQ22"/>
  <c r="CR22"/>
  <c r="CS22"/>
  <c r="CT22"/>
  <c r="CU22"/>
  <c r="CV22"/>
  <c r="CW22"/>
  <c r="CX22"/>
  <c r="CY22"/>
  <c r="CZ22"/>
  <c r="DA22"/>
  <c r="DB22"/>
  <c r="DC22"/>
  <c r="DD22"/>
  <c r="DE22"/>
  <c r="DF22"/>
  <c r="DG22"/>
  <c r="DH22"/>
  <c r="DI22"/>
  <c r="DJ22"/>
  <c r="DK22"/>
  <c r="DL22"/>
  <c r="DM22"/>
  <c r="DN22"/>
  <c r="DO22"/>
  <c r="DP22"/>
  <c r="DQ22"/>
  <c r="DR22"/>
  <c r="DS22"/>
  <c r="DT22"/>
  <c r="DU22"/>
  <c r="DV22"/>
  <c r="DW22"/>
  <c r="DX22"/>
  <c r="DY22"/>
  <c r="DZ22"/>
  <c r="EA22"/>
  <c r="EB22"/>
  <c r="EC22"/>
  <c r="ED22"/>
  <c r="EE22"/>
  <c r="EF22"/>
  <c r="EG22"/>
  <c r="EH22"/>
  <c r="EI22"/>
  <c r="EJ22"/>
  <c r="EK22"/>
  <c r="EL22"/>
  <c r="EM22"/>
  <c r="EN22"/>
  <c r="EO22"/>
  <c r="EP22"/>
  <c r="EQ22"/>
  <c r="ER22"/>
  <c r="ES22"/>
  <c r="ET22"/>
  <c r="EU22"/>
  <c r="EV22"/>
  <c r="EW22"/>
  <c r="EX22"/>
  <c r="EY22"/>
  <c r="EZ22"/>
  <c r="FA22"/>
  <c r="FB22"/>
  <c r="FC22"/>
  <c r="FD22"/>
  <c r="FE22"/>
  <c r="FF22"/>
  <c r="FG22"/>
  <c r="FH22"/>
  <c r="FI22"/>
  <c r="FJ22"/>
  <c r="FK22"/>
  <c r="FL22"/>
  <c r="FM22"/>
  <c r="FN22"/>
  <c r="FO22"/>
  <c r="FP22"/>
  <c r="FQ22"/>
  <c r="FR22"/>
  <c r="FS22"/>
  <c r="FT22"/>
  <c r="FU22"/>
  <c r="FV22"/>
  <c r="FW22"/>
  <c r="FX22"/>
  <c r="FY22"/>
  <c r="FZ22"/>
  <c r="GA22"/>
  <c r="GB22"/>
  <c r="GC22"/>
  <c r="GD22"/>
  <c r="GE22"/>
  <c r="GF22"/>
  <c r="GG22"/>
  <c r="GH22"/>
  <c r="GI22"/>
  <c r="GJ22"/>
  <c r="GK22"/>
  <c r="GL22"/>
  <c r="GM22"/>
  <c r="GN22"/>
  <c r="GO22"/>
  <c r="GP22"/>
  <c r="GQ22"/>
  <c r="GR22"/>
  <c r="GS22"/>
  <c r="GT22"/>
  <c r="GU22"/>
  <c r="GV22"/>
  <c r="GW22"/>
  <c r="GX22"/>
  <c r="D24"/>
  <c r="E26"/>
  <c r="Z26"/>
  <c r="AA26"/>
  <c r="AM26"/>
  <c r="AN26"/>
  <c r="BD26"/>
  <c r="BE26"/>
  <c r="BF26"/>
  <c r="BG26"/>
  <c r="BH26"/>
  <c r="BI26"/>
  <c r="BJ26"/>
  <c r="BK26"/>
  <c r="BL26"/>
  <c r="BM26"/>
  <c r="BN26"/>
  <c r="BO26"/>
  <c r="BP26"/>
  <c r="BQ26"/>
  <c r="BR26"/>
  <c r="BS26"/>
  <c r="BT26"/>
  <c r="BU26"/>
  <c r="BV26"/>
  <c r="BW26"/>
  <c r="CM26"/>
  <c r="CN26"/>
  <c r="CO26"/>
  <c r="CP26"/>
  <c r="CQ26"/>
  <c r="CR26"/>
  <c r="CS26"/>
  <c r="CT26"/>
  <c r="CU26"/>
  <c r="CV26"/>
  <c r="CW26"/>
  <c r="CX26"/>
  <c r="CY26"/>
  <c r="CZ26"/>
  <c r="DA26"/>
  <c r="DB26"/>
  <c r="DC26"/>
  <c r="DD26"/>
  <c r="DE26"/>
  <c r="DF26"/>
  <c r="DG26"/>
  <c r="DH26"/>
  <c r="DI26"/>
  <c r="DJ26"/>
  <c r="DK26"/>
  <c r="DL26"/>
  <c r="DM26"/>
  <c r="DN26"/>
  <c r="DO26"/>
  <c r="DP26"/>
  <c r="DQ26"/>
  <c r="DR26"/>
  <c r="DS26"/>
  <c r="DT26"/>
  <c r="DU26"/>
  <c r="DV26"/>
  <c r="DW26"/>
  <c r="DX26"/>
  <c r="DY26"/>
  <c r="DZ26"/>
  <c r="EA26"/>
  <c r="EB26"/>
  <c r="EC26"/>
  <c r="ED26"/>
  <c r="EE26"/>
  <c r="EF26"/>
  <c r="EG26"/>
  <c r="EH26"/>
  <c r="EI26"/>
  <c r="EJ26"/>
  <c r="EK26"/>
  <c r="EL26"/>
  <c r="EM26"/>
  <c r="EN26"/>
  <c r="EO26"/>
  <c r="EP26"/>
  <c r="EQ26"/>
  <c r="ER26"/>
  <c r="ES26"/>
  <c r="ET26"/>
  <c r="EU26"/>
  <c r="EV26"/>
  <c r="EW26"/>
  <c r="EX26"/>
  <c r="EY26"/>
  <c r="EZ26"/>
  <c r="FA26"/>
  <c r="FB26"/>
  <c r="FC26"/>
  <c r="FD26"/>
  <c r="FE26"/>
  <c r="FF26"/>
  <c r="FG26"/>
  <c r="FH26"/>
  <c r="FI26"/>
  <c r="FJ26"/>
  <c r="FK26"/>
  <c r="FL26"/>
  <c r="FM26"/>
  <c r="FN26"/>
  <c r="FO26"/>
  <c r="FP26"/>
  <c r="FQ26"/>
  <c r="FR26"/>
  <c r="FS26"/>
  <c r="FT26"/>
  <c r="FU26"/>
  <c r="FV26"/>
  <c r="FW26"/>
  <c r="FX26"/>
  <c r="FY26"/>
  <c r="FZ26"/>
  <c r="GA26"/>
  <c r="GB26"/>
  <c r="GC26"/>
  <c r="GD26"/>
  <c r="GE26"/>
  <c r="GF26"/>
  <c r="GG26"/>
  <c r="GH26"/>
  <c r="GI26"/>
  <c r="GJ26"/>
  <c r="GK26"/>
  <c r="GL26"/>
  <c r="GM26"/>
  <c r="GN26"/>
  <c r="GO26"/>
  <c r="GP26"/>
  <c r="GQ26"/>
  <c r="GR26"/>
  <c r="GS26"/>
  <c r="GT26"/>
  <c r="GU26"/>
  <c r="GV26"/>
  <c r="GW26"/>
  <c r="GX26"/>
  <c r="C28"/>
  <c r="D28"/>
  <c r="I28"/>
  <c r="R28"/>
  <c r="GK28"/>
  <c r="T28"/>
  <c r="AC28"/>
  <c r="AD28"/>
  <c r="CR28"/>
  <c r="Q28"/>
  <c r="AE28"/>
  <c r="AF28"/>
  <c r="CT28"/>
  <c r="S28"/>
  <c r="CZ28"/>
  <c r="Y28"/>
  <c r="AG28"/>
  <c r="AH28"/>
  <c r="CV28"/>
  <c r="U28"/>
  <c r="AI28"/>
  <c r="AJ28"/>
  <c r="CX28"/>
  <c r="W28"/>
  <c r="CQ28"/>
  <c r="P28"/>
  <c r="CP28"/>
  <c r="O28"/>
  <c r="CS28"/>
  <c r="CU28"/>
  <c r="CW28"/>
  <c r="V28"/>
  <c r="CY28"/>
  <c r="X28"/>
  <c r="FR28"/>
  <c r="GL28"/>
  <c r="GO28"/>
  <c r="GP28"/>
  <c r="GV28"/>
  <c r="GX28"/>
  <c r="C29"/>
  <c r="D29"/>
  <c r="I29"/>
  <c r="AC29"/>
  <c r="AE29"/>
  <c r="AF29"/>
  <c r="AG29"/>
  <c r="CU29"/>
  <c r="T29"/>
  <c r="AH29"/>
  <c r="AI29"/>
  <c r="CW29"/>
  <c r="V29"/>
  <c r="AJ29"/>
  <c r="CT29"/>
  <c r="S29"/>
  <c r="CV29"/>
  <c r="U29"/>
  <c r="CX29"/>
  <c r="W29"/>
  <c r="FR29"/>
  <c r="GL29"/>
  <c r="GO29"/>
  <c r="GP29"/>
  <c r="GV29"/>
  <c r="GX29"/>
  <c r="C30"/>
  <c r="D30"/>
  <c r="AC30"/>
  <c r="AE30"/>
  <c r="AF30"/>
  <c r="AG30"/>
  <c r="CU30"/>
  <c r="T30"/>
  <c r="AH30"/>
  <c r="AI30"/>
  <c r="CW30"/>
  <c r="V30"/>
  <c r="AJ30"/>
  <c r="CT30"/>
  <c r="S30"/>
  <c r="CV30"/>
  <c r="U30"/>
  <c r="CX30"/>
  <c r="W30"/>
  <c r="FR30"/>
  <c r="GL30"/>
  <c r="GO30"/>
  <c r="GP30"/>
  <c r="GV30"/>
  <c r="GX30"/>
  <c r="C31"/>
  <c r="D31"/>
  <c r="AC31"/>
  <c r="AE31"/>
  <c r="AF31"/>
  <c r="AG31"/>
  <c r="CU31"/>
  <c r="T31"/>
  <c r="AH31"/>
  <c r="AI31"/>
  <c r="CW31"/>
  <c r="V31"/>
  <c r="AJ31"/>
  <c r="CT31"/>
  <c r="S31"/>
  <c r="CV31"/>
  <c r="U31"/>
  <c r="CX31"/>
  <c r="W31"/>
  <c r="FR31"/>
  <c r="GL31"/>
  <c r="GO31"/>
  <c r="GP31"/>
  <c r="GV31"/>
  <c r="GX31"/>
  <c r="C32"/>
  <c r="D32"/>
  <c r="Q32"/>
  <c r="AC32"/>
  <c r="AE32"/>
  <c r="AD32"/>
  <c r="CR32"/>
  <c r="AF32"/>
  <c r="AG32"/>
  <c r="CU32"/>
  <c r="T32"/>
  <c r="AH32"/>
  <c r="AI32"/>
  <c r="CW32"/>
  <c r="V32"/>
  <c r="AJ32"/>
  <c r="CX32"/>
  <c r="W32"/>
  <c r="CS32"/>
  <c r="R32"/>
  <c r="GK32"/>
  <c r="CT32"/>
  <c r="S32"/>
  <c r="CV32"/>
  <c r="U32"/>
  <c r="FR32"/>
  <c r="GL32"/>
  <c r="GO32"/>
  <c r="GP32"/>
  <c r="GV32"/>
  <c r="GX32"/>
  <c r="C33"/>
  <c r="D33"/>
  <c r="U33"/>
  <c r="AC33"/>
  <c r="AE33"/>
  <c r="CS33"/>
  <c r="R33"/>
  <c r="AF33"/>
  <c r="AG33"/>
  <c r="AH33"/>
  <c r="AI33"/>
  <c r="CW33"/>
  <c r="V33"/>
  <c r="AJ33"/>
  <c r="CT33"/>
  <c r="S33"/>
  <c r="CY33"/>
  <c r="X33"/>
  <c r="CU33"/>
  <c r="T33"/>
  <c r="CV33"/>
  <c r="CX33"/>
  <c r="W33"/>
  <c r="CZ33"/>
  <c r="Y33"/>
  <c r="FR33"/>
  <c r="GK33"/>
  <c r="GL33"/>
  <c r="GO33"/>
  <c r="GP33"/>
  <c r="GV33"/>
  <c r="GX33"/>
  <c r="C34"/>
  <c r="D34"/>
  <c r="AC34"/>
  <c r="CQ34"/>
  <c r="P34"/>
  <c r="AE34"/>
  <c r="AF34"/>
  <c r="AG34"/>
  <c r="CU34"/>
  <c r="T34"/>
  <c r="AH34"/>
  <c r="AI34"/>
  <c r="CW34"/>
  <c r="V34"/>
  <c r="AJ34"/>
  <c r="CT34"/>
  <c r="S34"/>
  <c r="CV34"/>
  <c r="U34"/>
  <c r="CX34"/>
  <c r="W34"/>
  <c r="FR34"/>
  <c r="GL34"/>
  <c r="GO34"/>
  <c r="GP34"/>
  <c r="GV34"/>
  <c r="GX34"/>
  <c r="C35"/>
  <c r="D35"/>
  <c r="S35"/>
  <c r="AC35"/>
  <c r="AE35"/>
  <c r="AF35"/>
  <c r="AG35"/>
  <c r="AH35"/>
  <c r="AI35"/>
  <c r="CW35"/>
  <c r="V35"/>
  <c r="AJ35"/>
  <c r="CQ35"/>
  <c r="P35"/>
  <c r="CT35"/>
  <c r="CU35"/>
  <c r="T35"/>
  <c r="CV35"/>
  <c r="U35"/>
  <c r="CX35"/>
  <c r="W35"/>
  <c r="FR35"/>
  <c r="GL35"/>
  <c r="GO35"/>
  <c r="GP35"/>
  <c r="GV35"/>
  <c r="GX35"/>
  <c r="C36"/>
  <c r="D36"/>
  <c r="AB36"/>
  <c r="AC36"/>
  <c r="CQ36"/>
  <c r="P36"/>
  <c r="AE36"/>
  <c r="AD36"/>
  <c r="CR36"/>
  <c r="Q36"/>
  <c r="AF36"/>
  <c r="AG36"/>
  <c r="CU36"/>
  <c r="T36"/>
  <c r="AH36"/>
  <c r="AI36"/>
  <c r="CW36"/>
  <c r="V36"/>
  <c r="AJ36"/>
  <c r="CX36"/>
  <c r="W36"/>
  <c r="CP36"/>
  <c r="O36"/>
  <c r="CS36"/>
  <c r="R36"/>
  <c r="GK36"/>
  <c r="CT36"/>
  <c r="S36"/>
  <c r="CV36"/>
  <c r="U36"/>
  <c r="FR36"/>
  <c r="GL36"/>
  <c r="GO36"/>
  <c r="GP36"/>
  <c r="GV36"/>
  <c r="GX36"/>
  <c r="C37"/>
  <c r="D37"/>
  <c r="I37"/>
  <c r="T37"/>
  <c r="AC37"/>
  <c r="AD37"/>
  <c r="CR37"/>
  <c r="AE37"/>
  <c r="AF37"/>
  <c r="CT37"/>
  <c r="S37"/>
  <c r="AG37"/>
  <c r="AH37"/>
  <c r="CV37"/>
  <c r="AI37"/>
  <c r="AJ37"/>
  <c r="CX37"/>
  <c r="W37"/>
  <c r="CQ37"/>
  <c r="P37"/>
  <c r="CS37"/>
  <c r="R37"/>
  <c r="GK37"/>
  <c r="CU37"/>
  <c r="CW37"/>
  <c r="V37"/>
  <c r="FR37"/>
  <c r="GL37"/>
  <c r="GO37"/>
  <c r="GP37"/>
  <c r="GV37"/>
  <c r="GX37"/>
  <c r="C38"/>
  <c r="D38"/>
  <c r="I38"/>
  <c r="T38"/>
  <c r="AC38"/>
  <c r="AE38"/>
  <c r="CS38"/>
  <c r="R38"/>
  <c r="AF38"/>
  <c r="AG38"/>
  <c r="AH38"/>
  <c r="AI38"/>
  <c r="CW38"/>
  <c r="V38"/>
  <c r="AJ38"/>
  <c r="CQ38"/>
  <c r="P38"/>
  <c r="CT38"/>
  <c r="S38"/>
  <c r="CZ38"/>
  <c r="Y38"/>
  <c r="CU38"/>
  <c r="CV38"/>
  <c r="U38"/>
  <c r="CX38"/>
  <c r="W38"/>
  <c r="CY38"/>
  <c r="X38"/>
  <c r="FR38"/>
  <c r="GK38"/>
  <c r="GL38"/>
  <c r="GO38"/>
  <c r="GP38"/>
  <c r="GV38"/>
  <c r="GX38"/>
  <c r="C39"/>
  <c r="D39"/>
  <c r="AC39"/>
  <c r="AE39"/>
  <c r="AD39"/>
  <c r="AF39"/>
  <c r="AG39"/>
  <c r="CU39"/>
  <c r="T39"/>
  <c r="AH39"/>
  <c r="AI39"/>
  <c r="AJ39"/>
  <c r="CX39"/>
  <c r="W39"/>
  <c r="CR39"/>
  <c r="Q39"/>
  <c r="CS39"/>
  <c r="R39"/>
  <c r="GK39"/>
  <c r="CT39"/>
  <c r="S39"/>
  <c r="CV39"/>
  <c r="U39"/>
  <c r="CW39"/>
  <c r="V39"/>
  <c r="FR39"/>
  <c r="GL39"/>
  <c r="GO39"/>
  <c r="GP39"/>
  <c r="GV39"/>
  <c r="GX39"/>
  <c r="C40"/>
  <c r="D40"/>
  <c r="I40"/>
  <c r="P40"/>
  <c r="V40"/>
  <c r="AC40"/>
  <c r="CQ40"/>
  <c r="AD40"/>
  <c r="CR40"/>
  <c r="AE40"/>
  <c r="AF40"/>
  <c r="CT40"/>
  <c r="S40"/>
  <c r="AG40"/>
  <c r="AH40"/>
  <c r="CV40"/>
  <c r="AI40"/>
  <c r="AJ40"/>
  <c r="CX40"/>
  <c r="W40"/>
  <c r="CS40"/>
  <c r="R40"/>
  <c r="GK40"/>
  <c r="CU40"/>
  <c r="T40"/>
  <c r="CW40"/>
  <c r="FR40"/>
  <c r="GL40"/>
  <c r="GO40"/>
  <c r="GP40"/>
  <c r="GV40"/>
  <c r="GX40"/>
  <c r="C41"/>
  <c r="D41"/>
  <c r="I41"/>
  <c r="U41"/>
  <c r="AC41"/>
  <c r="AE41"/>
  <c r="CS41"/>
  <c r="R41"/>
  <c r="AF41"/>
  <c r="AG41"/>
  <c r="CU41"/>
  <c r="T41"/>
  <c r="AH41"/>
  <c r="AI41"/>
  <c r="CW41"/>
  <c r="V41"/>
  <c r="AJ41"/>
  <c r="CT41"/>
  <c r="S41"/>
  <c r="CZ41"/>
  <c r="Y41"/>
  <c r="CV41"/>
  <c r="CX41"/>
  <c r="W41"/>
  <c r="CY41"/>
  <c r="X41"/>
  <c r="FR41"/>
  <c r="GK41"/>
  <c r="GL41"/>
  <c r="GO41"/>
  <c r="GP41"/>
  <c r="GV41"/>
  <c r="GX41"/>
  <c r="C42"/>
  <c r="D42"/>
  <c r="I42"/>
  <c r="T42"/>
  <c r="U42"/>
  <c r="AB42"/>
  <c r="AC42"/>
  <c r="AE42"/>
  <c r="AD42"/>
  <c r="CR42"/>
  <c r="Q42"/>
  <c r="AF42"/>
  <c r="CT42"/>
  <c r="AG42"/>
  <c r="AH42"/>
  <c r="AI42"/>
  <c r="CW42"/>
  <c r="V42"/>
  <c r="AJ42"/>
  <c r="CX42"/>
  <c r="CQ42"/>
  <c r="CS42"/>
  <c r="R42"/>
  <c r="GK42"/>
  <c r="CU42"/>
  <c r="CV42"/>
  <c r="FR42"/>
  <c r="GL42"/>
  <c r="GO42"/>
  <c r="GP42"/>
  <c r="GV42"/>
  <c r="GX42"/>
  <c r="C43"/>
  <c r="D43"/>
  <c r="U43"/>
  <c r="W43"/>
  <c r="AC43"/>
  <c r="AD43"/>
  <c r="CR43"/>
  <c r="Q43"/>
  <c r="AE43"/>
  <c r="CS43"/>
  <c r="R43"/>
  <c r="AF43"/>
  <c r="AG43"/>
  <c r="CU43"/>
  <c r="T43"/>
  <c r="AH43"/>
  <c r="AI43"/>
  <c r="CW43"/>
  <c r="V43"/>
  <c r="AJ43"/>
  <c r="CT43"/>
  <c r="S43"/>
  <c r="CV43"/>
  <c r="CX43"/>
  <c r="FR43"/>
  <c r="GK43"/>
  <c r="GL43"/>
  <c r="GO43"/>
  <c r="GP43"/>
  <c r="GV43"/>
  <c r="GX43"/>
  <c r="C44"/>
  <c r="D44"/>
  <c r="I44"/>
  <c r="CX92" i="3"/>
  <c r="P44" i="1"/>
  <c r="CP44"/>
  <c r="O44"/>
  <c r="Q44"/>
  <c r="R44"/>
  <c r="GK44"/>
  <c r="U44"/>
  <c r="V44"/>
  <c r="AC44"/>
  <c r="AD44"/>
  <c r="AE44"/>
  <c r="AF44"/>
  <c r="CT44"/>
  <c r="S44"/>
  <c r="CY44"/>
  <c r="X44"/>
  <c r="AG44"/>
  <c r="AH44"/>
  <c r="AI44"/>
  <c r="AJ44"/>
  <c r="CX44"/>
  <c r="W44"/>
  <c r="CQ44"/>
  <c r="CR44"/>
  <c r="CS44"/>
  <c r="CU44"/>
  <c r="T44"/>
  <c r="CV44"/>
  <c r="CW44"/>
  <c r="CZ44"/>
  <c r="Y44"/>
  <c r="FR44"/>
  <c r="GL44"/>
  <c r="GO44"/>
  <c r="GP44"/>
  <c r="GV44"/>
  <c r="GX44"/>
  <c r="C45"/>
  <c r="D45"/>
  <c r="I45"/>
  <c r="AC45"/>
  <c r="AE45"/>
  <c r="AD45"/>
  <c r="AF45"/>
  <c r="AG45"/>
  <c r="CU45"/>
  <c r="T45"/>
  <c r="AH45"/>
  <c r="AI45"/>
  <c r="AJ45"/>
  <c r="CR45"/>
  <c r="Q45"/>
  <c r="CS45"/>
  <c r="R45"/>
  <c r="CT45"/>
  <c r="S45"/>
  <c r="CV45"/>
  <c r="U45"/>
  <c r="CW45"/>
  <c r="V45"/>
  <c r="CX45"/>
  <c r="W45"/>
  <c r="FR45"/>
  <c r="GK45"/>
  <c r="GL45"/>
  <c r="GO45"/>
  <c r="GP45"/>
  <c r="GV45"/>
  <c r="GX45"/>
  <c r="I46"/>
  <c r="P46"/>
  <c r="R46"/>
  <c r="GK46"/>
  <c r="T46"/>
  <c r="AC46"/>
  <c r="AD46"/>
  <c r="AB46"/>
  <c r="AE46"/>
  <c r="AF46"/>
  <c r="CT46"/>
  <c r="AG46"/>
  <c r="AH46"/>
  <c r="CV46"/>
  <c r="U46"/>
  <c r="AI46"/>
  <c r="AJ46"/>
  <c r="CX46"/>
  <c r="CQ46"/>
  <c r="CR46"/>
  <c r="Q46"/>
  <c r="CS46"/>
  <c r="CU46"/>
  <c r="CW46"/>
  <c r="V46"/>
  <c r="FR46"/>
  <c r="GL46"/>
  <c r="GO46"/>
  <c r="GP46"/>
  <c r="GV46"/>
  <c r="GX46"/>
  <c r="AC47"/>
  <c r="AD47"/>
  <c r="CR47"/>
  <c r="AE47"/>
  <c r="CS47"/>
  <c r="AF47"/>
  <c r="AG47"/>
  <c r="AH47"/>
  <c r="CV47"/>
  <c r="AI47"/>
  <c r="CW47"/>
  <c r="AJ47"/>
  <c r="CQ47"/>
  <c r="CT47"/>
  <c r="CU47"/>
  <c r="CX47"/>
  <c r="FR47"/>
  <c r="GL47"/>
  <c r="GO47"/>
  <c r="GP47"/>
  <c r="GV47"/>
  <c r="C48"/>
  <c r="D48"/>
  <c r="I48"/>
  <c r="V48"/>
  <c r="AC48"/>
  <c r="AD48"/>
  <c r="AB48"/>
  <c r="AE48"/>
  <c r="AF48"/>
  <c r="CT48"/>
  <c r="AG48"/>
  <c r="AH48"/>
  <c r="CV48"/>
  <c r="U48"/>
  <c r="AI48"/>
  <c r="AJ48"/>
  <c r="CX48"/>
  <c r="CQ48"/>
  <c r="CR48"/>
  <c r="Q48"/>
  <c r="CS48"/>
  <c r="R48"/>
  <c r="GK48"/>
  <c r="CU48"/>
  <c r="CW48"/>
  <c r="FR48"/>
  <c r="GL48"/>
  <c r="GO48"/>
  <c r="GP48"/>
  <c r="GV48"/>
  <c r="AC49"/>
  <c r="AD49"/>
  <c r="CR49"/>
  <c r="AE49"/>
  <c r="CS49"/>
  <c r="AF49"/>
  <c r="AG49"/>
  <c r="CU49"/>
  <c r="AH49"/>
  <c r="CV49"/>
  <c r="AI49"/>
  <c r="CW49"/>
  <c r="AJ49"/>
  <c r="CQ49"/>
  <c r="CT49"/>
  <c r="CX49"/>
  <c r="FR49"/>
  <c r="GL49"/>
  <c r="GO49"/>
  <c r="GP49"/>
  <c r="GV49"/>
  <c r="AC50"/>
  <c r="AD50"/>
  <c r="CR50"/>
  <c r="AE50"/>
  <c r="AF50"/>
  <c r="CT50"/>
  <c r="AG50"/>
  <c r="AH50"/>
  <c r="CV50"/>
  <c r="AI50"/>
  <c r="AJ50"/>
  <c r="CX50"/>
  <c r="CQ50"/>
  <c r="CS50"/>
  <c r="CU50"/>
  <c r="CW50"/>
  <c r="FR50"/>
  <c r="GL50"/>
  <c r="GO50"/>
  <c r="GP50"/>
  <c r="GV50"/>
  <c r="C51"/>
  <c r="D51"/>
  <c r="Q51"/>
  <c r="T51"/>
  <c r="AB51"/>
  <c r="AC51"/>
  <c r="AE51"/>
  <c r="AD51"/>
  <c r="CR51"/>
  <c r="AF51"/>
  <c r="CT51"/>
  <c r="S51"/>
  <c r="CZ51"/>
  <c r="Y51"/>
  <c r="AG51"/>
  <c r="AH51"/>
  <c r="AI51"/>
  <c r="CW51"/>
  <c r="V51"/>
  <c r="AJ51"/>
  <c r="CX51"/>
  <c r="W51"/>
  <c r="CQ51"/>
  <c r="P51"/>
  <c r="CP51"/>
  <c r="O51"/>
  <c r="CS51"/>
  <c r="R51"/>
  <c r="GK51"/>
  <c r="CU51"/>
  <c r="CV51"/>
  <c r="U51"/>
  <c r="CY51"/>
  <c r="X51"/>
  <c r="FR51"/>
  <c r="GL51"/>
  <c r="GM51"/>
  <c r="GO51"/>
  <c r="GP51"/>
  <c r="GV51"/>
  <c r="GX51"/>
  <c r="I52"/>
  <c r="S52"/>
  <c r="AC52"/>
  <c r="AE52"/>
  <c r="CS52"/>
  <c r="R52"/>
  <c r="GK52"/>
  <c r="AF52"/>
  <c r="AG52"/>
  <c r="AH52"/>
  <c r="AI52"/>
  <c r="CW52"/>
  <c r="V52"/>
  <c r="AJ52"/>
  <c r="CT52"/>
  <c r="CU52"/>
  <c r="T52"/>
  <c r="CV52"/>
  <c r="U52"/>
  <c r="CX52"/>
  <c r="W52"/>
  <c r="CZ52"/>
  <c r="Y52"/>
  <c r="FR52"/>
  <c r="GL52"/>
  <c r="GO52"/>
  <c r="GP52"/>
  <c r="GV52"/>
  <c r="GX52"/>
  <c r="I53"/>
  <c r="AC53"/>
  <c r="AD53"/>
  <c r="CR53"/>
  <c r="AE53"/>
  <c r="AF53"/>
  <c r="CT53"/>
  <c r="AG53"/>
  <c r="CU53"/>
  <c r="T53"/>
  <c r="AH53"/>
  <c r="CV53"/>
  <c r="AI53"/>
  <c r="AJ53"/>
  <c r="CX53"/>
  <c r="CS53"/>
  <c r="CW53"/>
  <c r="FR53"/>
  <c r="GL53"/>
  <c r="GO53"/>
  <c r="GP53"/>
  <c r="GV53"/>
  <c r="C54"/>
  <c r="D54"/>
  <c r="I54"/>
  <c r="S54"/>
  <c r="T54"/>
  <c r="U54"/>
  <c r="AC54"/>
  <c r="AE54"/>
  <c r="AF54"/>
  <c r="AG54"/>
  <c r="CU54"/>
  <c r="AH54"/>
  <c r="AI54"/>
  <c r="CW54"/>
  <c r="V54"/>
  <c r="AJ54"/>
  <c r="CT54"/>
  <c r="CV54"/>
  <c r="CX54"/>
  <c r="W54"/>
  <c r="FR54"/>
  <c r="GL54"/>
  <c r="GO54"/>
  <c r="GP54"/>
  <c r="GV54"/>
  <c r="GX54"/>
  <c r="I55"/>
  <c r="GX55"/>
  <c r="R55"/>
  <c r="GK55"/>
  <c r="S55"/>
  <c r="AC55"/>
  <c r="AB55"/>
  <c r="AD55"/>
  <c r="CR55"/>
  <c r="Q55"/>
  <c r="AE55"/>
  <c r="AF55"/>
  <c r="AG55"/>
  <c r="AH55"/>
  <c r="CV55"/>
  <c r="U55"/>
  <c r="AI55"/>
  <c r="AJ55"/>
  <c r="CS55"/>
  <c r="CT55"/>
  <c r="CU55"/>
  <c r="T55"/>
  <c r="CW55"/>
  <c r="V55"/>
  <c r="CX55"/>
  <c r="W55"/>
  <c r="FR55"/>
  <c r="GL55"/>
  <c r="GO55"/>
  <c r="GP55"/>
  <c r="GV55"/>
  <c r="I56"/>
  <c r="Q56"/>
  <c r="W56"/>
  <c r="AC56"/>
  <c r="AB56"/>
  <c r="AD56"/>
  <c r="CR56"/>
  <c r="AE56"/>
  <c r="CS56"/>
  <c r="R56"/>
  <c r="GK56"/>
  <c r="AF56"/>
  <c r="AG56"/>
  <c r="AH56"/>
  <c r="CV56"/>
  <c r="U56"/>
  <c r="AI56"/>
  <c r="CW56"/>
  <c r="V56"/>
  <c r="AJ56"/>
  <c r="CQ56"/>
  <c r="P56"/>
  <c r="CP56"/>
  <c r="O56"/>
  <c r="CT56"/>
  <c r="S56"/>
  <c r="CU56"/>
  <c r="T56"/>
  <c r="CX56"/>
  <c r="CY56"/>
  <c r="X56"/>
  <c r="FR56"/>
  <c r="GL56"/>
  <c r="GO56"/>
  <c r="GP56"/>
  <c r="GV56"/>
  <c r="GX56"/>
  <c r="I57"/>
  <c r="AC57"/>
  <c r="AD57"/>
  <c r="CR57"/>
  <c r="Q57"/>
  <c r="AE57"/>
  <c r="AF57"/>
  <c r="AG57"/>
  <c r="CU57"/>
  <c r="T57"/>
  <c r="AH57"/>
  <c r="CV57"/>
  <c r="U57"/>
  <c r="AI57"/>
  <c r="AJ57"/>
  <c r="CS57"/>
  <c r="R57"/>
  <c r="CT57"/>
  <c r="S57"/>
  <c r="CW57"/>
  <c r="V57"/>
  <c r="CX57"/>
  <c r="W57"/>
  <c r="FR57"/>
  <c r="GK57"/>
  <c r="GL57"/>
  <c r="GO57"/>
  <c r="GP57"/>
  <c r="GV57"/>
  <c r="GX57"/>
  <c r="C58"/>
  <c r="D58"/>
  <c r="I58"/>
  <c r="AC58"/>
  <c r="AB58"/>
  <c r="AD58"/>
  <c r="CR58"/>
  <c r="Q58"/>
  <c r="AE58"/>
  <c r="CS58"/>
  <c r="R58"/>
  <c r="GK58"/>
  <c r="AF58"/>
  <c r="AG58"/>
  <c r="AH58"/>
  <c r="CV58"/>
  <c r="U58"/>
  <c r="AI58"/>
  <c r="CW58"/>
  <c r="V58"/>
  <c r="AJ58"/>
  <c r="CQ58"/>
  <c r="P58"/>
  <c r="CP58"/>
  <c r="O58"/>
  <c r="CT58"/>
  <c r="S58"/>
  <c r="CU58"/>
  <c r="T58"/>
  <c r="CX58"/>
  <c r="W58"/>
  <c r="CY58"/>
  <c r="X58"/>
  <c r="FR58"/>
  <c r="GL58"/>
  <c r="GO58"/>
  <c r="GP58"/>
  <c r="GV58"/>
  <c r="GX58"/>
  <c r="I59"/>
  <c r="S59"/>
  <c r="AC59"/>
  <c r="AD59"/>
  <c r="CR59"/>
  <c r="Q59"/>
  <c r="AE59"/>
  <c r="AF59"/>
  <c r="AG59"/>
  <c r="CU59"/>
  <c r="T59"/>
  <c r="AH59"/>
  <c r="CV59"/>
  <c r="U59"/>
  <c r="AI59"/>
  <c r="AJ59"/>
  <c r="CS59"/>
  <c r="R59"/>
  <c r="CT59"/>
  <c r="CW59"/>
  <c r="V59"/>
  <c r="CX59"/>
  <c r="W59"/>
  <c r="FR59"/>
  <c r="GK59"/>
  <c r="GL59"/>
  <c r="GO59"/>
  <c r="GP59"/>
  <c r="GV59"/>
  <c r="GX59"/>
  <c r="I60"/>
  <c r="V60"/>
  <c r="AC60"/>
  <c r="CQ60"/>
  <c r="AE60"/>
  <c r="AF60"/>
  <c r="CT60"/>
  <c r="AG60"/>
  <c r="CU60"/>
  <c r="T60"/>
  <c r="AH60"/>
  <c r="AI60"/>
  <c r="CW60"/>
  <c r="AJ60"/>
  <c r="CX60"/>
  <c r="CV60"/>
  <c r="U60"/>
  <c r="FR60"/>
  <c r="GL60"/>
  <c r="GO60"/>
  <c r="GP60"/>
  <c r="GV60"/>
  <c r="GX60"/>
  <c r="C61"/>
  <c r="D61"/>
  <c r="I61"/>
  <c r="R61"/>
  <c r="S61"/>
  <c r="AC61"/>
  <c r="AD61"/>
  <c r="CR61"/>
  <c r="Q61"/>
  <c r="AE61"/>
  <c r="AF61"/>
  <c r="AG61"/>
  <c r="CU61"/>
  <c r="T61"/>
  <c r="AH61"/>
  <c r="CV61"/>
  <c r="U61"/>
  <c r="AI61"/>
  <c r="AJ61"/>
  <c r="CS61"/>
  <c r="CT61"/>
  <c r="CW61"/>
  <c r="V61"/>
  <c r="CX61"/>
  <c r="W61"/>
  <c r="FR61"/>
  <c r="GK61"/>
  <c r="GL61"/>
  <c r="GO61"/>
  <c r="GP61"/>
  <c r="GV61"/>
  <c r="GX61"/>
  <c r="I62"/>
  <c r="Q62"/>
  <c r="U62"/>
  <c r="AC62"/>
  <c r="CQ62"/>
  <c r="P62"/>
  <c r="CP62"/>
  <c r="O62"/>
  <c r="AE62"/>
  <c r="AD62"/>
  <c r="AF62"/>
  <c r="CT62"/>
  <c r="S62"/>
  <c r="AG62"/>
  <c r="CU62"/>
  <c r="T62"/>
  <c r="AH62"/>
  <c r="AI62"/>
  <c r="AJ62"/>
  <c r="CX62"/>
  <c r="W62"/>
  <c r="CR62"/>
  <c r="CS62"/>
  <c r="R62"/>
  <c r="GK62"/>
  <c r="CV62"/>
  <c r="CW62"/>
  <c r="V62"/>
  <c r="FR62"/>
  <c r="GL62"/>
  <c r="GO62"/>
  <c r="GP62"/>
  <c r="GV62"/>
  <c r="GX62"/>
  <c r="AC63"/>
  <c r="AE63"/>
  <c r="AF63"/>
  <c r="CT63"/>
  <c r="AG63"/>
  <c r="AH63"/>
  <c r="CV63"/>
  <c r="AI63"/>
  <c r="CW63"/>
  <c r="AJ63"/>
  <c r="CX63"/>
  <c r="CQ63"/>
  <c r="CU63"/>
  <c r="FR63"/>
  <c r="GL63"/>
  <c r="GO63"/>
  <c r="GP63"/>
  <c r="GV63"/>
  <c r="C64"/>
  <c r="D64"/>
  <c r="I64"/>
  <c r="V64"/>
  <c r="AC64"/>
  <c r="CQ64"/>
  <c r="AE64"/>
  <c r="AF64"/>
  <c r="CT64"/>
  <c r="AG64"/>
  <c r="CU64"/>
  <c r="AH64"/>
  <c r="AI64"/>
  <c r="CW64"/>
  <c r="AJ64"/>
  <c r="CX64"/>
  <c r="CV64"/>
  <c r="U64"/>
  <c r="FR64"/>
  <c r="GL64"/>
  <c r="GO64"/>
  <c r="GP64"/>
  <c r="GV64"/>
  <c r="AC65"/>
  <c r="AD65"/>
  <c r="AB65"/>
  <c r="AE65"/>
  <c r="CS65"/>
  <c r="AF65"/>
  <c r="CT65"/>
  <c r="AG65"/>
  <c r="AH65"/>
  <c r="AI65"/>
  <c r="CW65"/>
  <c r="AJ65"/>
  <c r="CX65"/>
  <c r="CQ65"/>
  <c r="CR65"/>
  <c r="CU65"/>
  <c r="CV65"/>
  <c r="FR65"/>
  <c r="GL65"/>
  <c r="GO65"/>
  <c r="GP65"/>
  <c r="GV65"/>
  <c r="AC66"/>
  <c r="AD66"/>
  <c r="CR66"/>
  <c r="AE66"/>
  <c r="CS66"/>
  <c r="AF66"/>
  <c r="AG66"/>
  <c r="AH66"/>
  <c r="CV66"/>
  <c r="AI66"/>
  <c r="CW66"/>
  <c r="AJ66"/>
  <c r="CQ66"/>
  <c r="CT66"/>
  <c r="CU66"/>
  <c r="CX66"/>
  <c r="FR66"/>
  <c r="GL66"/>
  <c r="GO66"/>
  <c r="GP66"/>
  <c r="GV66"/>
  <c r="C67"/>
  <c r="D67"/>
  <c r="I67"/>
  <c r="T67"/>
  <c r="AC67"/>
  <c r="AE67"/>
  <c r="CS67"/>
  <c r="R67"/>
  <c r="GK67"/>
  <c r="AF67"/>
  <c r="CT67"/>
  <c r="S67"/>
  <c r="CZ67"/>
  <c r="Y67"/>
  <c r="AG67"/>
  <c r="AH67"/>
  <c r="AI67"/>
  <c r="CW67"/>
  <c r="V67"/>
  <c r="AJ67"/>
  <c r="CX67"/>
  <c r="W67"/>
  <c r="CQ67"/>
  <c r="P67"/>
  <c r="CU67"/>
  <c r="CV67"/>
  <c r="U67"/>
  <c r="CY67"/>
  <c r="X67"/>
  <c r="FR67"/>
  <c r="GL67"/>
  <c r="GO67"/>
  <c r="GP67"/>
  <c r="GV67"/>
  <c r="GX67"/>
  <c r="I68"/>
  <c r="S68"/>
  <c r="CZ68"/>
  <c r="Y68"/>
  <c r="T68"/>
  <c r="AC68"/>
  <c r="AD68"/>
  <c r="CR68"/>
  <c r="Q68"/>
  <c r="AE68"/>
  <c r="CS68"/>
  <c r="R68"/>
  <c r="AF68"/>
  <c r="AG68"/>
  <c r="AH68"/>
  <c r="CV68"/>
  <c r="U68"/>
  <c r="AI68"/>
  <c r="CW68"/>
  <c r="V68"/>
  <c r="AJ68"/>
  <c r="CQ68"/>
  <c r="P68"/>
  <c r="CT68"/>
  <c r="CU68"/>
  <c r="CX68"/>
  <c r="W68"/>
  <c r="CY68"/>
  <c r="X68"/>
  <c r="FR68"/>
  <c r="GK68"/>
  <c r="GL68"/>
  <c r="GO68"/>
  <c r="GP68"/>
  <c r="GV68"/>
  <c r="GX68"/>
  <c r="I69"/>
  <c r="V69"/>
  <c r="W69"/>
  <c r="AC69"/>
  <c r="CQ69"/>
  <c r="P69"/>
  <c r="AD69"/>
  <c r="CR69"/>
  <c r="Q69"/>
  <c r="AE69"/>
  <c r="AF69"/>
  <c r="AG69"/>
  <c r="CU69"/>
  <c r="T69"/>
  <c r="AH69"/>
  <c r="CV69"/>
  <c r="U69"/>
  <c r="AI69"/>
  <c r="AJ69"/>
  <c r="CS69"/>
  <c r="R69"/>
  <c r="CT69"/>
  <c r="S69"/>
  <c r="CW69"/>
  <c r="CX69"/>
  <c r="FR69"/>
  <c r="GK69"/>
  <c r="GL69"/>
  <c r="GO69"/>
  <c r="GP69"/>
  <c r="GV69"/>
  <c r="GX69"/>
  <c r="C70"/>
  <c r="D70"/>
  <c r="I70"/>
  <c r="S70"/>
  <c r="AC70"/>
  <c r="AD70"/>
  <c r="CR70"/>
  <c r="Q70"/>
  <c r="AE70"/>
  <c r="CS70"/>
  <c r="R70"/>
  <c r="GK70"/>
  <c r="AF70"/>
  <c r="AG70"/>
  <c r="CU70"/>
  <c r="T70"/>
  <c r="AH70"/>
  <c r="CV70"/>
  <c r="U70"/>
  <c r="AI70"/>
  <c r="CW70"/>
  <c r="V70"/>
  <c r="AJ70"/>
  <c r="CT70"/>
  <c r="CX70"/>
  <c r="W70"/>
  <c r="FR70"/>
  <c r="GL70"/>
  <c r="GO70"/>
  <c r="GP70"/>
  <c r="GV70"/>
  <c r="GX70"/>
  <c r="I71"/>
  <c r="V71"/>
  <c r="AC71"/>
  <c r="CQ71"/>
  <c r="AE71"/>
  <c r="AD71"/>
  <c r="AF71"/>
  <c r="AG71"/>
  <c r="CU71"/>
  <c r="AH71"/>
  <c r="AI71"/>
  <c r="AJ71"/>
  <c r="CS71"/>
  <c r="CT71"/>
  <c r="S71"/>
  <c r="CV71"/>
  <c r="CW71"/>
  <c r="CX71"/>
  <c r="FR71"/>
  <c r="GL71"/>
  <c r="GO71"/>
  <c r="GP71"/>
  <c r="GV71"/>
  <c r="I72"/>
  <c r="GX72"/>
  <c r="AC72"/>
  <c r="CQ72"/>
  <c r="AE72"/>
  <c r="AF72"/>
  <c r="CT72"/>
  <c r="AG72"/>
  <c r="CU72"/>
  <c r="AH72"/>
  <c r="AI72"/>
  <c r="CW72"/>
  <c r="V72"/>
  <c r="AJ72"/>
  <c r="CX72"/>
  <c r="CV72"/>
  <c r="FR72"/>
  <c r="GL72"/>
  <c r="GO72"/>
  <c r="GP72"/>
  <c r="GV72"/>
  <c r="C73"/>
  <c r="D73"/>
  <c r="I73"/>
  <c r="S73"/>
  <c r="AC73"/>
  <c r="AD73"/>
  <c r="CR73"/>
  <c r="Q73"/>
  <c r="AE73"/>
  <c r="AF73"/>
  <c r="AG73"/>
  <c r="CU73"/>
  <c r="T73"/>
  <c r="AH73"/>
  <c r="CV73"/>
  <c r="U73"/>
  <c r="AI73"/>
  <c r="AJ73"/>
  <c r="CS73"/>
  <c r="R73"/>
  <c r="GK73"/>
  <c r="CT73"/>
  <c r="CW73"/>
  <c r="V73"/>
  <c r="CX73"/>
  <c r="W73"/>
  <c r="FR73"/>
  <c r="GL73"/>
  <c r="GO73"/>
  <c r="GP73"/>
  <c r="GV73"/>
  <c r="GX73"/>
  <c r="I74"/>
  <c r="V74"/>
  <c r="AC74"/>
  <c r="AD74"/>
  <c r="CR74"/>
  <c r="Q74"/>
  <c r="AE74"/>
  <c r="AF74"/>
  <c r="CT74"/>
  <c r="S74"/>
  <c r="AG74"/>
  <c r="AH74"/>
  <c r="CV74"/>
  <c r="U74"/>
  <c r="AI74"/>
  <c r="AJ74"/>
  <c r="CX74"/>
  <c r="W74"/>
  <c r="CQ74"/>
  <c r="P74"/>
  <c r="CS74"/>
  <c r="R74"/>
  <c r="GK74"/>
  <c r="CU74"/>
  <c r="T74"/>
  <c r="CW74"/>
  <c r="FR74"/>
  <c r="GL74"/>
  <c r="GO74"/>
  <c r="GP74"/>
  <c r="GV74"/>
  <c r="GX74"/>
  <c r="I75"/>
  <c r="U75"/>
  <c r="AC75"/>
  <c r="CQ75"/>
  <c r="P75"/>
  <c r="AE75"/>
  <c r="AF75"/>
  <c r="AG75"/>
  <c r="CU75"/>
  <c r="T75"/>
  <c r="AH75"/>
  <c r="AI75"/>
  <c r="CW75"/>
  <c r="V75"/>
  <c r="AJ75"/>
  <c r="CT75"/>
  <c r="S75"/>
  <c r="CV75"/>
  <c r="CX75"/>
  <c r="W75"/>
  <c r="FR75"/>
  <c r="GL75"/>
  <c r="GO75"/>
  <c r="GP75"/>
  <c r="GV75"/>
  <c r="GX75"/>
  <c r="C76"/>
  <c r="D76"/>
  <c r="I76"/>
  <c r="AC76"/>
  <c r="AD76"/>
  <c r="CR76"/>
  <c r="AE76"/>
  <c r="AF76"/>
  <c r="CT76"/>
  <c r="S76"/>
  <c r="AG76"/>
  <c r="AH76"/>
  <c r="CV76"/>
  <c r="AI76"/>
  <c r="AJ76"/>
  <c r="CX76"/>
  <c r="W76"/>
  <c r="CQ76"/>
  <c r="P76"/>
  <c r="CS76"/>
  <c r="R76"/>
  <c r="GK76"/>
  <c r="CU76"/>
  <c r="T76"/>
  <c r="CW76"/>
  <c r="V76"/>
  <c r="FR76"/>
  <c r="GL76"/>
  <c r="GO76"/>
  <c r="GP76"/>
  <c r="GV76"/>
  <c r="GX76"/>
  <c r="AC77"/>
  <c r="CQ77"/>
  <c r="AE77"/>
  <c r="AF77"/>
  <c r="AG77"/>
  <c r="CU77"/>
  <c r="AH77"/>
  <c r="AI77"/>
  <c r="CW77"/>
  <c r="AJ77"/>
  <c r="CT77"/>
  <c r="CV77"/>
  <c r="CX77"/>
  <c r="FR77"/>
  <c r="GL77"/>
  <c r="GO77"/>
  <c r="GP77"/>
  <c r="GV77"/>
  <c r="AC78"/>
  <c r="AD78"/>
  <c r="AE78"/>
  <c r="AF78"/>
  <c r="CT78"/>
  <c r="AG78"/>
  <c r="AH78"/>
  <c r="CV78"/>
  <c r="AI78"/>
  <c r="AJ78"/>
  <c r="CX78"/>
  <c r="CQ78"/>
  <c r="CS78"/>
  <c r="CU78"/>
  <c r="CW78"/>
  <c r="FR78"/>
  <c r="GL78"/>
  <c r="GO78"/>
  <c r="GP78"/>
  <c r="GV78"/>
  <c r="C79"/>
  <c r="D79"/>
  <c r="V79"/>
  <c r="AC79"/>
  <c r="AD79"/>
  <c r="CR79"/>
  <c r="Q79"/>
  <c r="AE79"/>
  <c r="AF79"/>
  <c r="CT79"/>
  <c r="S79"/>
  <c r="AG79"/>
  <c r="AH79"/>
  <c r="CV79"/>
  <c r="U79"/>
  <c r="AI79"/>
  <c r="AJ79"/>
  <c r="CX79"/>
  <c r="W79"/>
  <c r="CQ79"/>
  <c r="P79"/>
  <c r="CS79"/>
  <c r="R79"/>
  <c r="GK79"/>
  <c r="CU79"/>
  <c r="T79"/>
  <c r="CW79"/>
  <c r="FR79"/>
  <c r="GL79"/>
  <c r="GO79"/>
  <c r="GP79"/>
  <c r="GV79"/>
  <c r="GX79"/>
  <c r="C80"/>
  <c r="D80"/>
  <c r="AC80"/>
  <c r="AD80"/>
  <c r="AE80"/>
  <c r="AF80"/>
  <c r="CT80"/>
  <c r="S80"/>
  <c r="AG80"/>
  <c r="AH80"/>
  <c r="CV80"/>
  <c r="U80"/>
  <c r="AI80"/>
  <c r="AJ80"/>
  <c r="CX80"/>
  <c r="W80"/>
  <c r="CQ80"/>
  <c r="P80"/>
  <c r="CS80"/>
  <c r="R80"/>
  <c r="GK80"/>
  <c r="CU80"/>
  <c r="T80"/>
  <c r="CW80"/>
  <c r="V80"/>
  <c r="FR80"/>
  <c r="GL80"/>
  <c r="GO80"/>
  <c r="GP80"/>
  <c r="GV80"/>
  <c r="GX80"/>
  <c r="I81"/>
  <c r="S81"/>
  <c r="AC81"/>
  <c r="AE81"/>
  <c r="CS81"/>
  <c r="R81"/>
  <c r="GK81"/>
  <c r="AF81"/>
  <c r="AG81"/>
  <c r="CU81"/>
  <c r="T81"/>
  <c r="AH81"/>
  <c r="AI81"/>
  <c r="CW81"/>
  <c r="V81"/>
  <c r="AJ81"/>
  <c r="CT81"/>
  <c r="CV81"/>
  <c r="U81"/>
  <c r="CX81"/>
  <c r="W81"/>
  <c r="FR81"/>
  <c r="GL81"/>
  <c r="GO81"/>
  <c r="GP81"/>
  <c r="GV81"/>
  <c r="GX81"/>
  <c r="I82"/>
  <c r="V82"/>
  <c r="AC82"/>
  <c r="AD82"/>
  <c r="CR82"/>
  <c r="Q82"/>
  <c r="AE82"/>
  <c r="AF82"/>
  <c r="CT82"/>
  <c r="AG82"/>
  <c r="AH82"/>
  <c r="CV82"/>
  <c r="U82"/>
  <c r="AI82"/>
  <c r="AJ82"/>
  <c r="CX82"/>
  <c r="CQ82"/>
  <c r="P82"/>
  <c r="CS82"/>
  <c r="R82"/>
  <c r="GK82"/>
  <c r="CU82"/>
  <c r="CW82"/>
  <c r="FR82"/>
  <c r="GL82"/>
  <c r="GO82"/>
  <c r="GP82"/>
  <c r="GV82"/>
  <c r="C83"/>
  <c r="D83"/>
  <c r="I83"/>
  <c r="W83"/>
  <c r="AC83"/>
  <c r="AE83"/>
  <c r="CS83"/>
  <c r="R83"/>
  <c r="AF83"/>
  <c r="AG83"/>
  <c r="CU83"/>
  <c r="T83"/>
  <c r="AH83"/>
  <c r="AI83"/>
  <c r="CW83"/>
  <c r="V83"/>
  <c r="AJ83"/>
  <c r="CT83"/>
  <c r="S83"/>
  <c r="CV83"/>
  <c r="U83"/>
  <c r="CX83"/>
  <c r="FR83"/>
  <c r="GK83"/>
  <c r="GL83"/>
  <c r="GO83"/>
  <c r="GP83"/>
  <c r="GV83"/>
  <c r="GX83"/>
  <c r="I84"/>
  <c r="AC84"/>
  <c r="AD84"/>
  <c r="CR84"/>
  <c r="AE84"/>
  <c r="AF84"/>
  <c r="CT84"/>
  <c r="S84"/>
  <c r="AG84"/>
  <c r="AH84"/>
  <c r="CV84"/>
  <c r="AI84"/>
  <c r="AJ84"/>
  <c r="CX84"/>
  <c r="W84"/>
  <c r="CQ84"/>
  <c r="P84"/>
  <c r="CS84"/>
  <c r="R84"/>
  <c r="GK84"/>
  <c r="CU84"/>
  <c r="T84"/>
  <c r="CW84"/>
  <c r="V84"/>
  <c r="FR84"/>
  <c r="GL84"/>
  <c r="GO84"/>
  <c r="GP84"/>
  <c r="GV84"/>
  <c r="GX84"/>
  <c r="I85"/>
  <c r="AC85"/>
  <c r="CQ85"/>
  <c r="P85"/>
  <c r="AE85"/>
  <c r="AF85"/>
  <c r="AG85"/>
  <c r="CU85"/>
  <c r="T85"/>
  <c r="AH85"/>
  <c r="AI85"/>
  <c r="CW85"/>
  <c r="V85"/>
  <c r="AJ85"/>
  <c r="CT85"/>
  <c r="S85"/>
  <c r="CV85"/>
  <c r="U85"/>
  <c r="CX85"/>
  <c r="W85"/>
  <c r="FR85"/>
  <c r="GL85"/>
  <c r="GO85"/>
  <c r="GP85"/>
  <c r="GV85"/>
  <c r="GX85"/>
  <c r="C86"/>
  <c r="D86"/>
  <c r="I86"/>
  <c r="AC86"/>
  <c r="AD86"/>
  <c r="CR86"/>
  <c r="AE86"/>
  <c r="AF86"/>
  <c r="CT86"/>
  <c r="S86"/>
  <c r="CY86"/>
  <c r="X86"/>
  <c r="AG86"/>
  <c r="AH86"/>
  <c r="CV86"/>
  <c r="AI86"/>
  <c r="AJ86"/>
  <c r="CX86"/>
  <c r="W86"/>
  <c r="CQ86"/>
  <c r="CS86"/>
  <c r="R86"/>
  <c r="GK86"/>
  <c r="CU86"/>
  <c r="CW86"/>
  <c r="V86"/>
  <c r="FR86"/>
  <c r="GL86"/>
  <c r="GO86"/>
  <c r="GP86"/>
  <c r="GV86"/>
  <c r="GX86"/>
  <c r="AC87"/>
  <c r="AE87"/>
  <c r="AF87"/>
  <c r="AG87"/>
  <c r="CU87"/>
  <c r="AH87"/>
  <c r="AI87"/>
  <c r="CW87"/>
  <c r="AJ87"/>
  <c r="CT87"/>
  <c r="CV87"/>
  <c r="CX87"/>
  <c r="FR87"/>
  <c r="GL87"/>
  <c r="GO87"/>
  <c r="GP87"/>
  <c r="GV87"/>
  <c r="AC88"/>
  <c r="AD88"/>
  <c r="CR88"/>
  <c r="AE88"/>
  <c r="AF88"/>
  <c r="CT88"/>
  <c r="AG88"/>
  <c r="AH88"/>
  <c r="CV88"/>
  <c r="AI88"/>
  <c r="AJ88"/>
  <c r="CX88"/>
  <c r="CQ88"/>
  <c r="CS88"/>
  <c r="CU88"/>
  <c r="CW88"/>
  <c r="FR88"/>
  <c r="GL88"/>
  <c r="GO88"/>
  <c r="GP88"/>
  <c r="GV88"/>
  <c r="C89"/>
  <c r="D89"/>
  <c r="I89"/>
  <c r="W89"/>
  <c r="AC89"/>
  <c r="AE89"/>
  <c r="AF89"/>
  <c r="AG89"/>
  <c r="CU89"/>
  <c r="T89"/>
  <c r="AH89"/>
  <c r="AI89"/>
  <c r="CW89"/>
  <c r="V89"/>
  <c r="AJ89"/>
  <c r="CT89"/>
  <c r="S89"/>
  <c r="CV89"/>
  <c r="U89"/>
  <c r="CX89"/>
  <c r="FR89"/>
  <c r="GL89"/>
  <c r="GO89"/>
  <c r="GP89"/>
  <c r="GV89"/>
  <c r="GX89"/>
  <c r="I90"/>
  <c r="T90"/>
  <c r="AC90"/>
  <c r="CQ90"/>
  <c r="P90"/>
  <c r="AD90"/>
  <c r="CR90"/>
  <c r="Q90"/>
  <c r="AE90"/>
  <c r="AF90"/>
  <c r="AB90"/>
  <c r="AG90"/>
  <c r="CU90"/>
  <c r="AH90"/>
  <c r="CV90"/>
  <c r="U90"/>
  <c r="AI90"/>
  <c r="AJ90"/>
  <c r="CX90"/>
  <c r="W90"/>
  <c r="CS90"/>
  <c r="R90"/>
  <c r="GK90"/>
  <c r="CW90"/>
  <c r="V90"/>
  <c r="FR90"/>
  <c r="GL90"/>
  <c r="GO90"/>
  <c r="GP90"/>
  <c r="GV90"/>
  <c r="GX90"/>
  <c r="I91"/>
  <c r="AB91"/>
  <c r="AC91"/>
  <c r="CQ91"/>
  <c r="AE91"/>
  <c r="AD91"/>
  <c r="AF91"/>
  <c r="CT91"/>
  <c r="AG91"/>
  <c r="CU91"/>
  <c r="T91"/>
  <c r="AH91"/>
  <c r="AI91"/>
  <c r="CW91"/>
  <c r="V91"/>
  <c r="AJ91"/>
  <c r="CX91"/>
  <c r="CR91"/>
  <c r="Q91"/>
  <c r="CV91"/>
  <c r="U91"/>
  <c r="FR91"/>
  <c r="GL91"/>
  <c r="GO91"/>
  <c r="GP91"/>
  <c r="GV91"/>
  <c r="GX91"/>
  <c r="C92"/>
  <c r="D92"/>
  <c r="I92"/>
  <c r="W92"/>
  <c r="AC92"/>
  <c r="CQ92"/>
  <c r="P92"/>
  <c r="AD92"/>
  <c r="CR92"/>
  <c r="Q92"/>
  <c r="AE92"/>
  <c r="AF92"/>
  <c r="AG92"/>
  <c r="CU92"/>
  <c r="T92"/>
  <c r="AH92"/>
  <c r="CV92"/>
  <c r="U92"/>
  <c r="AI92"/>
  <c r="AJ92"/>
  <c r="CS92"/>
  <c r="R92"/>
  <c r="GK92"/>
  <c r="CT92"/>
  <c r="S92"/>
  <c r="CW92"/>
  <c r="V92"/>
  <c r="CX92"/>
  <c r="FR92"/>
  <c r="GL92"/>
  <c r="GO92"/>
  <c r="GP92"/>
  <c r="GV92"/>
  <c r="GX92"/>
  <c r="C93"/>
  <c r="D93"/>
  <c r="I93"/>
  <c r="S93"/>
  <c r="CZ93"/>
  <c r="Y93"/>
  <c r="AC93"/>
  <c r="AB93"/>
  <c r="AD93"/>
  <c r="CR93"/>
  <c r="Q93"/>
  <c r="AE93"/>
  <c r="CS93"/>
  <c r="R93"/>
  <c r="GK93"/>
  <c r="AF93"/>
  <c r="AG93"/>
  <c r="CU93"/>
  <c r="T93"/>
  <c r="AH93"/>
  <c r="CV93"/>
  <c r="U93"/>
  <c r="AI93"/>
  <c r="CW93"/>
  <c r="V93"/>
  <c r="AJ93"/>
  <c r="CT93"/>
  <c r="CX93"/>
  <c r="W93"/>
  <c r="FR93"/>
  <c r="GL93"/>
  <c r="GO93"/>
  <c r="GP93"/>
  <c r="GV93"/>
  <c r="GX93"/>
  <c r="C94"/>
  <c r="D94"/>
  <c r="I94"/>
  <c r="Q94"/>
  <c r="AC94"/>
  <c r="AD94"/>
  <c r="AB94"/>
  <c r="AE94"/>
  <c r="CS94"/>
  <c r="R94"/>
  <c r="GK94"/>
  <c r="AF94"/>
  <c r="CT94"/>
  <c r="S94"/>
  <c r="CY94"/>
  <c r="X94"/>
  <c r="AG94"/>
  <c r="AH94"/>
  <c r="AI94"/>
  <c r="CW94"/>
  <c r="V94"/>
  <c r="AJ94"/>
  <c r="CX94"/>
  <c r="W94"/>
  <c r="CQ94"/>
  <c r="P94"/>
  <c r="CP94"/>
  <c r="O94"/>
  <c r="CR94"/>
  <c r="CU94"/>
  <c r="T94"/>
  <c r="CV94"/>
  <c r="U94"/>
  <c r="FR94"/>
  <c r="GL94"/>
  <c r="GO94"/>
  <c r="GP94"/>
  <c r="GV94"/>
  <c r="GX94"/>
  <c r="C95"/>
  <c r="D95"/>
  <c r="R95"/>
  <c r="GK95"/>
  <c r="AC95"/>
  <c r="CQ95"/>
  <c r="P95"/>
  <c r="AD95"/>
  <c r="CR95"/>
  <c r="Q95"/>
  <c r="AE95"/>
  <c r="AF95"/>
  <c r="AB95"/>
  <c r="AG95"/>
  <c r="CU95"/>
  <c r="T95"/>
  <c r="AH95"/>
  <c r="CV95"/>
  <c r="U95"/>
  <c r="AI95"/>
  <c r="AJ95"/>
  <c r="CX95"/>
  <c r="W95"/>
  <c r="CS95"/>
  <c r="CW95"/>
  <c r="V95"/>
  <c r="FR95"/>
  <c r="GL95"/>
  <c r="GO95"/>
  <c r="GP95"/>
  <c r="GV95"/>
  <c r="GX95"/>
  <c r="I96"/>
  <c r="AC96"/>
  <c r="CQ96"/>
  <c r="P96"/>
  <c r="AE96"/>
  <c r="AD96"/>
  <c r="AF96"/>
  <c r="AG96"/>
  <c r="CU96"/>
  <c r="AH96"/>
  <c r="AI96"/>
  <c r="AJ96"/>
  <c r="CX96"/>
  <c r="W96"/>
  <c r="CR96"/>
  <c r="Q96"/>
  <c r="CS96"/>
  <c r="R96"/>
  <c r="GK96"/>
  <c r="CT96"/>
  <c r="S96"/>
  <c r="CV96"/>
  <c r="U96"/>
  <c r="CW96"/>
  <c r="V96"/>
  <c r="FR96"/>
  <c r="GL96"/>
  <c r="GO96"/>
  <c r="GP96"/>
  <c r="GV96"/>
  <c r="GX96"/>
  <c r="I97"/>
  <c r="T97"/>
  <c r="AC97"/>
  <c r="AE97"/>
  <c r="AD97"/>
  <c r="AF97"/>
  <c r="CT97"/>
  <c r="AG97"/>
  <c r="AH97"/>
  <c r="AI97"/>
  <c r="CW97"/>
  <c r="V97"/>
  <c r="AJ97"/>
  <c r="CX97"/>
  <c r="CQ97"/>
  <c r="P97"/>
  <c r="CS97"/>
  <c r="R97"/>
  <c r="GK97"/>
  <c r="CU97"/>
  <c r="CV97"/>
  <c r="U97"/>
  <c r="FR97"/>
  <c r="GL97"/>
  <c r="GO97"/>
  <c r="GP97"/>
  <c r="GV97"/>
  <c r="GX97"/>
  <c r="C98"/>
  <c r="D98"/>
  <c r="I98"/>
  <c r="AC98"/>
  <c r="CQ98"/>
  <c r="AE98"/>
  <c r="AD98"/>
  <c r="AF98"/>
  <c r="AG98"/>
  <c r="CU98"/>
  <c r="AH98"/>
  <c r="AI98"/>
  <c r="AJ98"/>
  <c r="CX98"/>
  <c r="W98"/>
  <c r="CR98"/>
  <c r="Q98"/>
  <c r="CS98"/>
  <c r="R98"/>
  <c r="GK98"/>
  <c r="CT98"/>
  <c r="S98"/>
  <c r="CV98"/>
  <c r="U98"/>
  <c r="CW98"/>
  <c r="V98"/>
  <c r="FR98"/>
  <c r="GL98"/>
  <c r="GO98"/>
  <c r="GP98"/>
  <c r="GV98"/>
  <c r="GX98"/>
  <c r="C99"/>
  <c r="D99"/>
  <c r="T99"/>
  <c r="W99"/>
  <c r="AC99"/>
  <c r="AD99"/>
  <c r="CR99"/>
  <c r="Q99"/>
  <c r="AE99"/>
  <c r="CS99"/>
  <c r="R99"/>
  <c r="AF99"/>
  <c r="AG99"/>
  <c r="AH99"/>
  <c r="AI99"/>
  <c r="CW99"/>
  <c r="V99"/>
  <c r="AJ99"/>
  <c r="CQ99"/>
  <c r="P99"/>
  <c r="CT99"/>
  <c r="S99"/>
  <c r="CU99"/>
  <c r="CV99"/>
  <c r="U99"/>
  <c r="CX99"/>
  <c r="FR99"/>
  <c r="GK99"/>
  <c r="GL99"/>
  <c r="GO99"/>
  <c r="GP99"/>
  <c r="GV99"/>
  <c r="GX99"/>
  <c r="I100"/>
  <c r="R100"/>
  <c r="T100"/>
  <c r="AC100"/>
  <c r="AD100"/>
  <c r="CR100"/>
  <c r="Q100"/>
  <c r="AE100"/>
  <c r="AF100"/>
  <c r="AG100"/>
  <c r="AH100"/>
  <c r="CV100"/>
  <c r="U100"/>
  <c r="AI100"/>
  <c r="AJ100"/>
  <c r="CX100"/>
  <c r="W100"/>
  <c r="CQ100"/>
  <c r="P100"/>
  <c r="CP100"/>
  <c r="O100"/>
  <c r="CS100"/>
  <c r="CT100"/>
  <c r="S100"/>
  <c r="CU100"/>
  <c r="CW100"/>
  <c r="V100"/>
  <c r="FR100"/>
  <c r="GK100"/>
  <c r="GL100"/>
  <c r="GO100"/>
  <c r="GP100"/>
  <c r="GV100"/>
  <c r="GX100"/>
  <c r="I101"/>
  <c r="AB101"/>
  <c r="AC101"/>
  <c r="CQ101"/>
  <c r="AE101"/>
  <c r="AD101"/>
  <c r="CR101"/>
  <c r="Q101"/>
  <c r="AF101"/>
  <c r="AG101"/>
  <c r="CU101"/>
  <c r="T101"/>
  <c r="AH101"/>
  <c r="AI101"/>
  <c r="CW101"/>
  <c r="V101"/>
  <c r="AJ101"/>
  <c r="CS101"/>
  <c r="R101"/>
  <c r="GK101"/>
  <c r="CT101"/>
  <c r="S101"/>
  <c r="CV101"/>
  <c r="U101"/>
  <c r="CX101"/>
  <c r="W101"/>
  <c r="FR101"/>
  <c r="GL101"/>
  <c r="GO101"/>
  <c r="GP101"/>
  <c r="GV101"/>
  <c r="GX101"/>
  <c r="I102"/>
  <c r="P102"/>
  <c r="R102"/>
  <c r="GK102"/>
  <c r="AC102"/>
  <c r="AD102"/>
  <c r="AB102"/>
  <c r="AE102"/>
  <c r="AF102"/>
  <c r="CT102"/>
  <c r="S102"/>
  <c r="CY102"/>
  <c r="X102"/>
  <c r="AG102"/>
  <c r="AH102"/>
  <c r="CV102"/>
  <c r="U102"/>
  <c r="AI102"/>
  <c r="AJ102"/>
  <c r="CX102"/>
  <c r="W102"/>
  <c r="CQ102"/>
  <c r="CR102"/>
  <c r="Q102"/>
  <c r="CS102"/>
  <c r="CU102"/>
  <c r="T102"/>
  <c r="CW102"/>
  <c r="V102"/>
  <c r="FR102"/>
  <c r="GL102"/>
  <c r="GO102"/>
  <c r="GP102"/>
  <c r="GV102"/>
  <c r="GX102"/>
  <c r="I103"/>
  <c r="T103"/>
  <c r="W103"/>
  <c r="AC103"/>
  <c r="AD103"/>
  <c r="CR103"/>
  <c r="Q103"/>
  <c r="AE103"/>
  <c r="CS103"/>
  <c r="R103"/>
  <c r="AF103"/>
  <c r="AG103"/>
  <c r="AH103"/>
  <c r="AI103"/>
  <c r="CW103"/>
  <c r="V103"/>
  <c r="AJ103"/>
  <c r="CQ103"/>
  <c r="P103"/>
  <c r="CP103"/>
  <c r="O103"/>
  <c r="CT103"/>
  <c r="S103"/>
  <c r="CU103"/>
  <c r="CV103"/>
  <c r="U103"/>
  <c r="CX103"/>
  <c r="FR103"/>
  <c r="GK103"/>
  <c r="GL103"/>
  <c r="GO103"/>
  <c r="GP103"/>
  <c r="GV103"/>
  <c r="GX103"/>
  <c r="I104"/>
  <c r="R104"/>
  <c r="T104"/>
  <c r="AC104"/>
  <c r="AD104"/>
  <c r="CR104"/>
  <c r="Q104"/>
  <c r="AE104"/>
  <c r="AF104"/>
  <c r="AG104"/>
  <c r="AH104"/>
  <c r="CV104"/>
  <c r="U104"/>
  <c r="AI104"/>
  <c r="AJ104"/>
  <c r="CX104"/>
  <c r="W104"/>
  <c r="CQ104"/>
  <c r="P104"/>
  <c r="CS104"/>
  <c r="CT104"/>
  <c r="S104"/>
  <c r="CU104"/>
  <c r="CW104"/>
  <c r="V104"/>
  <c r="FR104"/>
  <c r="GK104"/>
  <c r="GL104"/>
  <c r="GO104"/>
  <c r="GP104"/>
  <c r="GV104"/>
  <c r="GX104"/>
  <c r="C105"/>
  <c r="D105"/>
  <c r="I105"/>
  <c r="T105"/>
  <c r="W105"/>
  <c r="AC105"/>
  <c r="AD105"/>
  <c r="CR105"/>
  <c r="Q105"/>
  <c r="AE105"/>
  <c r="CS105"/>
  <c r="R105"/>
  <c r="AF105"/>
  <c r="AG105"/>
  <c r="AH105"/>
  <c r="AI105"/>
  <c r="CW105"/>
  <c r="V105"/>
  <c r="AJ105"/>
  <c r="CQ105"/>
  <c r="P105"/>
  <c r="CT105"/>
  <c r="S105"/>
  <c r="CU105"/>
  <c r="CV105"/>
  <c r="U105"/>
  <c r="CX105"/>
  <c r="FR105"/>
  <c r="GK105"/>
  <c r="GL105"/>
  <c r="GO105"/>
  <c r="GP105"/>
  <c r="GV105"/>
  <c r="GX105"/>
  <c r="C106"/>
  <c r="D106"/>
  <c r="AC106"/>
  <c r="CQ106"/>
  <c r="P106"/>
  <c r="CP106"/>
  <c r="O106"/>
  <c r="AE106"/>
  <c r="AD106"/>
  <c r="AF106"/>
  <c r="AG106"/>
  <c r="CU106"/>
  <c r="T106"/>
  <c r="AH106"/>
  <c r="AI106"/>
  <c r="AJ106"/>
  <c r="CX106"/>
  <c r="W106"/>
  <c r="CR106"/>
  <c r="Q106"/>
  <c r="CS106"/>
  <c r="R106"/>
  <c r="GK106"/>
  <c r="CT106"/>
  <c r="S106"/>
  <c r="CV106"/>
  <c r="U106"/>
  <c r="CW106"/>
  <c r="V106"/>
  <c r="FR106"/>
  <c r="GL106"/>
  <c r="GO106"/>
  <c r="GP106"/>
  <c r="GV106"/>
  <c r="GX106"/>
  <c r="I107"/>
  <c r="AC107"/>
  <c r="AE107"/>
  <c r="CS107"/>
  <c r="R107"/>
  <c r="GK107"/>
  <c r="AF107"/>
  <c r="AG107"/>
  <c r="CU107"/>
  <c r="T107"/>
  <c r="AH107"/>
  <c r="AI107"/>
  <c r="CW107"/>
  <c r="V107"/>
  <c r="AJ107"/>
  <c r="CT107"/>
  <c r="S107"/>
  <c r="CV107"/>
  <c r="U107"/>
  <c r="CX107"/>
  <c r="W107"/>
  <c r="FR107"/>
  <c r="GL107"/>
  <c r="GO107"/>
  <c r="GP107"/>
  <c r="GV107"/>
  <c r="GX107"/>
  <c r="I108"/>
  <c r="AC108"/>
  <c r="AD108"/>
  <c r="CR108"/>
  <c r="Q108"/>
  <c r="AE108"/>
  <c r="AF108"/>
  <c r="CT108"/>
  <c r="S108"/>
  <c r="AG108"/>
  <c r="AH108"/>
  <c r="CV108"/>
  <c r="U108"/>
  <c r="AI108"/>
  <c r="AJ108"/>
  <c r="CX108"/>
  <c r="W108"/>
  <c r="CQ108"/>
  <c r="P108"/>
  <c r="CS108"/>
  <c r="R108"/>
  <c r="GK108"/>
  <c r="CU108"/>
  <c r="T108"/>
  <c r="CW108"/>
  <c r="V108"/>
  <c r="FR108"/>
  <c r="GL108"/>
  <c r="GO108"/>
  <c r="GP108"/>
  <c r="GV108"/>
  <c r="GX108"/>
  <c r="C109"/>
  <c r="D109"/>
  <c r="I109"/>
  <c r="AC109"/>
  <c r="AE109"/>
  <c r="CS109"/>
  <c r="R109"/>
  <c r="GK109"/>
  <c r="AF109"/>
  <c r="AG109"/>
  <c r="CU109"/>
  <c r="T109"/>
  <c r="AH109"/>
  <c r="AI109"/>
  <c r="CW109"/>
  <c r="V109"/>
  <c r="AJ109"/>
  <c r="CT109"/>
  <c r="S109"/>
  <c r="CV109"/>
  <c r="U109"/>
  <c r="CX109"/>
  <c r="W109"/>
  <c r="FR109"/>
  <c r="GL109"/>
  <c r="GO109"/>
  <c r="GP109"/>
  <c r="GV109"/>
  <c r="GX109"/>
  <c r="I110"/>
  <c r="AC110"/>
  <c r="AD110"/>
  <c r="CR110"/>
  <c r="Q110"/>
  <c r="AE110"/>
  <c r="AF110"/>
  <c r="CT110"/>
  <c r="S110"/>
  <c r="AG110"/>
  <c r="AH110"/>
  <c r="CV110"/>
  <c r="U110"/>
  <c r="AI110"/>
  <c r="AJ110"/>
  <c r="CX110"/>
  <c r="W110"/>
  <c r="CQ110"/>
  <c r="P110"/>
  <c r="CS110"/>
  <c r="R110"/>
  <c r="GK110"/>
  <c r="CU110"/>
  <c r="T110"/>
  <c r="CW110"/>
  <c r="V110"/>
  <c r="FR110"/>
  <c r="GL110"/>
  <c r="GO110"/>
  <c r="GP110"/>
  <c r="GV110"/>
  <c r="GX110"/>
  <c r="I111"/>
  <c r="AC111"/>
  <c r="CQ111"/>
  <c r="P111"/>
  <c r="AE111"/>
  <c r="AD111"/>
  <c r="CR111"/>
  <c r="Q111"/>
  <c r="AF111"/>
  <c r="AG111"/>
  <c r="CU111"/>
  <c r="T111"/>
  <c r="AH111"/>
  <c r="AI111"/>
  <c r="CW111"/>
  <c r="V111"/>
  <c r="AJ111"/>
  <c r="CT111"/>
  <c r="S111"/>
  <c r="CV111"/>
  <c r="U111"/>
  <c r="CX111"/>
  <c r="W111"/>
  <c r="FR111"/>
  <c r="GL111"/>
  <c r="GO111"/>
  <c r="GP111"/>
  <c r="GV111"/>
  <c r="GX111"/>
  <c r="C112"/>
  <c r="D112"/>
  <c r="AC112"/>
  <c r="AE112"/>
  <c r="CS112"/>
  <c r="R112"/>
  <c r="GK112"/>
  <c r="AF112"/>
  <c r="AG112"/>
  <c r="CU112"/>
  <c r="T112"/>
  <c r="AH112"/>
  <c r="AI112"/>
  <c r="CW112"/>
  <c r="V112"/>
  <c r="AJ112"/>
  <c r="CT112"/>
  <c r="S112"/>
  <c r="CV112"/>
  <c r="U112"/>
  <c r="CX112"/>
  <c r="W112"/>
  <c r="FR112"/>
  <c r="GL112"/>
  <c r="GO112"/>
  <c r="GP112"/>
  <c r="GV112"/>
  <c r="GX112"/>
  <c r="I113"/>
  <c r="AC113"/>
  <c r="AD113"/>
  <c r="CR113"/>
  <c r="Q113"/>
  <c r="AE113"/>
  <c r="AF113"/>
  <c r="CT113"/>
  <c r="S113"/>
  <c r="AG113"/>
  <c r="AH113"/>
  <c r="CV113"/>
  <c r="U113"/>
  <c r="AI113"/>
  <c r="AJ113"/>
  <c r="CX113"/>
  <c r="W113"/>
  <c r="CQ113"/>
  <c r="P113"/>
  <c r="CS113"/>
  <c r="R113"/>
  <c r="GK113"/>
  <c r="CU113"/>
  <c r="T113"/>
  <c r="CW113"/>
  <c r="V113"/>
  <c r="FR113"/>
  <c r="GL113"/>
  <c r="GO113"/>
  <c r="GP113"/>
  <c r="GV113"/>
  <c r="GX113"/>
  <c r="I114"/>
  <c r="AC114"/>
  <c r="CQ114"/>
  <c r="P114"/>
  <c r="AE114"/>
  <c r="AD114"/>
  <c r="CR114"/>
  <c r="Q114"/>
  <c r="AF114"/>
  <c r="AG114"/>
  <c r="CU114"/>
  <c r="T114"/>
  <c r="AH114"/>
  <c r="AI114"/>
  <c r="CW114"/>
  <c r="V114"/>
  <c r="AJ114"/>
  <c r="CT114"/>
  <c r="S114"/>
  <c r="CV114"/>
  <c r="U114"/>
  <c r="CX114"/>
  <c r="W114"/>
  <c r="FR114"/>
  <c r="GL114"/>
  <c r="GO114"/>
  <c r="GP114"/>
  <c r="GV114"/>
  <c r="GX114"/>
  <c r="C115"/>
  <c r="D115"/>
  <c r="I115"/>
  <c r="I116"/>
  <c r="AC115"/>
  <c r="AD115"/>
  <c r="CR115"/>
  <c r="Q115"/>
  <c r="AE115"/>
  <c r="AF115"/>
  <c r="CT115"/>
  <c r="S115"/>
  <c r="AG115"/>
  <c r="AH115"/>
  <c r="CV115"/>
  <c r="U115"/>
  <c r="AI115"/>
  <c r="AJ115"/>
  <c r="CX115"/>
  <c r="W115"/>
  <c r="CQ115"/>
  <c r="P115"/>
  <c r="CP115"/>
  <c r="O115"/>
  <c r="CS115"/>
  <c r="R115"/>
  <c r="GK115"/>
  <c r="CU115"/>
  <c r="T115"/>
  <c r="CW115"/>
  <c r="V115"/>
  <c r="FR115"/>
  <c r="GL115"/>
  <c r="GO115"/>
  <c r="GP115"/>
  <c r="GV115"/>
  <c r="GX115"/>
  <c r="AC116"/>
  <c r="CQ116"/>
  <c r="AE116"/>
  <c r="AD116"/>
  <c r="CR116"/>
  <c r="Q116"/>
  <c r="AF116"/>
  <c r="AG116"/>
  <c r="CU116"/>
  <c r="AH116"/>
  <c r="AI116"/>
  <c r="CW116"/>
  <c r="V116"/>
  <c r="AJ116"/>
  <c r="CT116"/>
  <c r="CV116"/>
  <c r="CX116"/>
  <c r="W116"/>
  <c r="FR116"/>
  <c r="GL116"/>
  <c r="GO116"/>
  <c r="GP116"/>
  <c r="GV116"/>
  <c r="GX116"/>
  <c r="I117"/>
  <c r="AC117"/>
  <c r="AD117"/>
  <c r="CR117"/>
  <c r="Q117"/>
  <c r="AE117"/>
  <c r="AF117"/>
  <c r="AB117"/>
  <c r="AG117"/>
  <c r="AH117"/>
  <c r="CV117"/>
  <c r="U117"/>
  <c r="AI117"/>
  <c r="AJ117"/>
  <c r="CX117"/>
  <c r="W117"/>
  <c r="CQ117"/>
  <c r="P117"/>
  <c r="CS117"/>
  <c r="R117"/>
  <c r="GK117"/>
  <c r="CU117"/>
  <c r="T117"/>
  <c r="CW117"/>
  <c r="V117"/>
  <c r="FR117"/>
  <c r="GL117"/>
  <c r="GO117"/>
  <c r="GP117"/>
  <c r="GV117"/>
  <c r="GX117"/>
  <c r="AC118"/>
  <c r="AE118"/>
  <c r="CS118"/>
  <c r="AF118"/>
  <c r="AG118"/>
  <c r="CU118"/>
  <c r="AH118"/>
  <c r="AI118"/>
  <c r="CW118"/>
  <c r="AJ118"/>
  <c r="CT118"/>
  <c r="CV118"/>
  <c r="CX118"/>
  <c r="FR118"/>
  <c r="GL118"/>
  <c r="GO118"/>
  <c r="GP118"/>
  <c r="GV118"/>
  <c r="C119"/>
  <c r="D119"/>
  <c r="AC119"/>
  <c r="CQ119"/>
  <c r="P119"/>
  <c r="AE119"/>
  <c r="AD119"/>
  <c r="CR119"/>
  <c r="Q119"/>
  <c r="AF119"/>
  <c r="AG119"/>
  <c r="CU119"/>
  <c r="T119"/>
  <c r="AH119"/>
  <c r="AI119"/>
  <c r="CW119"/>
  <c r="V119"/>
  <c r="AJ119"/>
  <c r="CT119"/>
  <c r="S119"/>
  <c r="CV119"/>
  <c r="U119"/>
  <c r="CX119"/>
  <c r="W119"/>
  <c r="FR119"/>
  <c r="GL119"/>
  <c r="GO119"/>
  <c r="GP119"/>
  <c r="GV119"/>
  <c r="GX119"/>
  <c r="I120"/>
  <c r="AC120"/>
  <c r="AD120"/>
  <c r="CR120"/>
  <c r="Q120"/>
  <c r="AE120"/>
  <c r="AF120"/>
  <c r="AB120"/>
  <c r="AG120"/>
  <c r="AH120"/>
  <c r="CV120"/>
  <c r="U120"/>
  <c r="AI120"/>
  <c r="AJ120"/>
  <c r="CX120"/>
  <c r="W120"/>
  <c r="CQ120"/>
  <c r="P120"/>
  <c r="CS120"/>
  <c r="R120"/>
  <c r="GK120"/>
  <c r="CU120"/>
  <c r="T120"/>
  <c r="CW120"/>
  <c r="V120"/>
  <c r="FR120"/>
  <c r="GL120"/>
  <c r="GO120"/>
  <c r="GP120"/>
  <c r="GV120"/>
  <c r="GX120"/>
  <c r="O121"/>
  <c r="P121"/>
  <c r="Q121"/>
  <c r="R121"/>
  <c r="GK121"/>
  <c r="S121"/>
  <c r="T121"/>
  <c r="U121"/>
  <c r="V121"/>
  <c r="W121"/>
  <c r="X121"/>
  <c r="Y121"/>
  <c r="AB121"/>
  <c r="CP121"/>
  <c r="AC121"/>
  <c r="AD121"/>
  <c r="AE121"/>
  <c r="AF121"/>
  <c r="AG121"/>
  <c r="AH121"/>
  <c r="AI121"/>
  <c r="AJ121"/>
  <c r="FR121"/>
  <c r="GL121"/>
  <c r="BZ124"/>
  <c r="GO121"/>
  <c r="GP121"/>
  <c r="GV121"/>
  <c r="GX121"/>
  <c r="O122"/>
  <c r="P122"/>
  <c r="Q122"/>
  <c r="R122"/>
  <c r="GK122"/>
  <c r="S122"/>
  <c r="T122"/>
  <c r="U122"/>
  <c r="V122"/>
  <c r="W122"/>
  <c r="X122"/>
  <c r="Y122"/>
  <c r="AB122"/>
  <c r="CP122"/>
  <c r="AC122"/>
  <c r="AD122"/>
  <c r="AE122"/>
  <c r="AF122"/>
  <c r="AG122"/>
  <c r="AH122"/>
  <c r="AI122"/>
  <c r="AJ122"/>
  <c r="FR122"/>
  <c r="GL122"/>
  <c r="GO122"/>
  <c r="GP122"/>
  <c r="GV122"/>
  <c r="GX122"/>
  <c r="B124"/>
  <c r="B26"/>
  <c r="C124"/>
  <c r="C26"/>
  <c r="D124"/>
  <c r="D26"/>
  <c r="F124"/>
  <c r="F26"/>
  <c r="G124"/>
  <c r="G26"/>
  <c r="AO124"/>
  <c r="AO26"/>
  <c r="BX124"/>
  <c r="BX26"/>
  <c r="BY124"/>
  <c r="CC124"/>
  <c r="CD124"/>
  <c r="CD26"/>
  <c r="CK124"/>
  <c r="CL124"/>
  <c r="CL26"/>
  <c r="F128"/>
  <c r="D153"/>
  <c r="E155"/>
  <c r="Z155"/>
  <c r="AA155"/>
  <c r="AM155"/>
  <c r="AN155"/>
  <c r="AO155"/>
  <c r="BD155"/>
  <c r="BE155"/>
  <c r="BF155"/>
  <c r="BG155"/>
  <c r="BH155"/>
  <c r="BI155"/>
  <c r="BJ155"/>
  <c r="BK155"/>
  <c r="BL155"/>
  <c r="BM155"/>
  <c r="BN155"/>
  <c r="BO155"/>
  <c r="BP155"/>
  <c r="BQ155"/>
  <c r="BR155"/>
  <c r="BS155"/>
  <c r="BT155"/>
  <c r="BU155"/>
  <c r="BV155"/>
  <c r="BW155"/>
  <c r="BX155"/>
  <c r="CM155"/>
  <c r="CN155"/>
  <c r="CO155"/>
  <c r="CP155"/>
  <c r="CQ155"/>
  <c r="CR155"/>
  <c r="CS155"/>
  <c r="CT155"/>
  <c r="CU155"/>
  <c r="CV155"/>
  <c r="CW155"/>
  <c r="CX155"/>
  <c r="CY155"/>
  <c r="CZ155"/>
  <c r="DA155"/>
  <c r="DB155"/>
  <c r="DC155"/>
  <c r="DD155"/>
  <c r="DE155"/>
  <c r="DF155"/>
  <c r="DG155"/>
  <c r="DH155"/>
  <c r="DI155"/>
  <c r="DJ155"/>
  <c r="DK155"/>
  <c r="DL155"/>
  <c r="DM155"/>
  <c r="DN155"/>
  <c r="DO155"/>
  <c r="DP155"/>
  <c r="DQ155"/>
  <c r="DR155"/>
  <c r="DS155"/>
  <c r="DT155"/>
  <c r="DU155"/>
  <c r="DV155"/>
  <c r="DW155"/>
  <c r="DX155"/>
  <c r="DY155"/>
  <c r="DZ155"/>
  <c r="EA155"/>
  <c r="EB155"/>
  <c r="EC155"/>
  <c r="ED155"/>
  <c r="EE155"/>
  <c r="EF155"/>
  <c r="EG155"/>
  <c r="EH155"/>
  <c r="EI155"/>
  <c r="EJ155"/>
  <c r="EK155"/>
  <c r="EL155"/>
  <c r="EM155"/>
  <c r="EN155"/>
  <c r="EO155"/>
  <c r="EP155"/>
  <c r="EQ155"/>
  <c r="ER155"/>
  <c r="ES155"/>
  <c r="ET155"/>
  <c r="EU155"/>
  <c r="EV155"/>
  <c r="EW155"/>
  <c r="EX155"/>
  <c r="EY155"/>
  <c r="EZ155"/>
  <c r="FA155"/>
  <c r="FB155"/>
  <c r="FC155"/>
  <c r="FD155"/>
  <c r="FE155"/>
  <c r="FF155"/>
  <c r="FG155"/>
  <c r="FH155"/>
  <c r="FI155"/>
  <c r="FJ155"/>
  <c r="FK155"/>
  <c r="FL155"/>
  <c r="FM155"/>
  <c r="FN155"/>
  <c r="FO155"/>
  <c r="FP155"/>
  <c r="FQ155"/>
  <c r="FR155"/>
  <c r="FS155"/>
  <c r="FT155"/>
  <c r="FU155"/>
  <c r="FV155"/>
  <c r="FW155"/>
  <c r="FX155"/>
  <c r="FY155"/>
  <c r="FZ155"/>
  <c r="GA155"/>
  <c r="GB155"/>
  <c r="GC155"/>
  <c r="GD155"/>
  <c r="GE155"/>
  <c r="GF155"/>
  <c r="GG155"/>
  <c r="GH155"/>
  <c r="GI155"/>
  <c r="GJ155"/>
  <c r="GK155"/>
  <c r="GL155"/>
  <c r="GM155"/>
  <c r="GN155"/>
  <c r="GO155"/>
  <c r="GP155"/>
  <c r="GQ155"/>
  <c r="GR155"/>
  <c r="GS155"/>
  <c r="GT155"/>
  <c r="GU155"/>
  <c r="GV155"/>
  <c r="GW155"/>
  <c r="GX155"/>
  <c r="C157"/>
  <c r="D157"/>
  <c r="V157"/>
  <c r="AI171"/>
  <c r="AC157"/>
  <c r="CQ157"/>
  <c r="P157"/>
  <c r="AE157"/>
  <c r="AD157"/>
  <c r="CR157"/>
  <c r="Q157"/>
  <c r="AF157"/>
  <c r="AG157"/>
  <c r="CU157"/>
  <c r="T157"/>
  <c r="AH157"/>
  <c r="AI157"/>
  <c r="AJ157"/>
  <c r="CS157"/>
  <c r="R157"/>
  <c r="CT157"/>
  <c r="S157"/>
  <c r="CV157"/>
  <c r="U157"/>
  <c r="CW157"/>
  <c r="CX157"/>
  <c r="W157"/>
  <c r="AJ171"/>
  <c r="FR157"/>
  <c r="GL157"/>
  <c r="GN157"/>
  <c r="GP157"/>
  <c r="GV157"/>
  <c r="GX157"/>
  <c r="C158"/>
  <c r="D158"/>
  <c r="S158"/>
  <c r="AC158"/>
  <c r="AE158"/>
  <c r="AF158"/>
  <c r="AG158"/>
  <c r="AH158"/>
  <c r="AI158"/>
  <c r="CW158"/>
  <c r="V158"/>
  <c r="AJ158"/>
  <c r="CQ158"/>
  <c r="P158"/>
  <c r="CT158"/>
  <c r="CU158"/>
  <c r="T158"/>
  <c r="CV158"/>
  <c r="U158"/>
  <c r="CX158"/>
  <c r="W158"/>
  <c r="FR158"/>
  <c r="GL158"/>
  <c r="GO158"/>
  <c r="GP158"/>
  <c r="GV158"/>
  <c r="GX158"/>
  <c r="I159"/>
  <c r="V159"/>
  <c r="AC159"/>
  <c r="AD159"/>
  <c r="CR159"/>
  <c r="AE159"/>
  <c r="AF159"/>
  <c r="AG159"/>
  <c r="AH159"/>
  <c r="CV159"/>
  <c r="AI159"/>
  <c r="AJ159"/>
  <c r="CX159"/>
  <c r="W159"/>
  <c r="CS159"/>
  <c r="R159"/>
  <c r="GK159"/>
  <c r="CT159"/>
  <c r="S159"/>
  <c r="CU159"/>
  <c r="T159"/>
  <c r="CW159"/>
  <c r="FR159"/>
  <c r="GL159"/>
  <c r="GO159"/>
  <c r="GP159"/>
  <c r="GV159"/>
  <c r="GX159"/>
  <c r="I160"/>
  <c r="P160"/>
  <c r="T160"/>
  <c r="AC160"/>
  <c r="AD160"/>
  <c r="CR160"/>
  <c r="Q160"/>
  <c r="AE160"/>
  <c r="AF160"/>
  <c r="AG160"/>
  <c r="AH160"/>
  <c r="CV160"/>
  <c r="U160"/>
  <c r="AI160"/>
  <c r="AJ160"/>
  <c r="CQ160"/>
  <c r="CS160"/>
  <c r="R160"/>
  <c r="GK160"/>
  <c r="CT160"/>
  <c r="S160"/>
  <c r="CZ160"/>
  <c r="Y160"/>
  <c r="CU160"/>
  <c r="CW160"/>
  <c r="V160"/>
  <c r="CX160"/>
  <c r="W160"/>
  <c r="CY160"/>
  <c r="X160"/>
  <c r="FR160"/>
  <c r="GL160"/>
  <c r="GO160"/>
  <c r="GP160"/>
  <c r="GV160"/>
  <c r="GX160"/>
  <c r="C161"/>
  <c r="D161"/>
  <c r="AB161"/>
  <c r="AC161"/>
  <c r="AE161"/>
  <c r="AD161"/>
  <c r="CR161"/>
  <c r="Q161"/>
  <c r="AF161"/>
  <c r="CT161"/>
  <c r="S161"/>
  <c r="AG161"/>
  <c r="AH161"/>
  <c r="AI161"/>
  <c r="AJ161"/>
  <c r="CX161"/>
  <c r="W161"/>
  <c r="CQ161"/>
  <c r="P161"/>
  <c r="CP161"/>
  <c r="O161"/>
  <c r="CS161"/>
  <c r="R161"/>
  <c r="GK161"/>
  <c r="CU161"/>
  <c r="T161"/>
  <c r="CV161"/>
  <c r="U161"/>
  <c r="CW161"/>
  <c r="V161"/>
  <c r="FR161"/>
  <c r="GL161"/>
  <c r="GO161"/>
  <c r="GP161"/>
  <c r="GV161"/>
  <c r="GX161"/>
  <c r="I162"/>
  <c r="U162"/>
  <c r="AC162"/>
  <c r="AE162"/>
  <c r="AF162"/>
  <c r="AG162"/>
  <c r="AH162"/>
  <c r="AI162"/>
  <c r="CW162"/>
  <c r="V162"/>
  <c r="AJ162"/>
  <c r="CQ162"/>
  <c r="P162"/>
  <c r="CT162"/>
  <c r="S162"/>
  <c r="CU162"/>
  <c r="T162"/>
  <c r="CV162"/>
  <c r="CX162"/>
  <c r="W162"/>
  <c r="FR162"/>
  <c r="GL162"/>
  <c r="GO162"/>
  <c r="GP162"/>
  <c r="GV162"/>
  <c r="GX162"/>
  <c r="I163"/>
  <c r="P163"/>
  <c r="CP163"/>
  <c r="O163"/>
  <c r="T163"/>
  <c r="AC163"/>
  <c r="AD163"/>
  <c r="CR163"/>
  <c r="Q163"/>
  <c r="AE163"/>
  <c r="AF163"/>
  <c r="AG163"/>
  <c r="AH163"/>
  <c r="CV163"/>
  <c r="U163"/>
  <c r="AI163"/>
  <c r="AJ163"/>
  <c r="CQ163"/>
  <c r="CS163"/>
  <c r="R163"/>
  <c r="CT163"/>
  <c r="S163"/>
  <c r="CU163"/>
  <c r="CW163"/>
  <c r="V163"/>
  <c r="CX163"/>
  <c r="W163"/>
  <c r="FR163"/>
  <c r="GL163"/>
  <c r="GO163"/>
  <c r="GP163"/>
  <c r="GV163"/>
  <c r="GX163"/>
  <c r="I164"/>
  <c r="AC164"/>
  <c r="AE164"/>
  <c r="AD164"/>
  <c r="CR164"/>
  <c r="Q164"/>
  <c r="AF164"/>
  <c r="AG164"/>
  <c r="CU164"/>
  <c r="T164"/>
  <c r="AH164"/>
  <c r="AI164"/>
  <c r="AJ164"/>
  <c r="CS164"/>
  <c r="R164"/>
  <c r="GK164"/>
  <c r="CT164"/>
  <c r="S164"/>
  <c r="CV164"/>
  <c r="U164"/>
  <c r="CW164"/>
  <c r="V164"/>
  <c r="CX164"/>
  <c r="W164"/>
  <c r="FR164"/>
  <c r="GL164"/>
  <c r="GO164"/>
  <c r="GP164"/>
  <c r="GV164"/>
  <c r="GX164"/>
  <c r="C165"/>
  <c r="D165"/>
  <c r="AC165"/>
  <c r="AE165"/>
  <c r="AF165"/>
  <c r="AG165"/>
  <c r="AH165"/>
  <c r="AI165"/>
  <c r="CW165"/>
  <c r="V165"/>
  <c r="AJ165"/>
  <c r="CQ165"/>
  <c r="P165"/>
  <c r="CT165"/>
  <c r="S165"/>
  <c r="CU165"/>
  <c r="T165"/>
  <c r="CV165"/>
  <c r="U165"/>
  <c r="CX165"/>
  <c r="W165"/>
  <c r="FR165"/>
  <c r="GL165"/>
  <c r="GN165"/>
  <c r="GP165"/>
  <c r="GV165"/>
  <c r="GX165"/>
  <c r="I166"/>
  <c r="X166"/>
  <c r="AC166"/>
  <c r="AB166"/>
  <c r="AD166"/>
  <c r="CR166"/>
  <c r="Q166"/>
  <c r="AE166"/>
  <c r="AF166"/>
  <c r="AG166"/>
  <c r="AH166"/>
  <c r="CV166"/>
  <c r="U166"/>
  <c r="AI166"/>
  <c r="AJ166"/>
  <c r="CQ166"/>
  <c r="P166"/>
  <c r="CP166"/>
  <c r="O166"/>
  <c r="CS166"/>
  <c r="R166"/>
  <c r="GK166"/>
  <c r="CT166"/>
  <c r="S166"/>
  <c r="CZ166"/>
  <c r="Y166"/>
  <c r="CU166"/>
  <c r="T166"/>
  <c r="CW166"/>
  <c r="V166"/>
  <c r="CX166"/>
  <c r="W166"/>
  <c r="CY166"/>
  <c r="FR166"/>
  <c r="GL166"/>
  <c r="GN166"/>
  <c r="GP166"/>
  <c r="GV166"/>
  <c r="GX166"/>
  <c r="C167"/>
  <c r="D167"/>
  <c r="R167"/>
  <c r="GK167"/>
  <c r="V167"/>
  <c r="AC167"/>
  <c r="AE167"/>
  <c r="AD167"/>
  <c r="AF167"/>
  <c r="CT167"/>
  <c r="S167"/>
  <c r="AG167"/>
  <c r="AH167"/>
  <c r="AI167"/>
  <c r="AJ167"/>
  <c r="CX167"/>
  <c r="W167"/>
  <c r="CQ167"/>
  <c r="P167"/>
  <c r="CS167"/>
  <c r="CU167"/>
  <c r="T167"/>
  <c r="CV167"/>
  <c r="U167"/>
  <c r="CW167"/>
  <c r="FR167"/>
  <c r="GL167"/>
  <c r="GN167"/>
  <c r="GP167"/>
  <c r="GV167"/>
  <c r="GX167"/>
  <c r="I168"/>
  <c r="AC168"/>
  <c r="AE168"/>
  <c r="AF168"/>
  <c r="AG168"/>
  <c r="AH168"/>
  <c r="AI168"/>
  <c r="CW168"/>
  <c r="V168"/>
  <c r="AJ168"/>
  <c r="CQ168"/>
  <c r="P168"/>
  <c r="CT168"/>
  <c r="S168"/>
  <c r="CU168"/>
  <c r="T168"/>
  <c r="CV168"/>
  <c r="U168"/>
  <c r="CX168"/>
  <c r="W168"/>
  <c r="FR168"/>
  <c r="GL168"/>
  <c r="GN168"/>
  <c r="GP168"/>
  <c r="GV168"/>
  <c r="GX168"/>
  <c r="I169"/>
  <c r="X169"/>
  <c r="AC169"/>
  <c r="AB169"/>
  <c r="AD169"/>
  <c r="CR169"/>
  <c r="Q169"/>
  <c r="AE169"/>
  <c r="AF169"/>
  <c r="AG169"/>
  <c r="AH169"/>
  <c r="CV169"/>
  <c r="U169"/>
  <c r="AI169"/>
  <c r="AJ169"/>
  <c r="CQ169"/>
  <c r="P169"/>
  <c r="CP169"/>
  <c r="O169"/>
  <c r="CS169"/>
  <c r="R169"/>
  <c r="GK169"/>
  <c r="CT169"/>
  <c r="S169"/>
  <c r="CZ169"/>
  <c r="Y169"/>
  <c r="CU169"/>
  <c r="T169"/>
  <c r="CW169"/>
  <c r="V169"/>
  <c r="CX169"/>
  <c r="W169"/>
  <c r="CY169"/>
  <c r="FR169"/>
  <c r="GL169"/>
  <c r="GN169"/>
  <c r="GP169"/>
  <c r="GV169"/>
  <c r="GX169"/>
  <c r="B171"/>
  <c r="B155"/>
  <c r="C171"/>
  <c r="C155"/>
  <c r="D171"/>
  <c r="D155"/>
  <c r="F171"/>
  <c r="F155"/>
  <c r="G171"/>
  <c r="G155"/>
  <c r="AO171"/>
  <c r="BB171"/>
  <c r="BB155"/>
  <c r="BC171"/>
  <c r="BX171"/>
  <c r="CK171"/>
  <c r="CK155"/>
  <c r="CL171"/>
  <c r="CL155"/>
  <c r="F175"/>
  <c r="F184"/>
  <c r="D200"/>
  <c r="C202"/>
  <c r="E202"/>
  <c r="G202"/>
  <c r="Z202"/>
  <c r="AA202"/>
  <c r="AM202"/>
  <c r="AN202"/>
  <c r="BB202"/>
  <c r="BD202"/>
  <c r="BE202"/>
  <c r="BF202"/>
  <c r="BG202"/>
  <c r="BH202"/>
  <c r="BI202"/>
  <c r="BJ202"/>
  <c r="BK202"/>
  <c r="BL202"/>
  <c r="BM202"/>
  <c r="BN202"/>
  <c r="BO202"/>
  <c r="BP202"/>
  <c r="BQ202"/>
  <c r="BR202"/>
  <c r="BS202"/>
  <c r="BT202"/>
  <c r="BU202"/>
  <c r="BV202"/>
  <c r="BW202"/>
  <c r="BZ202"/>
  <c r="CD202"/>
  <c r="CL202"/>
  <c r="CM202"/>
  <c r="CN202"/>
  <c r="CO202"/>
  <c r="CP202"/>
  <c r="CQ202"/>
  <c r="CR202"/>
  <c r="CS202"/>
  <c r="CT202"/>
  <c r="CU202"/>
  <c r="CV202"/>
  <c r="CW202"/>
  <c r="CX202"/>
  <c r="CY202"/>
  <c r="CZ202"/>
  <c r="DA202"/>
  <c r="DB202"/>
  <c r="DC202"/>
  <c r="DD202"/>
  <c r="DE202"/>
  <c r="DF202"/>
  <c r="DG202"/>
  <c r="DH202"/>
  <c r="DI202"/>
  <c r="DJ202"/>
  <c r="DK202"/>
  <c r="DL202"/>
  <c r="DM202"/>
  <c r="DN202"/>
  <c r="DO202"/>
  <c r="DP202"/>
  <c r="DQ202"/>
  <c r="DR202"/>
  <c r="DS202"/>
  <c r="DT202"/>
  <c r="DU202"/>
  <c r="DV202"/>
  <c r="DW202"/>
  <c r="DX202"/>
  <c r="DY202"/>
  <c r="DZ202"/>
  <c r="EA202"/>
  <c r="EB202"/>
  <c r="EC202"/>
  <c r="ED202"/>
  <c r="EE202"/>
  <c r="EF202"/>
  <c r="EG202"/>
  <c r="EH202"/>
  <c r="EI202"/>
  <c r="EJ202"/>
  <c r="EK202"/>
  <c r="EL202"/>
  <c r="EM202"/>
  <c r="EN202"/>
  <c r="EO202"/>
  <c r="EP202"/>
  <c r="EQ202"/>
  <c r="ER202"/>
  <c r="ES202"/>
  <c r="ET202"/>
  <c r="EU202"/>
  <c r="EV202"/>
  <c r="EW202"/>
  <c r="EX202"/>
  <c r="EY202"/>
  <c r="EZ202"/>
  <c r="FA202"/>
  <c r="FB202"/>
  <c r="FC202"/>
  <c r="FD202"/>
  <c r="FE202"/>
  <c r="FF202"/>
  <c r="FG202"/>
  <c r="FH202"/>
  <c r="FI202"/>
  <c r="FJ202"/>
  <c r="FK202"/>
  <c r="FL202"/>
  <c r="FM202"/>
  <c r="FN202"/>
  <c r="FO202"/>
  <c r="FP202"/>
  <c r="FQ202"/>
  <c r="FR202"/>
  <c r="FS202"/>
  <c r="FT202"/>
  <c r="FU202"/>
  <c r="FV202"/>
  <c r="FW202"/>
  <c r="FX202"/>
  <c r="FY202"/>
  <c r="FZ202"/>
  <c r="GA202"/>
  <c r="GB202"/>
  <c r="GC202"/>
  <c r="GD202"/>
  <c r="GE202"/>
  <c r="GF202"/>
  <c r="GG202"/>
  <c r="GH202"/>
  <c r="GI202"/>
  <c r="GJ202"/>
  <c r="GK202"/>
  <c r="GL202"/>
  <c r="GM202"/>
  <c r="GN202"/>
  <c r="GO202"/>
  <c r="GP202"/>
  <c r="GQ202"/>
  <c r="GR202"/>
  <c r="GS202"/>
  <c r="GT202"/>
  <c r="GU202"/>
  <c r="GV202"/>
  <c r="GW202"/>
  <c r="GX202"/>
  <c r="C204"/>
  <c r="D204"/>
  <c r="I204"/>
  <c r="S204"/>
  <c r="W204"/>
  <c r="AC204"/>
  <c r="AE204"/>
  <c r="AD204"/>
  <c r="CR204"/>
  <c r="Q204"/>
  <c r="AF204"/>
  <c r="AG204"/>
  <c r="CU204"/>
  <c r="T204"/>
  <c r="AH204"/>
  <c r="AI204"/>
  <c r="AJ204"/>
  <c r="CS204"/>
  <c r="R204"/>
  <c r="CT204"/>
  <c r="CV204"/>
  <c r="U204"/>
  <c r="CW204"/>
  <c r="V204"/>
  <c r="CX204"/>
  <c r="FR204"/>
  <c r="GK204"/>
  <c r="GL204"/>
  <c r="GO204"/>
  <c r="GP204"/>
  <c r="GV204"/>
  <c r="GX204"/>
  <c r="C205"/>
  <c r="D205"/>
  <c r="U205"/>
  <c r="AC205"/>
  <c r="AE205"/>
  <c r="AF205"/>
  <c r="AG205"/>
  <c r="AH205"/>
  <c r="AI205"/>
  <c r="CW205"/>
  <c r="V205"/>
  <c r="AJ205"/>
  <c r="CQ205"/>
  <c r="P205"/>
  <c r="CT205"/>
  <c r="S205"/>
  <c r="CU205"/>
  <c r="T205"/>
  <c r="CV205"/>
  <c r="CX205"/>
  <c r="W205"/>
  <c r="FR205"/>
  <c r="GL205"/>
  <c r="GO205"/>
  <c r="GP205"/>
  <c r="GV205"/>
  <c r="GX205"/>
  <c r="C206"/>
  <c r="D206"/>
  <c r="AC206"/>
  <c r="AE206"/>
  <c r="AD206"/>
  <c r="CR206"/>
  <c r="Q206"/>
  <c r="AF206"/>
  <c r="AG206"/>
  <c r="CU206"/>
  <c r="T206"/>
  <c r="AH206"/>
  <c r="AI206"/>
  <c r="AJ206"/>
  <c r="CS206"/>
  <c r="R206"/>
  <c r="GK206"/>
  <c r="CT206"/>
  <c r="S206"/>
  <c r="CV206"/>
  <c r="U206"/>
  <c r="CW206"/>
  <c r="V206"/>
  <c r="CX206"/>
  <c r="W206"/>
  <c r="FR206"/>
  <c r="GL206"/>
  <c r="GN206"/>
  <c r="GP206"/>
  <c r="GV206"/>
  <c r="GX206"/>
  <c r="I207"/>
  <c r="GX207"/>
  <c r="CJ219"/>
  <c r="AB207"/>
  <c r="AC207"/>
  <c r="AE207"/>
  <c r="AD207"/>
  <c r="CR207"/>
  <c r="AF207"/>
  <c r="CT207"/>
  <c r="AG207"/>
  <c r="AH207"/>
  <c r="AI207"/>
  <c r="AJ207"/>
  <c r="CX207"/>
  <c r="CQ207"/>
  <c r="CS207"/>
  <c r="CU207"/>
  <c r="CV207"/>
  <c r="CW207"/>
  <c r="FR207"/>
  <c r="GL207"/>
  <c r="GN207"/>
  <c r="GP207"/>
  <c r="GV207"/>
  <c r="I208"/>
  <c r="U208"/>
  <c r="AC208"/>
  <c r="AE208"/>
  <c r="AF208"/>
  <c r="AG208"/>
  <c r="AH208"/>
  <c r="AI208"/>
  <c r="CW208"/>
  <c r="V208"/>
  <c r="AJ208"/>
  <c r="CQ208"/>
  <c r="P208"/>
  <c r="CT208"/>
  <c r="S208"/>
  <c r="CU208"/>
  <c r="T208"/>
  <c r="CV208"/>
  <c r="CX208"/>
  <c r="W208"/>
  <c r="FR208"/>
  <c r="GL208"/>
  <c r="GN208"/>
  <c r="GP208"/>
  <c r="GV208"/>
  <c r="GX208"/>
  <c r="C209"/>
  <c r="D209"/>
  <c r="AC209"/>
  <c r="AE209"/>
  <c r="AD209"/>
  <c r="CR209"/>
  <c r="Q209"/>
  <c r="AF209"/>
  <c r="AG209"/>
  <c r="CU209"/>
  <c r="T209"/>
  <c r="AH209"/>
  <c r="AI209"/>
  <c r="AJ209"/>
  <c r="CS209"/>
  <c r="R209"/>
  <c r="GK209"/>
  <c r="CT209"/>
  <c r="S209"/>
  <c r="CV209"/>
  <c r="U209"/>
  <c r="CW209"/>
  <c r="V209"/>
  <c r="CX209"/>
  <c r="W209"/>
  <c r="FR209"/>
  <c r="GL209"/>
  <c r="GN209"/>
  <c r="GP209"/>
  <c r="GV209"/>
  <c r="GX209"/>
  <c r="I210"/>
  <c r="GX210"/>
  <c r="AB210"/>
  <c r="AC210"/>
  <c r="AE210"/>
  <c r="AD210"/>
  <c r="CR210"/>
  <c r="AF210"/>
  <c r="CT210"/>
  <c r="AG210"/>
  <c r="AH210"/>
  <c r="AI210"/>
  <c r="AJ210"/>
  <c r="CX210"/>
  <c r="CQ210"/>
  <c r="CS210"/>
  <c r="CU210"/>
  <c r="CV210"/>
  <c r="CW210"/>
  <c r="FR210"/>
  <c r="GL210"/>
  <c r="GN210"/>
  <c r="GP210"/>
  <c r="GV210"/>
  <c r="C211"/>
  <c r="D211"/>
  <c r="I211"/>
  <c r="AC211"/>
  <c r="AE211"/>
  <c r="AD211"/>
  <c r="CR211"/>
  <c r="Q211"/>
  <c r="AF211"/>
  <c r="AG211"/>
  <c r="CU211"/>
  <c r="T211"/>
  <c r="AH211"/>
  <c r="AI211"/>
  <c r="AJ211"/>
  <c r="CS211"/>
  <c r="R211"/>
  <c r="GK211"/>
  <c r="CT211"/>
  <c r="S211"/>
  <c r="CV211"/>
  <c r="U211"/>
  <c r="CW211"/>
  <c r="V211"/>
  <c r="CX211"/>
  <c r="W211"/>
  <c r="FR211"/>
  <c r="GL211"/>
  <c r="GN211"/>
  <c r="GP211"/>
  <c r="GV211"/>
  <c r="GX211"/>
  <c r="I212"/>
  <c r="GX212"/>
  <c r="AB212"/>
  <c r="AC212"/>
  <c r="AE212"/>
  <c r="AD212"/>
  <c r="CR212"/>
  <c r="AF212"/>
  <c r="CT212"/>
  <c r="S212"/>
  <c r="AG212"/>
  <c r="AH212"/>
  <c r="AI212"/>
  <c r="AJ212"/>
  <c r="CX212"/>
  <c r="W212"/>
  <c r="CQ212"/>
  <c r="P212"/>
  <c r="CS212"/>
  <c r="R212"/>
  <c r="GK212"/>
  <c r="CU212"/>
  <c r="CV212"/>
  <c r="U212"/>
  <c r="CW212"/>
  <c r="V212"/>
  <c r="FR212"/>
  <c r="GL212"/>
  <c r="GN212"/>
  <c r="GP212"/>
  <c r="GV212"/>
  <c r="C213"/>
  <c r="D213"/>
  <c r="I213"/>
  <c r="S213"/>
  <c r="W213"/>
  <c r="AC213"/>
  <c r="AE213"/>
  <c r="AD213"/>
  <c r="CR213"/>
  <c r="Q213"/>
  <c r="AF213"/>
  <c r="AG213"/>
  <c r="CU213"/>
  <c r="T213"/>
  <c r="AH213"/>
  <c r="AI213"/>
  <c r="AJ213"/>
  <c r="CS213"/>
  <c r="R213"/>
  <c r="CT213"/>
  <c r="CV213"/>
  <c r="U213"/>
  <c r="CW213"/>
  <c r="V213"/>
  <c r="CX213"/>
  <c r="FR213"/>
  <c r="GK213"/>
  <c r="GL213"/>
  <c r="GN213"/>
  <c r="GP213"/>
  <c r="GV213"/>
  <c r="GX213"/>
  <c r="I214"/>
  <c r="R214"/>
  <c r="GK214"/>
  <c r="V214"/>
  <c r="AC214"/>
  <c r="AE214"/>
  <c r="AD214"/>
  <c r="CR214"/>
  <c r="Q214"/>
  <c r="AF214"/>
  <c r="CT214"/>
  <c r="S214"/>
  <c r="AG214"/>
  <c r="AH214"/>
  <c r="AI214"/>
  <c r="AJ214"/>
  <c r="CX214"/>
  <c r="W214"/>
  <c r="CQ214"/>
  <c r="P214"/>
  <c r="CS214"/>
  <c r="CU214"/>
  <c r="T214"/>
  <c r="CV214"/>
  <c r="U214"/>
  <c r="CW214"/>
  <c r="FR214"/>
  <c r="GL214"/>
  <c r="GN214"/>
  <c r="GP214"/>
  <c r="GV214"/>
  <c r="GX214"/>
  <c r="C215"/>
  <c r="D215"/>
  <c r="I215"/>
  <c r="I217"/>
  <c r="S215"/>
  <c r="W215"/>
  <c r="AC215"/>
  <c r="AE215"/>
  <c r="AD215"/>
  <c r="CR215"/>
  <c r="Q215"/>
  <c r="AF215"/>
  <c r="AG215"/>
  <c r="CU215"/>
  <c r="T215"/>
  <c r="AH215"/>
  <c r="AI215"/>
  <c r="AJ215"/>
  <c r="CS215"/>
  <c r="R215"/>
  <c r="CT215"/>
  <c r="CV215"/>
  <c r="U215"/>
  <c r="CW215"/>
  <c r="V215"/>
  <c r="CX215"/>
  <c r="FR215"/>
  <c r="GK215"/>
  <c r="GL215"/>
  <c r="GO215"/>
  <c r="GP215"/>
  <c r="GV215"/>
  <c r="GX215"/>
  <c r="I216"/>
  <c r="R216"/>
  <c r="GK216"/>
  <c r="V216"/>
  <c r="AC216"/>
  <c r="AE216"/>
  <c r="AD216"/>
  <c r="CR216"/>
  <c r="Q216"/>
  <c r="AF216"/>
  <c r="CT216"/>
  <c r="S216"/>
  <c r="AG216"/>
  <c r="AH216"/>
  <c r="AI216"/>
  <c r="AJ216"/>
  <c r="CX216"/>
  <c r="W216"/>
  <c r="CQ216"/>
  <c r="P216"/>
  <c r="CS216"/>
  <c r="CU216"/>
  <c r="T216"/>
  <c r="CV216"/>
  <c r="U216"/>
  <c r="CW216"/>
  <c r="FR216"/>
  <c r="GL216"/>
  <c r="GO216"/>
  <c r="GP216"/>
  <c r="GV216"/>
  <c r="GX216"/>
  <c r="AC217"/>
  <c r="AE217"/>
  <c r="AF217"/>
  <c r="AG217"/>
  <c r="AH217"/>
  <c r="AI217"/>
  <c r="CW217"/>
  <c r="V217"/>
  <c r="AJ217"/>
  <c r="CQ217"/>
  <c r="P217"/>
  <c r="CT217"/>
  <c r="S217"/>
  <c r="CU217"/>
  <c r="T217"/>
  <c r="CV217"/>
  <c r="U217"/>
  <c r="CX217"/>
  <c r="W217"/>
  <c r="FR217"/>
  <c r="GL217"/>
  <c r="GO217"/>
  <c r="GP217"/>
  <c r="GV217"/>
  <c r="GX217"/>
  <c r="B219"/>
  <c r="B202"/>
  <c r="C219"/>
  <c r="D219"/>
  <c r="D202"/>
  <c r="F219"/>
  <c r="F202"/>
  <c r="G219"/>
  <c r="BB219"/>
  <c r="BX219"/>
  <c r="BZ219"/>
  <c r="AQ219"/>
  <c r="CD219"/>
  <c r="AU219"/>
  <c r="AU202"/>
  <c r="CK219"/>
  <c r="CK202"/>
  <c r="CL219"/>
  <c r="BC219"/>
  <c r="F232"/>
  <c r="F238"/>
  <c r="D248"/>
  <c r="D250"/>
  <c r="E250"/>
  <c r="Z250"/>
  <c r="AA250"/>
  <c r="AM250"/>
  <c r="AN250"/>
  <c r="BD250"/>
  <c r="BE250"/>
  <c r="BF250"/>
  <c r="BG250"/>
  <c r="BH250"/>
  <c r="BI250"/>
  <c r="BJ250"/>
  <c r="BK250"/>
  <c r="BL250"/>
  <c r="BM250"/>
  <c r="BN250"/>
  <c r="BO250"/>
  <c r="BP250"/>
  <c r="BQ250"/>
  <c r="BR250"/>
  <c r="BS250"/>
  <c r="BT250"/>
  <c r="BU250"/>
  <c r="BV250"/>
  <c r="BW250"/>
  <c r="CM250"/>
  <c r="CN250"/>
  <c r="CO250"/>
  <c r="CP250"/>
  <c r="CQ250"/>
  <c r="CR250"/>
  <c r="CS250"/>
  <c r="CT250"/>
  <c r="CU250"/>
  <c r="CV250"/>
  <c r="CW250"/>
  <c r="CX250"/>
  <c r="CY250"/>
  <c r="CZ250"/>
  <c r="DA250"/>
  <c r="DB250"/>
  <c r="DC250"/>
  <c r="DD250"/>
  <c r="DE250"/>
  <c r="DF250"/>
  <c r="DG250"/>
  <c r="DH250"/>
  <c r="DI250"/>
  <c r="DJ250"/>
  <c r="DK250"/>
  <c r="DL250"/>
  <c r="DM250"/>
  <c r="DN250"/>
  <c r="DO250"/>
  <c r="DP250"/>
  <c r="DQ250"/>
  <c r="DR250"/>
  <c r="DS250"/>
  <c r="DT250"/>
  <c r="DU250"/>
  <c r="DV250"/>
  <c r="DW250"/>
  <c r="DX250"/>
  <c r="DY250"/>
  <c r="DZ250"/>
  <c r="EA250"/>
  <c r="EB250"/>
  <c r="EC250"/>
  <c r="ED250"/>
  <c r="EE250"/>
  <c r="EF250"/>
  <c r="EG250"/>
  <c r="EH250"/>
  <c r="EI250"/>
  <c r="EJ250"/>
  <c r="EK250"/>
  <c r="EL250"/>
  <c r="EM250"/>
  <c r="EN250"/>
  <c r="EO250"/>
  <c r="EP250"/>
  <c r="EQ250"/>
  <c r="ER250"/>
  <c r="ES250"/>
  <c r="ET250"/>
  <c r="EU250"/>
  <c r="EV250"/>
  <c r="EW250"/>
  <c r="EX250"/>
  <c r="EY250"/>
  <c r="EZ250"/>
  <c r="FA250"/>
  <c r="FB250"/>
  <c r="FC250"/>
  <c r="FD250"/>
  <c r="FE250"/>
  <c r="FF250"/>
  <c r="FG250"/>
  <c r="FH250"/>
  <c r="FI250"/>
  <c r="FJ250"/>
  <c r="FK250"/>
  <c r="FL250"/>
  <c r="FM250"/>
  <c r="FN250"/>
  <c r="FO250"/>
  <c r="FP250"/>
  <c r="FQ250"/>
  <c r="FR250"/>
  <c r="FS250"/>
  <c r="FT250"/>
  <c r="FU250"/>
  <c r="FV250"/>
  <c r="FW250"/>
  <c r="FX250"/>
  <c r="FY250"/>
  <c r="FZ250"/>
  <c r="GA250"/>
  <c r="GB250"/>
  <c r="GC250"/>
  <c r="GD250"/>
  <c r="GE250"/>
  <c r="GF250"/>
  <c r="GG250"/>
  <c r="GH250"/>
  <c r="GI250"/>
  <c r="GJ250"/>
  <c r="GK250"/>
  <c r="GL250"/>
  <c r="GM250"/>
  <c r="GN250"/>
  <c r="GO250"/>
  <c r="GP250"/>
  <c r="GQ250"/>
  <c r="GR250"/>
  <c r="GS250"/>
  <c r="GT250"/>
  <c r="GU250"/>
  <c r="GV250"/>
  <c r="GW250"/>
  <c r="GX250"/>
  <c r="C252"/>
  <c r="D252"/>
  <c r="T252"/>
  <c r="U252"/>
  <c r="AC252"/>
  <c r="AE252"/>
  <c r="CS252"/>
  <c r="R252"/>
  <c r="AF252"/>
  <c r="AG252"/>
  <c r="AH252"/>
  <c r="AI252"/>
  <c r="CW252"/>
  <c r="V252"/>
  <c r="AJ252"/>
  <c r="CT252"/>
  <c r="S252"/>
  <c r="CU252"/>
  <c r="CV252"/>
  <c r="CX252"/>
  <c r="W252"/>
  <c r="CY252"/>
  <c r="X252"/>
  <c r="FR252"/>
  <c r="GK252"/>
  <c r="GL252"/>
  <c r="GO252"/>
  <c r="GP252"/>
  <c r="GV252"/>
  <c r="GX252"/>
  <c r="C253"/>
  <c r="D253"/>
  <c r="Q253"/>
  <c r="AC253"/>
  <c r="AE253"/>
  <c r="AD253"/>
  <c r="AF253"/>
  <c r="AG253"/>
  <c r="CU253"/>
  <c r="T253"/>
  <c r="AH253"/>
  <c r="AI253"/>
  <c r="AJ253"/>
  <c r="CR253"/>
  <c r="CS253"/>
  <c r="R253"/>
  <c r="CT253"/>
  <c r="S253"/>
  <c r="CV253"/>
  <c r="U253"/>
  <c r="CW253"/>
  <c r="V253"/>
  <c r="CX253"/>
  <c r="W253"/>
  <c r="FR253"/>
  <c r="GK253"/>
  <c r="GL253"/>
  <c r="GO253"/>
  <c r="GP253"/>
  <c r="GV253"/>
  <c r="GX253"/>
  <c r="C254"/>
  <c r="D254"/>
  <c r="S254"/>
  <c r="CY254"/>
  <c r="X254"/>
  <c r="W254"/>
  <c r="AC254"/>
  <c r="AD254"/>
  <c r="CR254"/>
  <c r="Q254"/>
  <c r="AE254"/>
  <c r="CS254"/>
  <c r="R254"/>
  <c r="AF254"/>
  <c r="AG254"/>
  <c r="AH254"/>
  <c r="CV254"/>
  <c r="U254"/>
  <c r="AI254"/>
  <c r="CW254"/>
  <c r="V254"/>
  <c r="AJ254"/>
  <c r="CQ254"/>
  <c r="P254"/>
  <c r="CT254"/>
  <c r="CU254"/>
  <c r="T254"/>
  <c r="CX254"/>
  <c r="CZ254"/>
  <c r="Y254"/>
  <c r="FR254"/>
  <c r="GK254"/>
  <c r="GL254"/>
  <c r="GO254"/>
  <c r="GP254"/>
  <c r="GV254"/>
  <c r="GX254"/>
  <c r="C255"/>
  <c r="D255"/>
  <c r="AC255"/>
  <c r="CQ255"/>
  <c r="P255"/>
  <c r="AE255"/>
  <c r="AD255"/>
  <c r="CR255"/>
  <c r="Q255"/>
  <c r="AF255"/>
  <c r="CT255"/>
  <c r="S255"/>
  <c r="AG255"/>
  <c r="CU255"/>
  <c r="T255"/>
  <c r="AH255"/>
  <c r="AI255"/>
  <c r="CW255"/>
  <c r="V255"/>
  <c r="AJ255"/>
  <c r="CX255"/>
  <c r="W255"/>
  <c r="CS255"/>
  <c r="R255"/>
  <c r="GK255"/>
  <c r="CV255"/>
  <c r="U255"/>
  <c r="FR255"/>
  <c r="GL255"/>
  <c r="GO255"/>
  <c r="GP255"/>
  <c r="GV255"/>
  <c r="GX255"/>
  <c r="C256"/>
  <c r="D256"/>
  <c r="I256"/>
  <c r="S256"/>
  <c r="AC256"/>
  <c r="AD256"/>
  <c r="CR256"/>
  <c r="AE256"/>
  <c r="AF256"/>
  <c r="AG256"/>
  <c r="AH256"/>
  <c r="CV256"/>
  <c r="AI256"/>
  <c r="AJ256"/>
  <c r="CQ256"/>
  <c r="CS256"/>
  <c r="R256"/>
  <c r="GK256"/>
  <c r="CT256"/>
  <c r="CU256"/>
  <c r="CW256"/>
  <c r="CX256"/>
  <c r="W256"/>
  <c r="FR256"/>
  <c r="GL256"/>
  <c r="GO256"/>
  <c r="GP256"/>
  <c r="GV256"/>
  <c r="AC257"/>
  <c r="AE257"/>
  <c r="AD257"/>
  <c r="AF257"/>
  <c r="AG257"/>
  <c r="CU257"/>
  <c r="AH257"/>
  <c r="AI257"/>
  <c r="AJ257"/>
  <c r="CR257"/>
  <c r="CS257"/>
  <c r="CT257"/>
  <c r="CV257"/>
  <c r="CW257"/>
  <c r="CX257"/>
  <c r="FR257"/>
  <c r="GL257"/>
  <c r="GO257"/>
  <c r="GP257"/>
  <c r="GV257"/>
  <c r="AC258"/>
  <c r="AE258"/>
  <c r="AD258"/>
  <c r="AF258"/>
  <c r="CT258"/>
  <c r="AG258"/>
  <c r="AH258"/>
  <c r="CV258"/>
  <c r="AI258"/>
  <c r="CW258"/>
  <c r="AJ258"/>
  <c r="CX258"/>
  <c r="CQ258"/>
  <c r="CS258"/>
  <c r="CU258"/>
  <c r="FR258"/>
  <c r="GL258"/>
  <c r="GO258"/>
  <c r="GP258"/>
  <c r="GV258"/>
  <c r="AC259"/>
  <c r="AD259"/>
  <c r="CR259"/>
  <c r="AE259"/>
  <c r="CS259"/>
  <c r="AF259"/>
  <c r="AG259"/>
  <c r="AH259"/>
  <c r="CV259"/>
  <c r="AI259"/>
  <c r="CW259"/>
  <c r="AJ259"/>
  <c r="CQ259"/>
  <c r="CT259"/>
  <c r="CU259"/>
  <c r="CX259"/>
  <c r="FR259"/>
  <c r="GL259"/>
  <c r="GO259"/>
  <c r="GP259"/>
  <c r="GV259"/>
  <c r="C260"/>
  <c r="D260"/>
  <c r="AC260"/>
  <c r="CQ260"/>
  <c r="P260"/>
  <c r="AE260"/>
  <c r="AD260"/>
  <c r="CR260"/>
  <c r="Q260"/>
  <c r="AF260"/>
  <c r="AG260"/>
  <c r="CU260"/>
  <c r="T260"/>
  <c r="AH260"/>
  <c r="AI260"/>
  <c r="CW260"/>
  <c r="V260"/>
  <c r="AJ260"/>
  <c r="CX260"/>
  <c r="W260"/>
  <c r="CS260"/>
  <c r="R260"/>
  <c r="GK260"/>
  <c r="CT260"/>
  <c r="S260"/>
  <c r="CV260"/>
  <c r="U260"/>
  <c r="FR260"/>
  <c r="GL260"/>
  <c r="GO260"/>
  <c r="GP260"/>
  <c r="GV260"/>
  <c r="GX260"/>
  <c r="I261"/>
  <c r="Q261"/>
  <c r="R261"/>
  <c r="GK261"/>
  <c r="V261"/>
  <c r="AC261"/>
  <c r="AD261"/>
  <c r="AE261"/>
  <c r="AF261"/>
  <c r="CT261"/>
  <c r="S261"/>
  <c r="CY261"/>
  <c r="X261"/>
  <c r="AG261"/>
  <c r="AH261"/>
  <c r="AI261"/>
  <c r="AJ261"/>
  <c r="CX261"/>
  <c r="W261"/>
  <c r="CQ261"/>
  <c r="P261"/>
  <c r="CP261"/>
  <c r="O261"/>
  <c r="CR261"/>
  <c r="CS261"/>
  <c r="CU261"/>
  <c r="T261"/>
  <c r="CV261"/>
  <c r="U261"/>
  <c r="CW261"/>
  <c r="CZ261"/>
  <c r="Y261"/>
  <c r="FR261"/>
  <c r="GL261"/>
  <c r="GO261"/>
  <c r="GP261"/>
  <c r="GV261"/>
  <c r="GX261"/>
  <c r="I262"/>
  <c r="AC262"/>
  <c r="AD262"/>
  <c r="CR262"/>
  <c r="Q262"/>
  <c r="AE262"/>
  <c r="AF262"/>
  <c r="AG262"/>
  <c r="CU262"/>
  <c r="T262"/>
  <c r="AH262"/>
  <c r="CV262"/>
  <c r="U262"/>
  <c r="AI262"/>
  <c r="AJ262"/>
  <c r="CS262"/>
  <c r="R262"/>
  <c r="CT262"/>
  <c r="S262"/>
  <c r="CW262"/>
  <c r="V262"/>
  <c r="CX262"/>
  <c r="W262"/>
  <c r="FR262"/>
  <c r="GK262"/>
  <c r="GL262"/>
  <c r="GO262"/>
  <c r="GP262"/>
  <c r="GV262"/>
  <c r="GX262"/>
  <c r="C263"/>
  <c r="D263"/>
  <c r="I263"/>
  <c r="AC263"/>
  <c r="AB263"/>
  <c r="AD263"/>
  <c r="CR263"/>
  <c r="Q263"/>
  <c r="AE263"/>
  <c r="CS263"/>
  <c r="R263"/>
  <c r="GK263"/>
  <c r="AF263"/>
  <c r="AG263"/>
  <c r="AH263"/>
  <c r="CV263"/>
  <c r="U263"/>
  <c r="AI263"/>
  <c r="CW263"/>
  <c r="V263"/>
  <c r="AJ263"/>
  <c r="CQ263"/>
  <c r="P263"/>
  <c r="CP263"/>
  <c r="O263"/>
  <c r="CT263"/>
  <c r="S263"/>
  <c r="CU263"/>
  <c r="T263"/>
  <c r="CX263"/>
  <c r="W263"/>
  <c r="CY263"/>
  <c r="X263"/>
  <c r="FR263"/>
  <c r="GL263"/>
  <c r="GO263"/>
  <c r="GP263"/>
  <c r="GV263"/>
  <c r="GX263"/>
  <c r="I264"/>
  <c r="AC264"/>
  <c r="AD264"/>
  <c r="CR264"/>
  <c r="Q264"/>
  <c r="AE264"/>
  <c r="AF264"/>
  <c r="AG264"/>
  <c r="CU264"/>
  <c r="T264"/>
  <c r="AH264"/>
  <c r="CV264"/>
  <c r="U264"/>
  <c r="AI264"/>
  <c r="AJ264"/>
  <c r="CS264"/>
  <c r="R264"/>
  <c r="CT264"/>
  <c r="S264"/>
  <c r="CW264"/>
  <c r="V264"/>
  <c r="CX264"/>
  <c r="W264"/>
  <c r="FR264"/>
  <c r="GK264"/>
  <c r="GL264"/>
  <c r="GO264"/>
  <c r="GP264"/>
  <c r="GV264"/>
  <c r="GX264"/>
  <c r="I265"/>
  <c r="V265"/>
  <c r="AC265"/>
  <c r="CQ265"/>
  <c r="P265"/>
  <c r="AE265"/>
  <c r="AD265"/>
  <c r="CR265"/>
  <c r="AF265"/>
  <c r="CT265"/>
  <c r="S265"/>
  <c r="AG265"/>
  <c r="CU265"/>
  <c r="AH265"/>
  <c r="AI265"/>
  <c r="AJ265"/>
  <c r="CX265"/>
  <c r="W265"/>
  <c r="CS265"/>
  <c r="R265"/>
  <c r="GK265"/>
  <c r="CV265"/>
  <c r="U265"/>
  <c r="CW265"/>
  <c r="FR265"/>
  <c r="GL265"/>
  <c r="GO265"/>
  <c r="GP265"/>
  <c r="GV265"/>
  <c r="GX265"/>
  <c r="I266"/>
  <c r="AC266"/>
  <c r="AE266"/>
  <c r="AF266"/>
  <c r="CT266"/>
  <c r="S266"/>
  <c r="AG266"/>
  <c r="AH266"/>
  <c r="AI266"/>
  <c r="CW266"/>
  <c r="V266"/>
  <c r="AJ266"/>
  <c r="CX266"/>
  <c r="W266"/>
  <c r="CQ266"/>
  <c r="P266"/>
  <c r="CU266"/>
  <c r="T266"/>
  <c r="CV266"/>
  <c r="U266"/>
  <c r="FR266"/>
  <c r="GL266"/>
  <c r="GO266"/>
  <c r="GP266"/>
  <c r="GV266"/>
  <c r="GX266"/>
  <c r="C267"/>
  <c r="D267"/>
  <c r="I267"/>
  <c r="R267"/>
  <c r="GK267"/>
  <c r="AC267"/>
  <c r="CQ267"/>
  <c r="P267"/>
  <c r="AE267"/>
  <c r="AD267"/>
  <c r="CR267"/>
  <c r="Q267"/>
  <c r="AF267"/>
  <c r="CT267"/>
  <c r="S267"/>
  <c r="AG267"/>
  <c r="CU267"/>
  <c r="T267"/>
  <c r="AH267"/>
  <c r="AI267"/>
  <c r="AJ267"/>
  <c r="CX267"/>
  <c r="W267"/>
  <c r="CS267"/>
  <c r="CV267"/>
  <c r="U267"/>
  <c r="CW267"/>
  <c r="V267"/>
  <c r="FR267"/>
  <c r="GL267"/>
  <c r="GO267"/>
  <c r="GP267"/>
  <c r="GV267"/>
  <c r="GX267"/>
  <c r="AC268"/>
  <c r="AE268"/>
  <c r="AF268"/>
  <c r="CT268"/>
  <c r="AG268"/>
  <c r="AH268"/>
  <c r="AI268"/>
  <c r="CW268"/>
  <c r="AJ268"/>
  <c r="CX268"/>
  <c r="CQ268"/>
  <c r="CU268"/>
  <c r="CV268"/>
  <c r="FR268"/>
  <c r="GL268"/>
  <c r="GO268"/>
  <c r="GP268"/>
  <c r="GV268"/>
  <c r="AC269"/>
  <c r="AB269"/>
  <c r="AD269"/>
  <c r="CR269"/>
  <c r="AE269"/>
  <c r="CS269"/>
  <c r="AF269"/>
  <c r="AG269"/>
  <c r="AH269"/>
  <c r="CV269"/>
  <c r="AI269"/>
  <c r="CW269"/>
  <c r="AJ269"/>
  <c r="CQ269"/>
  <c r="CT269"/>
  <c r="CU269"/>
  <c r="CX269"/>
  <c r="FR269"/>
  <c r="GL269"/>
  <c r="GO269"/>
  <c r="GP269"/>
  <c r="GV269"/>
  <c r="AC270"/>
  <c r="AD270"/>
  <c r="CR270"/>
  <c r="AE270"/>
  <c r="AF270"/>
  <c r="AG270"/>
  <c r="CU270"/>
  <c r="AH270"/>
  <c r="CV270"/>
  <c r="AI270"/>
  <c r="AJ270"/>
  <c r="CS270"/>
  <c r="CT270"/>
  <c r="CW270"/>
  <c r="CX270"/>
  <c r="FR270"/>
  <c r="GL270"/>
  <c r="GO270"/>
  <c r="GP270"/>
  <c r="GV270"/>
  <c r="I271"/>
  <c r="V271"/>
  <c r="AC271"/>
  <c r="CQ271"/>
  <c r="P271"/>
  <c r="AE271"/>
  <c r="AD271"/>
  <c r="CR271"/>
  <c r="AF271"/>
  <c r="CT271"/>
  <c r="AG271"/>
  <c r="CU271"/>
  <c r="AH271"/>
  <c r="AI271"/>
  <c r="AJ271"/>
  <c r="CX271"/>
  <c r="CS271"/>
  <c r="CV271"/>
  <c r="U271"/>
  <c r="CW271"/>
  <c r="FR271"/>
  <c r="GL271"/>
  <c r="GO271"/>
  <c r="GP271"/>
  <c r="GV271"/>
  <c r="GX271"/>
  <c r="C272"/>
  <c r="D272"/>
  <c r="I272"/>
  <c r="I274"/>
  <c r="W272"/>
  <c r="AC272"/>
  <c r="AD272"/>
  <c r="CR272"/>
  <c r="Q272"/>
  <c r="AE272"/>
  <c r="AF272"/>
  <c r="AG272"/>
  <c r="CU272"/>
  <c r="T272"/>
  <c r="AH272"/>
  <c r="CV272"/>
  <c r="U272"/>
  <c r="AI272"/>
  <c r="AJ272"/>
  <c r="CS272"/>
  <c r="R272"/>
  <c r="GK272"/>
  <c r="CT272"/>
  <c r="S272"/>
  <c r="CW272"/>
  <c r="V272"/>
  <c r="CX272"/>
  <c r="FR272"/>
  <c r="GL272"/>
  <c r="GO272"/>
  <c r="GP272"/>
  <c r="GV272"/>
  <c r="GX272"/>
  <c r="I273"/>
  <c r="R273"/>
  <c r="GK273"/>
  <c r="AC273"/>
  <c r="CQ273"/>
  <c r="P273"/>
  <c r="AE273"/>
  <c r="AD273"/>
  <c r="CR273"/>
  <c r="Q273"/>
  <c r="AF273"/>
  <c r="CT273"/>
  <c r="S273"/>
  <c r="AG273"/>
  <c r="CU273"/>
  <c r="T273"/>
  <c r="AH273"/>
  <c r="AI273"/>
  <c r="AJ273"/>
  <c r="CX273"/>
  <c r="W273"/>
  <c r="CS273"/>
  <c r="CV273"/>
  <c r="U273"/>
  <c r="CW273"/>
  <c r="V273"/>
  <c r="FR273"/>
  <c r="GL273"/>
  <c r="GO273"/>
  <c r="GP273"/>
  <c r="GV273"/>
  <c r="GX273"/>
  <c r="AC274"/>
  <c r="AE274"/>
  <c r="AF274"/>
  <c r="CT274"/>
  <c r="S274"/>
  <c r="AG274"/>
  <c r="AH274"/>
  <c r="AI274"/>
  <c r="CW274"/>
  <c r="V274"/>
  <c r="AJ274"/>
  <c r="CX274"/>
  <c r="W274"/>
  <c r="CQ274"/>
  <c r="P274"/>
  <c r="CU274"/>
  <c r="T274"/>
  <c r="CV274"/>
  <c r="U274"/>
  <c r="FR274"/>
  <c r="GL274"/>
  <c r="GO274"/>
  <c r="GP274"/>
  <c r="GV274"/>
  <c r="GX274"/>
  <c r="AC275"/>
  <c r="AB275"/>
  <c r="AD275"/>
  <c r="CR275"/>
  <c r="AE275"/>
  <c r="CS275"/>
  <c r="AF275"/>
  <c r="AG275"/>
  <c r="AH275"/>
  <c r="CV275"/>
  <c r="AI275"/>
  <c r="CW275"/>
  <c r="AJ275"/>
  <c r="CQ275"/>
  <c r="CT275"/>
  <c r="CU275"/>
  <c r="CX275"/>
  <c r="FR275"/>
  <c r="GL275"/>
  <c r="GO275"/>
  <c r="GP275"/>
  <c r="GV275"/>
  <c r="C276"/>
  <c r="D276"/>
  <c r="I276"/>
  <c r="AC276"/>
  <c r="AE276"/>
  <c r="AF276"/>
  <c r="CT276"/>
  <c r="S276"/>
  <c r="AG276"/>
  <c r="AH276"/>
  <c r="AI276"/>
  <c r="CW276"/>
  <c r="V276"/>
  <c r="AJ276"/>
  <c r="CX276"/>
  <c r="W276"/>
  <c r="CQ276"/>
  <c r="P276"/>
  <c r="CU276"/>
  <c r="T276"/>
  <c r="CV276"/>
  <c r="U276"/>
  <c r="FR276"/>
  <c r="GL276"/>
  <c r="GO276"/>
  <c r="GP276"/>
  <c r="GV276"/>
  <c r="GX276"/>
  <c r="I277"/>
  <c r="AC277"/>
  <c r="AB277"/>
  <c r="AD277"/>
  <c r="CR277"/>
  <c r="Q277"/>
  <c r="AE277"/>
  <c r="CS277"/>
  <c r="R277"/>
  <c r="GK277"/>
  <c r="AF277"/>
  <c r="AG277"/>
  <c r="AH277"/>
  <c r="CV277"/>
  <c r="U277"/>
  <c r="AI277"/>
  <c r="CW277"/>
  <c r="V277"/>
  <c r="AJ277"/>
  <c r="CQ277"/>
  <c r="P277"/>
  <c r="CP277"/>
  <c r="O277"/>
  <c r="CT277"/>
  <c r="S277"/>
  <c r="CU277"/>
  <c r="T277"/>
  <c r="CX277"/>
  <c r="W277"/>
  <c r="FR277"/>
  <c r="GL277"/>
  <c r="GO277"/>
  <c r="GP277"/>
  <c r="GV277"/>
  <c r="GX277"/>
  <c r="I278"/>
  <c r="AC278"/>
  <c r="AD278"/>
  <c r="CR278"/>
  <c r="Q278"/>
  <c r="AE278"/>
  <c r="AF278"/>
  <c r="AG278"/>
  <c r="CU278"/>
  <c r="T278"/>
  <c r="AH278"/>
  <c r="CV278"/>
  <c r="U278"/>
  <c r="AI278"/>
  <c r="AJ278"/>
  <c r="CS278"/>
  <c r="R278"/>
  <c r="CT278"/>
  <c r="S278"/>
  <c r="CW278"/>
  <c r="V278"/>
  <c r="CX278"/>
  <c r="W278"/>
  <c r="FR278"/>
  <c r="GK278"/>
  <c r="GL278"/>
  <c r="GO278"/>
  <c r="GP278"/>
  <c r="GV278"/>
  <c r="GX278"/>
  <c r="I279"/>
  <c r="V279"/>
  <c r="AC279"/>
  <c r="CQ279"/>
  <c r="AE279"/>
  <c r="AD279"/>
  <c r="CR279"/>
  <c r="AF279"/>
  <c r="CT279"/>
  <c r="AG279"/>
  <c r="CU279"/>
  <c r="AH279"/>
  <c r="AI279"/>
  <c r="AJ279"/>
  <c r="CX279"/>
  <c r="CS279"/>
  <c r="CV279"/>
  <c r="U279"/>
  <c r="CW279"/>
  <c r="FR279"/>
  <c r="GL279"/>
  <c r="GO279"/>
  <c r="GP279"/>
  <c r="GV279"/>
  <c r="GX279"/>
  <c r="C280"/>
  <c r="D280"/>
  <c r="AC280"/>
  <c r="AB280"/>
  <c r="AD280"/>
  <c r="CR280"/>
  <c r="Q280"/>
  <c r="AE280"/>
  <c r="CS280"/>
  <c r="R280"/>
  <c r="GK280"/>
  <c r="AF280"/>
  <c r="AG280"/>
  <c r="AH280"/>
  <c r="CV280"/>
  <c r="U280"/>
  <c r="AI280"/>
  <c r="CW280"/>
  <c r="V280"/>
  <c r="AJ280"/>
  <c r="CQ280"/>
  <c r="P280"/>
  <c r="CP280"/>
  <c r="O280"/>
  <c r="CT280"/>
  <c r="S280"/>
  <c r="CU280"/>
  <c r="T280"/>
  <c r="CX280"/>
  <c r="W280"/>
  <c r="FR280"/>
  <c r="GL280"/>
  <c r="GO280"/>
  <c r="GP280"/>
  <c r="GV280"/>
  <c r="GX280"/>
  <c r="I281"/>
  <c r="S281"/>
  <c r="AC281"/>
  <c r="AE281"/>
  <c r="AD281"/>
  <c r="CR281"/>
  <c r="Q281"/>
  <c r="AF281"/>
  <c r="AG281"/>
  <c r="CU281"/>
  <c r="T281"/>
  <c r="AH281"/>
  <c r="AI281"/>
  <c r="AJ281"/>
  <c r="CS281"/>
  <c r="R281"/>
  <c r="GK281"/>
  <c r="CT281"/>
  <c r="CV281"/>
  <c r="U281"/>
  <c r="CW281"/>
  <c r="V281"/>
  <c r="CX281"/>
  <c r="W281"/>
  <c r="FR281"/>
  <c r="GL281"/>
  <c r="GO281"/>
  <c r="GP281"/>
  <c r="GV281"/>
  <c r="GX281"/>
  <c r="I282"/>
  <c r="V282"/>
  <c r="AC282"/>
  <c r="CQ282"/>
  <c r="AE282"/>
  <c r="AD282"/>
  <c r="CR282"/>
  <c r="AF282"/>
  <c r="CT282"/>
  <c r="AG282"/>
  <c r="CU282"/>
  <c r="AH282"/>
  <c r="AI282"/>
  <c r="AJ282"/>
  <c r="CX282"/>
  <c r="CS282"/>
  <c r="CV282"/>
  <c r="CW282"/>
  <c r="FR282"/>
  <c r="GL282"/>
  <c r="GO282"/>
  <c r="GP282"/>
  <c r="GV282"/>
  <c r="GX282"/>
  <c r="C283"/>
  <c r="D283"/>
  <c r="I283"/>
  <c r="W283"/>
  <c r="AC283"/>
  <c r="AE283"/>
  <c r="AD283"/>
  <c r="CR283"/>
  <c r="Q283"/>
  <c r="AF283"/>
  <c r="AG283"/>
  <c r="CU283"/>
  <c r="T283"/>
  <c r="AH283"/>
  <c r="AI283"/>
  <c r="AJ283"/>
  <c r="CS283"/>
  <c r="R283"/>
  <c r="CT283"/>
  <c r="S283"/>
  <c r="CV283"/>
  <c r="U283"/>
  <c r="CW283"/>
  <c r="V283"/>
  <c r="CX283"/>
  <c r="FR283"/>
  <c r="GK283"/>
  <c r="GL283"/>
  <c r="GO283"/>
  <c r="GP283"/>
  <c r="GV283"/>
  <c r="GX283"/>
  <c r="C284"/>
  <c r="D284"/>
  <c r="I284"/>
  <c r="P284"/>
  <c r="AC284"/>
  <c r="AD284"/>
  <c r="CR284"/>
  <c r="Q284"/>
  <c r="AE284"/>
  <c r="AF284"/>
  <c r="AG284"/>
  <c r="AH284"/>
  <c r="CV284"/>
  <c r="U284"/>
  <c r="AI284"/>
  <c r="AJ284"/>
  <c r="CQ284"/>
  <c r="CS284"/>
  <c r="R284"/>
  <c r="GK284"/>
  <c r="CT284"/>
  <c r="S284"/>
  <c r="CU284"/>
  <c r="T284"/>
  <c r="CW284"/>
  <c r="V284"/>
  <c r="CX284"/>
  <c r="W284"/>
  <c r="FR284"/>
  <c r="GL284"/>
  <c r="GO284"/>
  <c r="GP284"/>
  <c r="GV284"/>
  <c r="GX284"/>
  <c r="C285"/>
  <c r="D285"/>
  <c r="I285"/>
  <c r="U285"/>
  <c r="AC285"/>
  <c r="AE285"/>
  <c r="AF285"/>
  <c r="AG285"/>
  <c r="AH285"/>
  <c r="AI285"/>
  <c r="CW285"/>
  <c r="V285"/>
  <c r="AJ285"/>
  <c r="CQ285"/>
  <c r="P285"/>
  <c r="CT285"/>
  <c r="S285"/>
  <c r="CU285"/>
  <c r="T285"/>
  <c r="CV285"/>
  <c r="CX285"/>
  <c r="W285"/>
  <c r="FR285"/>
  <c r="GL285"/>
  <c r="GO285"/>
  <c r="GP285"/>
  <c r="GV285"/>
  <c r="GX285"/>
  <c r="B287"/>
  <c r="B250"/>
  <c r="C287"/>
  <c r="C250"/>
  <c r="D287"/>
  <c r="F287"/>
  <c r="F250"/>
  <c r="G287"/>
  <c r="G250"/>
  <c r="BC287"/>
  <c r="BC250"/>
  <c r="BX287"/>
  <c r="CK287"/>
  <c r="CK250"/>
  <c r="CL287"/>
  <c r="CL250"/>
  <c r="B316"/>
  <c r="B22"/>
  <c r="C316"/>
  <c r="C22"/>
  <c r="D316"/>
  <c r="D22"/>
  <c r="F316"/>
  <c r="F22"/>
  <c r="G316"/>
  <c r="G22"/>
  <c r="B348"/>
  <c r="B18"/>
  <c r="C348"/>
  <c r="C18"/>
  <c r="D348"/>
  <c r="D18"/>
  <c r="F348"/>
  <c r="F18"/>
  <c r="G348"/>
  <c r="G18"/>
  <c r="J651" i="5"/>
  <c r="P651"/>
  <c r="W320"/>
  <c r="W206"/>
  <c r="W593"/>
  <c r="G703"/>
  <c r="O703"/>
  <c r="W703"/>
  <c r="G384"/>
  <c r="O384"/>
  <c r="W448"/>
  <c r="G651"/>
  <c r="O651"/>
  <c r="G571"/>
  <c r="O571"/>
  <c r="W193"/>
  <c r="W408"/>
  <c r="G343"/>
  <c r="O343"/>
  <c r="J703"/>
  <c r="P703"/>
  <c r="X550"/>
  <c r="J308"/>
  <c r="P308"/>
  <c r="J254"/>
  <c r="P254"/>
  <c r="J690"/>
  <c r="P690"/>
  <c r="G690"/>
  <c r="O690"/>
  <c r="J522"/>
  <c r="P522"/>
  <c r="G522"/>
  <c r="O522"/>
  <c r="G493"/>
  <c r="O493"/>
  <c r="J640"/>
  <c r="P640"/>
  <c r="G550"/>
  <c r="O550"/>
  <c r="G640"/>
  <c r="O640"/>
  <c r="W170"/>
  <c r="G471"/>
  <c r="O471"/>
  <c r="X522"/>
  <c r="J288"/>
  <c r="P288"/>
  <c r="J502"/>
  <c r="P502"/>
  <c r="G582"/>
  <c r="O582"/>
  <c r="J714"/>
  <c r="P714"/>
  <c r="W502"/>
  <c r="G230"/>
  <c r="O230"/>
  <c r="G320"/>
  <c r="O320"/>
  <c r="X582"/>
  <c r="G593"/>
  <c r="O593"/>
  <c r="G502"/>
  <c r="O502"/>
  <c r="G182"/>
  <c r="O182"/>
  <c r="G276"/>
  <c r="O276"/>
  <c r="W690"/>
  <c r="G266"/>
  <c r="O266"/>
  <c r="W714"/>
  <c r="W428"/>
  <c r="W664"/>
  <c r="X512"/>
  <c r="W493"/>
  <c r="G714"/>
  <c r="O714"/>
  <c r="G677"/>
  <c r="O677"/>
  <c r="W677"/>
  <c r="W266"/>
  <c r="G19"/>
  <c r="W254"/>
  <c r="J594"/>
  <c r="CY260" i="1"/>
  <c r="X260"/>
  <c r="CZ260"/>
  <c r="Y260"/>
  <c r="CZ256"/>
  <c r="Y256"/>
  <c r="CY256"/>
  <c r="X256"/>
  <c r="CZ278"/>
  <c r="Y278"/>
  <c r="CY278"/>
  <c r="X278"/>
  <c r="CZ264"/>
  <c r="Y264"/>
  <c r="CY264"/>
  <c r="X264"/>
  <c r="CZ283"/>
  <c r="Y283"/>
  <c r="CY283"/>
  <c r="X283"/>
  <c r="CZ272"/>
  <c r="Y272"/>
  <c r="CY272"/>
  <c r="X272"/>
  <c r="CZ262"/>
  <c r="Y262"/>
  <c r="CY262"/>
  <c r="X262"/>
  <c r="CY255"/>
  <c r="X255"/>
  <c r="CZ255"/>
  <c r="Y255"/>
  <c r="CJ202"/>
  <c r="BA219"/>
  <c r="P279"/>
  <c r="AB278"/>
  <c r="CQ278"/>
  <c r="P278"/>
  <c r="CP278"/>
  <c r="O278"/>
  <c r="V268"/>
  <c r="AD268"/>
  <c r="CS268"/>
  <c r="AD285"/>
  <c r="CR285"/>
  <c r="Q285"/>
  <c r="CP285"/>
  <c r="O285"/>
  <c r="CS285"/>
  <c r="R285"/>
  <c r="AB284"/>
  <c r="Q282"/>
  <c r="R282"/>
  <c r="GK282"/>
  <c r="Q279"/>
  <c r="R279"/>
  <c r="GK279"/>
  <c r="AD276"/>
  <c r="CS276"/>
  <c r="R276"/>
  <c r="GK276"/>
  <c r="CY273"/>
  <c r="X273"/>
  <c r="CZ273"/>
  <c r="Y273"/>
  <c r="Q271"/>
  <c r="CP271"/>
  <c r="O271"/>
  <c r="R271"/>
  <c r="GK271"/>
  <c r="AB270"/>
  <c r="CQ270"/>
  <c r="Q269"/>
  <c r="CY267"/>
  <c r="X267"/>
  <c r="CZ267"/>
  <c r="Y267"/>
  <c r="CY266"/>
  <c r="X266"/>
  <c r="T265"/>
  <c r="AB265"/>
  <c r="CZ263"/>
  <c r="Y263"/>
  <c r="GN263"/>
  <c r="BY287"/>
  <c r="V258"/>
  <c r="CR258"/>
  <c r="Q258"/>
  <c r="AB258"/>
  <c r="I258"/>
  <c r="V256"/>
  <c r="P256"/>
  <c r="CY214"/>
  <c r="X214"/>
  <c r="CZ214"/>
  <c r="Y214"/>
  <c r="V210"/>
  <c r="CZ209"/>
  <c r="Y209"/>
  <c r="CY209"/>
  <c r="X209"/>
  <c r="V207"/>
  <c r="AI219"/>
  <c r="CZ206"/>
  <c r="Y206"/>
  <c r="CY206"/>
  <c r="X206"/>
  <c r="CR167"/>
  <c r="Q167"/>
  <c r="AB167"/>
  <c r="CY159"/>
  <c r="X159"/>
  <c r="CZ159"/>
  <c r="Y159"/>
  <c r="AD274"/>
  <c r="CS274"/>
  <c r="R274"/>
  <c r="CY274"/>
  <c r="X274"/>
  <c r="AD266"/>
  <c r="CS266"/>
  <c r="R266"/>
  <c r="CY265"/>
  <c r="X265"/>
  <c r="CZ265"/>
  <c r="Y265"/>
  <c r="R258"/>
  <c r="GK258"/>
  <c r="CP255"/>
  <c r="O255"/>
  <c r="CZ215"/>
  <c r="Y215"/>
  <c r="CY215"/>
  <c r="X215"/>
  <c r="AJ155"/>
  <c r="W171"/>
  <c r="GK157"/>
  <c r="AI155"/>
  <c r="V171"/>
  <c r="GN122"/>
  <c r="GM122"/>
  <c r="BZ26"/>
  <c r="AQ124"/>
  <c r="CG124"/>
  <c r="CY105"/>
  <c r="X105"/>
  <c r="CZ105"/>
  <c r="Y105"/>
  <c r="CZ104"/>
  <c r="Y104"/>
  <c r="CY104"/>
  <c r="X104"/>
  <c r="CY96"/>
  <c r="X96"/>
  <c r="CZ96"/>
  <c r="Y96"/>
  <c r="U282"/>
  <c r="CD287"/>
  <c r="BX250"/>
  <c r="AO287"/>
  <c r="CG287"/>
  <c r="CY284"/>
  <c r="X284"/>
  <c r="CZ284"/>
  <c r="Y284"/>
  <c r="AB283"/>
  <c r="CQ283"/>
  <c r="P283"/>
  <c r="CP283"/>
  <c r="O283"/>
  <c r="T282"/>
  <c r="AB282"/>
  <c r="CZ280"/>
  <c r="Y280"/>
  <c r="T279"/>
  <c r="AB279"/>
  <c r="CZ277"/>
  <c r="Y277"/>
  <c r="CP273"/>
  <c r="O273"/>
  <c r="AB272"/>
  <c r="CQ272"/>
  <c r="P272"/>
  <c r="CP272"/>
  <c r="O272"/>
  <c r="T271"/>
  <c r="AB271"/>
  <c r="CP267"/>
  <c r="O267"/>
  <c r="CX495" i="3"/>
  <c r="CX499"/>
  <c r="CX503"/>
  <c r="CX507"/>
  <c r="CX511"/>
  <c r="CX496"/>
  <c r="CX500"/>
  <c r="CX504"/>
  <c r="CX508"/>
  <c r="CX512"/>
  <c r="CX498"/>
  <c r="CX502"/>
  <c r="CX506"/>
  <c r="CX510"/>
  <c r="CX505"/>
  <c r="CX509"/>
  <c r="CX501"/>
  <c r="CX497"/>
  <c r="I269" i="1"/>
  <c r="T269"/>
  <c r="I270"/>
  <c r="V270"/>
  <c r="I268"/>
  <c r="GX268"/>
  <c r="Q265"/>
  <c r="S257"/>
  <c r="CP254"/>
  <c r="O254"/>
  <c r="CY253"/>
  <c r="X253"/>
  <c r="CZ253"/>
  <c r="Y253"/>
  <c r="CZ252"/>
  <c r="Y252"/>
  <c r="F229"/>
  <c r="AQ202"/>
  <c r="GO169"/>
  <c r="GM169"/>
  <c r="GO166"/>
  <c r="GM166"/>
  <c r="CZ164"/>
  <c r="Y164"/>
  <c r="CY164"/>
  <c r="X164"/>
  <c r="AB164"/>
  <c r="CQ164"/>
  <c r="P164"/>
  <c r="CP164"/>
  <c r="O164"/>
  <c r="GK163"/>
  <c r="GM163"/>
  <c r="CY163"/>
  <c r="X163"/>
  <c r="GN163"/>
  <c r="AG171"/>
  <c r="P282"/>
  <c r="AB281"/>
  <c r="CQ281"/>
  <c r="P281"/>
  <c r="CP281"/>
  <c r="O281"/>
  <c r="GX258"/>
  <c r="U258"/>
  <c r="U257"/>
  <c r="CP284"/>
  <c r="O284"/>
  <c r="W282"/>
  <c r="S282"/>
  <c r="CZ281"/>
  <c r="Y281"/>
  <c r="CY281"/>
  <c r="X281"/>
  <c r="CY280"/>
  <c r="X280"/>
  <c r="GN280"/>
  <c r="W279"/>
  <c r="S279"/>
  <c r="CY277"/>
  <c r="X277"/>
  <c r="GN277"/>
  <c r="AB273"/>
  <c r="W271"/>
  <c r="S271"/>
  <c r="Q270"/>
  <c r="V269"/>
  <c r="R269"/>
  <c r="GK269"/>
  <c r="AB267"/>
  <c r="CP265"/>
  <c r="O265"/>
  <c r="AB264"/>
  <c r="CQ264"/>
  <c r="P264"/>
  <c r="CP264"/>
  <c r="O264"/>
  <c r="AB262"/>
  <c r="CQ262"/>
  <c r="P262"/>
  <c r="CP262"/>
  <c r="O262"/>
  <c r="GM261"/>
  <c r="GN261"/>
  <c r="CP260"/>
  <c r="O260"/>
  <c r="CQ257"/>
  <c r="P257"/>
  <c r="AB257"/>
  <c r="CX459" i="3"/>
  <c r="CX463"/>
  <c r="CX467"/>
  <c r="CX460"/>
  <c r="CX464"/>
  <c r="CX468"/>
  <c r="CX458"/>
  <c r="CX462"/>
  <c r="CX466"/>
  <c r="CX465"/>
  <c r="CX461"/>
  <c r="CX457"/>
  <c r="I259" i="1"/>
  <c r="I257"/>
  <c r="W257"/>
  <c r="T256"/>
  <c r="GX256"/>
  <c r="CC287"/>
  <c r="CQ253"/>
  <c r="P253"/>
  <c r="CP253"/>
  <c r="O253"/>
  <c r="AB253"/>
  <c r="BZ287"/>
  <c r="CY216"/>
  <c r="X216"/>
  <c r="CZ216"/>
  <c r="Y216"/>
  <c r="CZ211"/>
  <c r="Y211"/>
  <c r="CY211"/>
  <c r="X211"/>
  <c r="AB211"/>
  <c r="CQ211"/>
  <c r="P211"/>
  <c r="CP211"/>
  <c r="O211"/>
  <c r="R210"/>
  <c r="GK210"/>
  <c r="R207"/>
  <c r="GK207"/>
  <c r="AD162"/>
  <c r="CR162"/>
  <c r="Q162"/>
  <c r="CP162"/>
  <c r="O162"/>
  <c r="CS162"/>
  <c r="R162"/>
  <c r="F303"/>
  <c r="CX572" i="3"/>
  <c r="CX576"/>
  <c r="CX573"/>
  <c r="CX577"/>
  <c r="CX571"/>
  <c r="CX575"/>
  <c r="CX574"/>
  <c r="CX570"/>
  <c r="CX531"/>
  <c r="CX535"/>
  <c r="CX539"/>
  <c r="CX543"/>
  <c r="CX532"/>
  <c r="CX536"/>
  <c r="CX540"/>
  <c r="CX544"/>
  <c r="CX530"/>
  <c r="CX534"/>
  <c r="CX538"/>
  <c r="CX542"/>
  <c r="CX546"/>
  <c r="CX537"/>
  <c r="CX541"/>
  <c r="CX533"/>
  <c r="CX545"/>
  <c r="AB260" i="1"/>
  <c r="V259"/>
  <c r="R259"/>
  <c r="GK259"/>
  <c r="W258"/>
  <c r="S258"/>
  <c r="AB256"/>
  <c r="AB255"/>
  <c r="CY217"/>
  <c r="X217"/>
  <c r="AD217"/>
  <c r="CR217"/>
  <c r="Q217"/>
  <c r="CS217"/>
  <c r="R217"/>
  <c r="CP216"/>
  <c r="O216"/>
  <c r="AB216"/>
  <c r="CP214"/>
  <c r="O214"/>
  <c r="AB214"/>
  <c r="AB213"/>
  <c r="CQ213"/>
  <c r="P213"/>
  <c r="CP213"/>
  <c r="O213"/>
  <c r="T210"/>
  <c r="Q210"/>
  <c r="T207"/>
  <c r="AG219"/>
  <c r="Q207"/>
  <c r="AB204"/>
  <c r="CQ204"/>
  <c r="P204"/>
  <c r="CY167"/>
  <c r="X167"/>
  <c r="CZ167"/>
  <c r="Y167"/>
  <c r="CZ163"/>
  <c r="Y163"/>
  <c r="CD171"/>
  <c r="CS158"/>
  <c r="R158"/>
  <c r="GK158"/>
  <c r="AD158"/>
  <c r="CR158"/>
  <c r="Q158"/>
  <c r="BY171"/>
  <c r="CY157"/>
  <c r="X157"/>
  <c r="CZ157"/>
  <c r="Y157"/>
  <c r="AF171"/>
  <c r="CP157"/>
  <c r="O157"/>
  <c r="CX559" i="3"/>
  <c r="CX556"/>
  <c r="CX560"/>
  <c r="CX558"/>
  <c r="CX557"/>
  <c r="CX561"/>
  <c r="CX515"/>
  <c r="CX519"/>
  <c r="CX523"/>
  <c r="CX527"/>
  <c r="CX516"/>
  <c r="CX520"/>
  <c r="CX524"/>
  <c r="CX528"/>
  <c r="CX514"/>
  <c r="CX518"/>
  <c r="CX522"/>
  <c r="CX526"/>
  <c r="CX521"/>
  <c r="CX525"/>
  <c r="CX517"/>
  <c r="CX513"/>
  <c r="CX529"/>
  <c r="AB261" i="1"/>
  <c r="AB259"/>
  <c r="T257"/>
  <c r="U256"/>
  <c r="Q256"/>
  <c r="AB254"/>
  <c r="BX202"/>
  <c r="AO219"/>
  <c r="CG219"/>
  <c r="CP217"/>
  <c r="O217"/>
  <c r="CZ213"/>
  <c r="Y213"/>
  <c r="CY213"/>
  <c r="X213"/>
  <c r="CY212"/>
  <c r="X212"/>
  <c r="CZ212"/>
  <c r="Y212"/>
  <c r="P210"/>
  <c r="CP210"/>
  <c r="O210"/>
  <c r="AB209"/>
  <c r="CQ209"/>
  <c r="P209"/>
  <c r="CP209"/>
  <c r="O209"/>
  <c r="CY208"/>
  <c r="X208"/>
  <c r="AD208"/>
  <c r="CR208"/>
  <c r="Q208"/>
  <c r="CP208"/>
  <c r="O208"/>
  <c r="CS208"/>
  <c r="R208"/>
  <c r="P207"/>
  <c r="AB206"/>
  <c r="CQ206"/>
  <c r="P206"/>
  <c r="CP206"/>
  <c r="O206"/>
  <c r="AD205"/>
  <c r="CR205"/>
  <c r="Q205"/>
  <c r="CP205"/>
  <c r="O205"/>
  <c r="CS205"/>
  <c r="R205"/>
  <c r="CY205"/>
  <c r="X205"/>
  <c r="CZ204"/>
  <c r="Y204"/>
  <c r="CY204"/>
  <c r="X204"/>
  <c r="AB163"/>
  <c r="CP160"/>
  <c r="O160"/>
  <c r="AH171"/>
  <c r="CP158"/>
  <c r="O158"/>
  <c r="CJ171"/>
  <c r="BB287"/>
  <c r="CX563" i="3"/>
  <c r="CX564"/>
  <c r="CX562"/>
  <c r="CX566"/>
  <c r="CX568"/>
  <c r="CX569"/>
  <c r="CX567"/>
  <c r="CX565"/>
  <c r="I275" i="1"/>
  <c r="T275"/>
  <c r="CX479" i="3"/>
  <c r="CX483"/>
  <c r="CX487"/>
  <c r="CX491"/>
  <c r="CX480"/>
  <c r="CX484"/>
  <c r="CX488"/>
  <c r="CX492"/>
  <c r="CX478"/>
  <c r="CX482"/>
  <c r="CX486"/>
  <c r="CX490"/>
  <c r="CX494"/>
  <c r="CX489"/>
  <c r="CX493"/>
  <c r="CX485"/>
  <c r="CX481"/>
  <c r="GX259" i="1"/>
  <c r="CQ252"/>
  <c r="P252"/>
  <c r="AD252"/>
  <c r="CR252"/>
  <c r="Q252"/>
  <c r="BC202"/>
  <c r="F235"/>
  <c r="AB215"/>
  <c r="CQ215"/>
  <c r="P215"/>
  <c r="CP215"/>
  <c r="O215"/>
  <c r="T212"/>
  <c r="Q212"/>
  <c r="CP212"/>
  <c r="O212"/>
  <c r="U210"/>
  <c r="W210"/>
  <c r="S210"/>
  <c r="U207"/>
  <c r="AH219"/>
  <c r="W207"/>
  <c r="AJ219"/>
  <c r="S207"/>
  <c r="AB205"/>
  <c r="BY219"/>
  <c r="BC155"/>
  <c r="F187"/>
  <c r="AC171"/>
  <c r="CY168"/>
  <c r="X168"/>
  <c r="AD168"/>
  <c r="CR168"/>
  <c r="Q168"/>
  <c r="CP168"/>
  <c r="O168"/>
  <c r="CS168"/>
  <c r="R168"/>
  <c r="CP167"/>
  <c r="O167"/>
  <c r="CY165"/>
  <c r="X165"/>
  <c r="AD165"/>
  <c r="CR165"/>
  <c r="Q165"/>
  <c r="CP165"/>
  <c r="O165"/>
  <c r="CS165"/>
  <c r="R165"/>
  <c r="GN161"/>
  <c r="CY161"/>
  <c r="X161"/>
  <c r="GM161"/>
  <c r="CZ161"/>
  <c r="Y161"/>
  <c r="BZ171"/>
  <c r="AB160"/>
  <c r="AB159"/>
  <c r="CQ159"/>
  <c r="P159"/>
  <c r="CZ158"/>
  <c r="Y158"/>
  <c r="CY158"/>
  <c r="X158"/>
  <c r="AD171"/>
  <c r="U159"/>
  <c r="Q159"/>
  <c r="CP119"/>
  <c r="O119"/>
  <c r="S116"/>
  <c r="T116"/>
  <c r="CZ114"/>
  <c r="Y114"/>
  <c r="CY108"/>
  <c r="X108"/>
  <c r="CZ108"/>
  <c r="Y108"/>
  <c r="CZ107"/>
  <c r="Y107"/>
  <c r="CY107"/>
  <c r="X107"/>
  <c r="CY106"/>
  <c r="X106"/>
  <c r="GN106"/>
  <c r="CZ106"/>
  <c r="Y106"/>
  <c r="CY103"/>
  <c r="X103"/>
  <c r="GN103"/>
  <c r="CZ103"/>
  <c r="Y103"/>
  <c r="CX427" i="3"/>
  <c r="CX424"/>
  <c r="CX428"/>
  <c r="CX426"/>
  <c r="CX425"/>
  <c r="CX415"/>
  <c r="CX419"/>
  <c r="CX423"/>
  <c r="CX416"/>
  <c r="CX420"/>
  <c r="CX418"/>
  <c r="CX422"/>
  <c r="CX421"/>
  <c r="CX417"/>
  <c r="CX411"/>
  <c r="CX408"/>
  <c r="CX412"/>
  <c r="CX410"/>
  <c r="CX414"/>
  <c r="CX409"/>
  <c r="CX413"/>
  <c r="CX375"/>
  <c r="CX374"/>
  <c r="CX373"/>
  <c r="CC26" i="1"/>
  <c r="AT124"/>
  <c r="CY115"/>
  <c r="X115"/>
  <c r="GM115"/>
  <c r="CZ115"/>
  <c r="Y115"/>
  <c r="CP113"/>
  <c r="O113"/>
  <c r="CP110"/>
  <c r="O110"/>
  <c r="CP105"/>
  <c r="O105"/>
  <c r="CY99"/>
  <c r="X99"/>
  <c r="CZ99"/>
  <c r="Y99"/>
  <c r="AB97"/>
  <c r="CR97"/>
  <c r="Q97"/>
  <c r="CP96"/>
  <c r="O96"/>
  <c r="CP95"/>
  <c r="O95"/>
  <c r="AB158"/>
  <c r="AB157"/>
  <c r="CK26"/>
  <c r="BB124"/>
  <c r="BY26"/>
  <c r="AP124"/>
  <c r="CI124"/>
  <c r="GM121"/>
  <c r="GN121"/>
  <c r="U116"/>
  <c r="P116"/>
  <c r="CP116"/>
  <c r="O116"/>
  <c r="CP114"/>
  <c r="O114"/>
  <c r="CY113"/>
  <c r="X113"/>
  <c r="CZ113"/>
  <c r="Y113"/>
  <c r="CZ112"/>
  <c r="Y112"/>
  <c r="CY112"/>
  <c r="X112"/>
  <c r="CP111"/>
  <c r="O111"/>
  <c r="CY110"/>
  <c r="X110"/>
  <c r="CZ110"/>
  <c r="Y110"/>
  <c r="CZ109"/>
  <c r="Y109"/>
  <c r="CY109"/>
  <c r="X109"/>
  <c r="CP108"/>
  <c r="O108"/>
  <c r="AB107"/>
  <c r="CP104"/>
  <c r="O104"/>
  <c r="CY101"/>
  <c r="X101"/>
  <c r="CZ101"/>
  <c r="Y101"/>
  <c r="CZ100"/>
  <c r="Y100"/>
  <c r="CY100"/>
  <c r="X100"/>
  <c r="GN100"/>
  <c r="CP99"/>
  <c r="O99"/>
  <c r="CY98"/>
  <c r="X98"/>
  <c r="CZ98"/>
  <c r="Y98"/>
  <c r="CY92"/>
  <c r="X92"/>
  <c r="CZ92"/>
  <c r="Y92"/>
  <c r="CP92"/>
  <c r="O92"/>
  <c r="CS119"/>
  <c r="R119"/>
  <c r="GK119"/>
  <c r="AB119"/>
  <c r="CQ118"/>
  <c r="AD118"/>
  <c r="CR118"/>
  <c r="CS116"/>
  <c r="R116"/>
  <c r="GK116"/>
  <c r="AB116"/>
  <c r="CS114"/>
  <c r="R114"/>
  <c r="GK114"/>
  <c r="AB114"/>
  <c r="CQ112"/>
  <c r="P112"/>
  <c r="AD112"/>
  <c r="CR112"/>
  <c r="Q112"/>
  <c r="CS111"/>
  <c r="R111"/>
  <c r="GK111"/>
  <c r="AB111"/>
  <c r="CQ109"/>
  <c r="P109"/>
  <c r="AD109"/>
  <c r="CR109"/>
  <c r="Q109"/>
  <c r="CQ107"/>
  <c r="P107"/>
  <c r="CP107"/>
  <c r="O107"/>
  <c r="AD107"/>
  <c r="CR107"/>
  <c r="Q107"/>
  <c r="AB105"/>
  <c r="T96"/>
  <c r="AB96"/>
  <c r="CT95"/>
  <c r="S95"/>
  <c r="CX239" i="3"/>
  <c r="CX236"/>
  <c r="CX240"/>
  <c r="CX238"/>
  <c r="CX242"/>
  <c r="CX241"/>
  <c r="CX237"/>
  <c r="W91" i="1"/>
  <c r="S91"/>
  <c r="CT90"/>
  <c r="S90"/>
  <c r="CP90"/>
  <c r="O90"/>
  <c r="AD87"/>
  <c r="CR87"/>
  <c r="CS87"/>
  <c r="P86"/>
  <c r="CZ57"/>
  <c r="Y57"/>
  <c r="CY57"/>
  <c r="X57"/>
  <c r="BC124"/>
  <c r="AU124"/>
  <c r="AB115"/>
  <c r="CX311" i="3"/>
  <c r="CX315"/>
  <c r="CX319"/>
  <c r="CX312"/>
  <c r="CX316"/>
  <c r="CX320"/>
  <c r="CX314"/>
  <c r="CX318"/>
  <c r="CX322"/>
  <c r="CX317"/>
  <c r="CX321"/>
  <c r="CX313"/>
  <c r="AB113" i="1"/>
  <c r="AB110"/>
  <c r="AB108"/>
  <c r="AB104"/>
  <c r="CZ102"/>
  <c r="Y102"/>
  <c r="CP102"/>
  <c r="O102"/>
  <c r="AB100"/>
  <c r="P98"/>
  <c r="CP98"/>
  <c r="O98"/>
  <c r="CZ94"/>
  <c r="Y94"/>
  <c r="GM94"/>
  <c r="CZ89"/>
  <c r="Y89"/>
  <c r="CZ86"/>
  <c r="Y86"/>
  <c r="CX223" i="3"/>
  <c r="CX227"/>
  <c r="CX224"/>
  <c r="CX228"/>
  <c r="CX226"/>
  <c r="CX225"/>
  <c r="CX229"/>
  <c r="I87" i="1"/>
  <c r="GX87"/>
  <c r="I88"/>
  <c r="CT120"/>
  <c r="S120"/>
  <c r="I118"/>
  <c r="V118"/>
  <c r="CT117"/>
  <c r="S117"/>
  <c r="CX299" i="3"/>
  <c r="CX303"/>
  <c r="CX307"/>
  <c r="CX300"/>
  <c r="CX304"/>
  <c r="CX302"/>
  <c r="CX306"/>
  <c r="CX305"/>
  <c r="CX301"/>
  <c r="AB106" i="1"/>
  <c r="AB103"/>
  <c r="P101"/>
  <c r="CP101"/>
  <c r="O101"/>
  <c r="AB99"/>
  <c r="T98"/>
  <c r="AB98"/>
  <c r="W97"/>
  <c r="S97"/>
  <c r="CY93"/>
  <c r="X93"/>
  <c r="CQ93"/>
  <c r="P93"/>
  <c r="CP93"/>
  <c r="O93"/>
  <c r="AB92"/>
  <c r="CS91"/>
  <c r="R91"/>
  <c r="GK91"/>
  <c r="P91"/>
  <c r="CP91"/>
  <c r="O91"/>
  <c r="V88"/>
  <c r="W88"/>
  <c r="S88"/>
  <c r="AB88"/>
  <c r="S87"/>
  <c r="CX275" i="3"/>
  <c r="CX279"/>
  <c r="CX272"/>
  <c r="CX276"/>
  <c r="CX274"/>
  <c r="CX278"/>
  <c r="CX277"/>
  <c r="CX273"/>
  <c r="AD89" i="1"/>
  <c r="CR89"/>
  <c r="Q89"/>
  <c r="CS89"/>
  <c r="R89"/>
  <c r="GK89"/>
  <c r="T88"/>
  <c r="CZ85"/>
  <c r="Y85"/>
  <c r="CZ83"/>
  <c r="Y83"/>
  <c r="CY83"/>
  <c r="X83"/>
  <c r="P78"/>
  <c r="CX288" i="3"/>
  <c r="CX290"/>
  <c r="CX289"/>
  <c r="CX243"/>
  <c r="CX247"/>
  <c r="CX244"/>
  <c r="CX248"/>
  <c r="CX246"/>
  <c r="CX245"/>
  <c r="CQ89" i="1"/>
  <c r="P89"/>
  <c r="U88"/>
  <c r="Q88"/>
  <c r="CQ87"/>
  <c r="AB87"/>
  <c r="T86"/>
  <c r="U84"/>
  <c r="Q84"/>
  <c r="W82"/>
  <c r="S82"/>
  <c r="AB82"/>
  <c r="CQ81"/>
  <c r="P81"/>
  <c r="CZ80"/>
  <c r="Y80"/>
  <c r="CY79"/>
  <c r="X79"/>
  <c r="CZ79"/>
  <c r="Y79"/>
  <c r="AB79"/>
  <c r="T77"/>
  <c r="U76"/>
  <c r="Q76"/>
  <c r="AD75"/>
  <c r="CR75"/>
  <c r="Q75"/>
  <c r="CS75"/>
  <c r="R75"/>
  <c r="CP74"/>
  <c r="O74"/>
  <c r="CZ73"/>
  <c r="Y73"/>
  <c r="CY73"/>
  <c r="X73"/>
  <c r="W71"/>
  <c r="U65"/>
  <c r="CX159" i="3"/>
  <c r="CX163"/>
  <c r="CX160"/>
  <c r="CX164"/>
  <c r="CX158"/>
  <c r="CX162"/>
  <c r="CX166"/>
  <c r="CX161"/>
  <c r="CX165"/>
  <c r="I66" i="1"/>
  <c r="U66"/>
  <c r="I65"/>
  <c r="S65"/>
  <c r="GX64"/>
  <c r="CZ62"/>
  <c r="Y62"/>
  <c r="AD60"/>
  <c r="CS60"/>
  <c r="R60"/>
  <c r="GK60"/>
  <c r="CX251" i="3"/>
  <c r="CX255"/>
  <c r="CX259"/>
  <c r="CX252"/>
  <c r="CX256"/>
  <c r="CX260"/>
  <c r="CX250"/>
  <c r="CX254"/>
  <c r="CX258"/>
  <c r="CX262"/>
  <c r="CX257"/>
  <c r="CX261"/>
  <c r="CX253"/>
  <c r="CX249"/>
  <c r="U86" i="1"/>
  <c r="Q86"/>
  <c r="AD85"/>
  <c r="CR85"/>
  <c r="Q85"/>
  <c r="CP85"/>
  <c r="O85"/>
  <c r="CS85"/>
  <c r="R85"/>
  <c r="GK85"/>
  <c r="CP84"/>
  <c r="O84"/>
  <c r="GX82"/>
  <c r="T82"/>
  <c r="R78"/>
  <c r="GK78"/>
  <c r="U78"/>
  <c r="AB78"/>
  <c r="CR78"/>
  <c r="CP76"/>
  <c r="O76"/>
  <c r="CX191" i="3"/>
  <c r="CX195"/>
  <c r="CX192"/>
  <c r="CX196"/>
  <c r="CX190"/>
  <c r="CX194"/>
  <c r="CX193"/>
  <c r="CX197"/>
  <c r="CX189"/>
  <c r="I78" i="1"/>
  <c r="GX78"/>
  <c r="I77"/>
  <c r="U77"/>
  <c r="CY75"/>
  <c r="X75"/>
  <c r="CP75"/>
  <c r="O75"/>
  <c r="CY74"/>
  <c r="X74"/>
  <c r="CZ74"/>
  <c r="Y74"/>
  <c r="AB74"/>
  <c r="U72"/>
  <c r="R71"/>
  <c r="GK71"/>
  <c r="GX71"/>
  <c r="AB70"/>
  <c r="CQ70"/>
  <c r="P70"/>
  <c r="CP70"/>
  <c r="O70"/>
  <c r="AD64"/>
  <c r="CS64"/>
  <c r="R64"/>
  <c r="GK64"/>
  <c r="CQ53"/>
  <c r="P53"/>
  <c r="AB53"/>
  <c r="CZ43"/>
  <c r="Y43"/>
  <c r="CY43"/>
  <c r="X43"/>
  <c r="CY84"/>
  <c r="X84"/>
  <c r="CZ84"/>
  <c r="Y84"/>
  <c r="AB84"/>
  <c r="AB83"/>
  <c r="CQ83"/>
  <c r="P83"/>
  <c r="CZ81"/>
  <c r="Y81"/>
  <c r="CY81"/>
  <c r="X81"/>
  <c r="AB80"/>
  <c r="CR80"/>
  <c r="Q80"/>
  <c r="CP80"/>
  <c r="O80"/>
  <c r="GX77"/>
  <c r="V77"/>
  <c r="AD77"/>
  <c r="CR77"/>
  <c r="Q77"/>
  <c r="CS77"/>
  <c r="CY76"/>
  <c r="X76"/>
  <c r="CZ76"/>
  <c r="Y76"/>
  <c r="AB76"/>
  <c r="CR71"/>
  <c r="Q71"/>
  <c r="AB71"/>
  <c r="CZ70"/>
  <c r="Y70"/>
  <c r="CY70"/>
  <c r="X70"/>
  <c r="GN62"/>
  <c r="CQ61"/>
  <c r="P61"/>
  <c r="CP61"/>
  <c r="O61"/>
  <c r="AB61"/>
  <c r="GM58"/>
  <c r="AB86"/>
  <c r="CP82"/>
  <c r="O82"/>
  <c r="CY80"/>
  <c r="X80"/>
  <c r="CP79"/>
  <c r="O79"/>
  <c r="V78"/>
  <c r="W78"/>
  <c r="S78"/>
  <c r="S77"/>
  <c r="P77"/>
  <c r="AB73"/>
  <c r="CQ73"/>
  <c r="P73"/>
  <c r="CP73"/>
  <c r="O73"/>
  <c r="AD72"/>
  <c r="CS72"/>
  <c r="R72"/>
  <c r="GK72"/>
  <c r="CZ71"/>
  <c r="Y71"/>
  <c r="CY71"/>
  <c r="X71"/>
  <c r="CZ69"/>
  <c r="Y69"/>
  <c r="CY69"/>
  <c r="X69"/>
  <c r="CP69"/>
  <c r="O69"/>
  <c r="CP68"/>
  <c r="O68"/>
  <c r="CS63"/>
  <c r="AD63"/>
  <c r="CZ61"/>
  <c r="Y61"/>
  <c r="CY61"/>
  <c r="X61"/>
  <c r="CZ59"/>
  <c r="Y59"/>
  <c r="CY59"/>
  <c r="X59"/>
  <c r="AD34"/>
  <c r="CR34"/>
  <c r="Q34"/>
  <c r="CS34"/>
  <c r="R34"/>
  <c r="GK34"/>
  <c r="CX231" i="3"/>
  <c r="CX235"/>
  <c r="CX232"/>
  <c r="CX230"/>
  <c r="CX234"/>
  <c r="CX233"/>
  <c r="AB85" i="1"/>
  <c r="AD83"/>
  <c r="CR83"/>
  <c r="Q83"/>
  <c r="AD81"/>
  <c r="CR81"/>
  <c r="Q81"/>
  <c r="AB77"/>
  <c r="AB75"/>
  <c r="CX187" i="3"/>
  <c r="CX188"/>
  <c r="CX186"/>
  <c r="CX185"/>
  <c r="W72" i="1"/>
  <c r="S72"/>
  <c r="U71"/>
  <c r="AB69"/>
  <c r="AD67"/>
  <c r="V66"/>
  <c r="R66"/>
  <c r="GK66"/>
  <c r="W64"/>
  <c r="S64"/>
  <c r="CX147" i="3"/>
  <c r="CX151"/>
  <c r="CX155"/>
  <c r="CX148"/>
  <c r="CX152"/>
  <c r="CX156"/>
  <c r="CX146"/>
  <c r="CX150"/>
  <c r="CX154"/>
  <c r="CX145"/>
  <c r="CX149"/>
  <c r="CX153"/>
  <c r="CX157"/>
  <c r="I63" i="1"/>
  <c r="P63"/>
  <c r="W60"/>
  <c r="S60"/>
  <c r="CZ58"/>
  <c r="Y58"/>
  <c r="GN58"/>
  <c r="CZ56"/>
  <c r="Y56"/>
  <c r="GN56"/>
  <c r="GN51"/>
  <c r="GM44"/>
  <c r="GN44"/>
  <c r="CX215" i="3"/>
  <c r="CX219"/>
  <c r="CX216"/>
  <c r="CX220"/>
  <c r="CX214"/>
  <c r="CX218"/>
  <c r="CX222"/>
  <c r="CX221"/>
  <c r="CX217"/>
  <c r="P72" i="1"/>
  <c r="P71"/>
  <c r="CP71"/>
  <c r="O71"/>
  <c r="AB68"/>
  <c r="AB66"/>
  <c r="R65"/>
  <c r="GK65"/>
  <c r="P64"/>
  <c r="AB62"/>
  <c r="P60"/>
  <c r="W53"/>
  <c r="S53"/>
  <c r="AB50"/>
  <c r="Q49"/>
  <c r="CX103" i="3"/>
  <c r="CX107"/>
  <c r="CX100"/>
  <c r="CX104"/>
  <c r="CX108"/>
  <c r="CX102"/>
  <c r="CX106"/>
  <c r="CX101"/>
  <c r="CX105"/>
  <c r="I49" i="1"/>
  <c r="W49"/>
  <c r="T48"/>
  <c r="I50"/>
  <c r="CQ45"/>
  <c r="P45"/>
  <c r="CP45"/>
  <c r="O45"/>
  <c r="AB45"/>
  <c r="CZ37"/>
  <c r="Y37"/>
  <c r="CY37"/>
  <c r="X37"/>
  <c r="AB37"/>
  <c r="T72"/>
  <c r="T71"/>
  <c r="GX66"/>
  <c r="T64"/>
  <c r="CY62"/>
  <c r="X62"/>
  <c r="GM62"/>
  <c r="AB59"/>
  <c r="CQ59"/>
  <c r="P59"/>
  <c r="CP59"/>
  <c r="O59"/>
  <c r="AB57"/>
  <c r="CQ57"/>
  <c r="P57"/>
  <c r="CP57"/>
  <c r="O57"/>
  <c r="CQ54"/>
  <c r="P54"/>
  <c r="CP54"/>
  <c r="O54"/>
  <c r="V53"/>
  <c r="GX53"/>
  <c r="P49"/>
  <c r="T49"/>
  <c r="W47"/>
  <c r="CZ40"/>
  <c r="Y40"/>
  <c r="CY40"/>
  <c r="X40"/>
  <c r="AB40"/>
  <c r="CX167" i="3"/>
  <c r="CX171"/>
  <c r="CX168"/>
  <c r="CX172"/>
  <c r="CX170"/>
  <c r="CX173"/>
  <c r="CX169"/>
  <c r="CZ55" i="1"/>
  <c r="Y55"/>
  <c r="CY55"/>
  <c r="X55"/>
  <c r="CS54"/>
  <c r="R54"/>
  <c r="GK54"/>
  <c r="AD54"/>
  <c r="CR54"/>
  <c r="Q54"/>
  <c r="R53"/>
  <c r="GK53"/>
  <c r="AB52"/>
  <c r="CY52"/>
  <c r="X52"/>
  <c r="S49"/>
  <c r="V47"/>
  <c r="R47"/>
  <c r="GK47"/>
  <c r="AB44"/>
  <c r="P42"/>
  <c r="AB49"/>
  <c r="GX48"/>
  <c r="P48"/>
  <c r="T47"/>
  <c r="AB47"/>
  <c r="AB43"/>
  <c r="CQ43"/>
  <c r="P43"/>
  <c r="CP43"/>
  <c r="O43"/>
  <c r="CQ39"/>
  <c r="P39"/>
  <c r="CP39"/>
  <c r="O39"/>
  <c r="AB39"/>
  <c r="CX175" i="3"/>
  <c r="CX179"/>
  <c r="CX183"/>
  <c r="CX176"/>
  <c r="CX180"/>
  <c r="CX184"/>
  <c r="CX174"/>
  <c r="CX178"/>
  <c r="CX182"/>
  <c r="CX177"/>
  <c r="CX181"/>
  <c r="CX139"/>
  <c r="CX143"/>
  <c r="CX140"/>
  <c r="CX144"/>
  <c r="CX138"/>
  <c r="CX142"/>
  <c r="CX141"/>
  <c r="CQ55" i="1"/>
  <c r="P55"/>
  <c r="CP55"/>
  <c r="O55"/>
  <c r="CQ52"/>
  <c r="P52"/>
  <c r="CP52"/>
  <c r="O52"/>
  <c r="AD52"/>
  <c r="CR52"/>
  <c r="Q52"/>
  <c r="Q50"/>
  <c r="CP46"/>
  <c r="O46"/>
  <c r="CY45"/>
  <c r="X45"/>
  <c r="CZ45"/>
  <c r="Y45"/>
  <c r="CX83" i="3"/>
  <c r="CX87"/>
  <c r="CX80"/>
  <c r="CX84"/>
  <c r="CX88"/>
  <c r="CX82"/>
  <c r="CX86"/>
  <c r="CX90"/>
  <c r="CX81"/>
  <c r="CX85"/>
  <c r="CX89"/>
  <c r="W46" i="1"/>
  <c r="S46"/>
  <c r="CQ41"/>
  <c r="P41"/>
  <c r="CY39"/>
  <c r="X39"/>
  <c r="CZ39"/>
  <c r="Y39"/>
  <c r="CY36"/>
  <c r="X36"/>
  <c r="GM36"/>
  <c r="CZ36"/>
  <c r="Y36"/>
  <c r="GN36"/>
  <c r="CS35"/>
  <c r="R35"/>
  <c r="GK35"/>
  <c r="AD35"/>
  <c r="CR35"/>
  <c r="Q35"/>
  <c r="CY30"/>
  <c r="X30"/>
  <c r="GM28"/>
  <c r="GN28"/>
  <c r="CP35"/>
  <c r="O35"/>
  <c r="CY34"/>
  <c r="X34"/>
  <c r="CZ34"/>
  <c r="Y34"/>
  <c r="CP34"/>
  <c r="O34"/>
  <c r="CQ33"/>
  <c r="P33"/>
  <c r="U53"/>
  <c r="Q53"/>
  <c r="V49"/>
  <c r="R49"/>
  <c r="GK49"/>
  <c r="W48"/>
  <c r="S48"/>
  <c r="CX95" i="3"/>
  <c r="CX99"/>
  <c r="CX96"/>
  <c r="CX94"/>
  <c r="CX98"/>
  <c r="CX93"/>
  <c r="CX97"/>
  <c r="I47" i="1"/>
  <c r="S47"/>
  <c r="W42"/>
  <c r="S42"/>
  <c r="CY35"/>
  <c r="X35"/>
  <c r="CY32"/>
  <c r="X32"/>
  <c r="CZ32"/>
  <c r="Y32"/>
  <c r="CX131" i="3"/>
  <c r="CX135"/>
  <c r="CX132"/>
  <c r="CX136"/>
  <c r="CX130"/>
  <c r="CX134"/>
  <c r="CX129"/>
  <c r="CX133"/>
  <c r="CX137"/>
  <c r="AD41" i="1"/>
  <c r="CR41"/>
  <c r="Q41"/>
  <c r="U40"/>
  <c r="Q40"/>
  <c r="CP40"/>
  <c r="O40"/>
  <c r="AD33"/>
  <c r="CR33"/>
  <c r="Q33"/>
  <c r="AB32"/>
  <c r="CQ32"/>
  <c r="P32"/>
  <c r="CP32"/>
  <c r="O32"/>
  <c r="CQ31"/>
  <c r="P31"/>
  <c r="AB30"/>
  <c r="CQ30"/>
  <c r="P30"/>
  <c r="CQ29"/>
  <c r="P29"/>
  <c r="CX3" i="3"/>
  <c r="CX4"/>
  <c r="CX2"/>
  <c r="CX1"/>
  <c r="CX43"/>
  <c r="CX47"/>
  <c r="CX44"/>
  <c r="CX48"/>
  <c r="CX42"/>
  <c r="CX46"/>
  <c r="CX41"/>
  <c r="CX45"/>
  <c r="AB28" i="1"/>
  <c r="CX67" i="3"/>
  <c r="CX68"/>
  <c r="CX66"/>
  <c r="CX65"/>
  <c r="CX69"/>
  <c r="AD38" i="1"/>
  <c r="CR38"/>
  <c r="Q38"/>
  <c r="CP38"/>
  <c r="O38"/>
  <c r="U37"/>
  <c r="Q37"/>
  <c r="CP37"/>
  <c r="O37"/>
  <c r="AB35"/>
  <c r="AB34"/>
  <c r="AD31"/>
  <c r="CR31"/>
  <c r="Q31"/>
  <c r="CS31"/>
  <c r="R31"/>
  <c r="GK31"/>
  <c r="CS30"/>
  <c r="R30"/>
  <c r="GK30"/>
  <c r="AD30"/>
  <c r="CR30"/>
  <c r="Q30"/>
  <c r="AD29"/>
  <c r="CR29"/>
  <c r="Q29"/>
  <c r="CS29"/>
  <c r="R29"/>
  <c r="CX71" i="3"/>
  <c r="CX75"/>
  <c r="CX79"/>
  <c r="CX72"/>
  <c r="CX76"/>
  <c r="CX70"/>
  <c r="CX74"/>
  <c r="CX78"/>
  <c r="CX51"/>
  <c r="CX55"/>
  <c r="CX52"/>
  <c r="CX56"/>
  <c r="CX50"/>
  <c r="CX54"/>
  <c r="CX7"/>
  <c r="CX8"/>
  <c r="CX6"/>
  <c r="CX77"/>
  <c r="CX53"/>
  <c r="CX5"/>
  <c r="CX73"/>
  <c r="G523" i="5"/>
  <c r="J745"/>
  <c r="J476"/>
  <c r="J523"/>
  <c r="J744"/>
  <c r="G744"/>
  <c r="G594"/>
  <c r="G15"/>
  <c r="G476"/>
  <c r="G745"/>
  <c r="G13"/>
  <c r="G14"/>
  <c r="GM40" i="1"/>
  <c r="GN40"/>
  <c r="AG202"/>
  <c r="T219"/>
  <c r="GN38"/>
  <c r="GM38"/>
  <c r="GN80"/>
  <c r="GM80"/>
  <c r="U219"/>
  <c r="AH202"/>
  <c r="GM212"/>
  <c r="GO212"/>
  <c r="GN271"/>
  <c r="GM37"/>
  <c r="GN37"/>
  <c r="AG287"/>
  <c r="V219"/>
  <c r="AI202"/>
  <c r="CZ65"/>
  <c r="Y65"/>
  <c r="CY65"/>
  <c r="X65"/>
  <c r="AJ202"/>
  <c r="W219"/>
  <c r="GN162"/>
  <c r="AH124"/>
  <c r="AB31"/>
  <c r="GM55"/>
  <c r="GN55"/>
  <c r="GM39"/>
  <c r="GN39"/>
  <c r="GM59"/>
  <c r="GN59"/>
  <c r="R50"/>
  <c r="GK50"/>
  <c r="GX50"/>
  <c r="T50"/>
  <c r="S50"/>
  <c r="GX63"/>
  <c r="CP30"/>
  <c r="O30"/>
  <c r="GM32"/>
  <c r="GN32"/>
  <c r="CZ48"/>
  <c r="Y48"/>
  <c r="CY48"/>
  <c r="X48"/>
  <c r="GN34"/>
  <c r="GM34"/>
  <c r="CZ30"/>
  <c r="Y30"/>
  <c r="CZ46"/>
  <c r="Y46"/>
  <c r="CY46"/>
  <c r="X46"/>
  <c r="GM46"/>
  <c r="P50"/>
  <c r="CP50"/>
  <c r="O50"/>
  <c r="P47"/>
  <c r="GM57"/>
  <c r="GN57"/>
  <c r="W50"/>
  <c r="AJ124"/>
  <c r="V65"/>
  <c r="GX49"/>
  <c r="CY60"/>
  <c r="X60"/>
  <c r="CZ60"/>
  <c r="Y60"/>
  <c r="S63"/>
  <c r="GX65"/>
  <c r="AB72"/>
  <c r="CR72"/>
  <c r="Q72"/>
  <c r="CP72"/>
  <c r="O72"/>
  <c r="CY77"/>
  <c r="X77"/>
  <c r="CZ77"/>
  <c r="Y77"/>
  <c r="GM79"/>
  <c r="GN79"/>
  <c r="Q47"/>
  <c r="AD124"/>
  <c r="W66"/>
  <c r="R77"/>
  <c r="GK77"/>
  <c r="CP83"/>
  <c r="O83"/>
  <c r="CP53"/>
  <c r="O53"/>
  <c r="P66"/>
  <c r="CP66"/>
  <c r="O66"/>
  <c r="Q78"/>
  <c r="U49"/>
  <c r="AB60"/>
  <c r="CR60"/>
  <c r="Q60"/>
  <c r="CP60"/>
  <c r="O60"/>
  <c r="AB81"/>
  <c r="P87"/>
  <c r="CP87"/>
  <c r="O87"/>
  <c r="CP89"/>
  <c r="O89"/>
  <c r="GN101"/>
  <c r="GM101"/>
  <c r="CY117"/>
  <c r="X117"/>
  <c r="CZ117"/>
  <c r="Y117"/>
  <c r="GX88"/>
  <c r="P88"/>
  <c r="CP88"/>
  <c r="O88"/>
  <c r="R88"/>
  <c r="GK88"/>
  <c r="Q87"/>
  <c r="CY95"/>
  <c r="X95"/>
  <c r="GN95"/>
  <c r="CZ95"/>
  <c r="Y95"/>
  <c r="Q118"/>
  <c r="GM92"/>
  <c r="GN92"/>
  <c r="GN94"/>
  <c r="GM104"/>
  <c r="GN104"/>
  <c r="GM114"/>
  <c r="GX118"/>
  <c r="AP26"/>
  <c r="F133"/>
  <c r="GN105"/>
  <c r="GM105"/>
  <c r="GM113"/>
  <c r="GN113"/>
  <c r="S118"/>
  <c r="CZ111"/>
  <c r="Y111"/>
  <c r="W118"/>
  <c r="CP159"/>
  <c r="O159"/>
  <c r="GK165"/>
  <c r="CZ165"/>
  <c r="Y165"/>
  <c r="GO165"/>
  <c r="GK168"/>
  <c r="GO168"/>
  <c r="CZ168"/>
  <c r="Y168"/>
  <c r="GM168"/>
  <c r="CY207"/>
  <c r="X207"/>
  <c r="CZ207"/>
  <c r="Y207"/>
  <c r="CY210"/>
  <c r="X210"/>
  <c r="AK219"/>
  <c r="CZ210"/>
  <c r="Y210"/>
  <c r="BA171"/>
  <c r="CJ155"/>
  <c r="AF219"/>
  <c r="GK208"/>
  <c r="CZ208"/>
  <c r="Y208"/>
  <c r="GO208"/>
  <c r="AO202"/>
  <c r="F223"/>
  <c r="AO316"/>
  <c r="AF155"/>
  <c r="S171"/>
  <c r="AB165"/>
  <c r="AC219"/>
  <c r="CP204"/>
  <c r="O204"/>
  <c r="GK217"/>
  <c r="CZ217"/>
  <c r="Y217"/>
  <c r="AL219"/>
  <c r="BZ250"/>
  <c r="AQ287"/>
  <c r="CC250"/>
  <c r="AT287"/>
  <c r="S259"/>
  <c r="W259"/>
  <c r="AJ287"/>
  <c r="GM262"/>
  <c r="GN262"/>
  <c r="GM265"/>
  <c r="GN265"/>
  <c r="R270"/>
  <c r="GK270"/>
  <c r="GN284"/>
  <c r="GM284"/>
  <c r="T268"/>
  <c r="AG155"/>
  <c r="T171"/>
  <c r="GM273"/>
  <c r="GN273"/>
  <c r="GM100"/>
  <c r="GM106"/>
  <c r="U118"/>
  <c r="AQ26"/>
  <c r="F134"/>
  <c r="V155"/>
  <c r="F194"/>
  <c r="W155"/>
  <c r="F195"/>
  <c r="AB266"/>
  <c r="CR266"/>
  <c r="Q266"/>
  <c r="CP266"/>
  <c r="O266"/>
  <c r="P258"/>
  <c r="CP258"/>
  <c r="O258"/>
  <c r="T258"/>
  <c r="T259"/>
  <c r="S268"/>
  <c r="S269"/>
  <c r="T270"/>
  <c r="S275"/>
  <c r="R268"/>
  <c r="GK268"/>
  <c r="GM280"/>
  <c r="Q259"/>
  <c r="P269"/>
  <c r="CZ276"/>
  <c r="Y276"/>
  <c r="GM263"/>
  <c r="S270"/>
  <c r="GK29"/>
  <c r="CZ42"/>
  <c r="Y42"/>
  <c r="CY42"/>
  <c r="X42"/>
  <c r="GN46"/>
  <c r="GN52"/>
  <c r="GM52"/>
  <c r="V50"/>
  <c r="AI124"/>
  <c r="GM45"/>
  <c r="GN45"/>
  <c r="CZ53"/>
  <c r="Y53"/>
  <c r="CY53"/>
  <c r="X53"/>
  <c r="W63"/>
  <c r="AB63"/>
  <c r="CR63"/>
  <c r="Q63"/>
  <c r="GN68"/>
  <c r="GM68"/>
  <c r="GM73"/>
  <c r="GN73"/>
  <c r="CZ78"/>
  <c r="Y78"/>
  <c r="CY78"/>
  <c r="X78"/>
  <c r="U47"/>
  <c r="GM61"/>
  <c r="GN61"/>
  <c r="GN70"/>
  <c r="GM70"/>
  <c r="GM75"/>
  <c r="GM56"/>
  <c r="P65"/>
  <c r="CP65"/>
  <c r="O65"/>
  <c r="Q65"/>
  <c r="W65"/>
  <c r="GM74"/>
  <c r="GN74"/>
  <c r="GM93"/>
  <c r="GN93"/>
  <c r="U87"/>
  <c r="W87"/>
  <c r="GM98"/>
  <c r="GN98"/>
  <c r="V87"/>
  <c r="GM107"/>
  <c r="GN107"/>
  <c r="P118"/>
  <c r="CP118"/>
  <c r="O118"/>
  <c r="GN116"/>
  <c r="AB109"/>
  <c r="AT26"/>
  <c r="F142"/>
  <c r="CY111"/>
  <c r="X111"/>
  <c r="CY116"/>
  <c r="X116"/>
  <c r="GM116"/>
  <c r="CZ116"/>
  <c r="Y116"/>
  <c r="GM119"/>
  <c r="AD155"/>
  <c r="Q171"/>
  <c r="GM215"/>
  <c r="GN215"/>
  <c r="GN158"/>
  <c r="GM158"/>
  <c r="AB162"/>
  <c r="GM206"/>
  <c r="GO206"/>
  <c r="GM214"/>
  <c r="GO214"/>
  <c r="GK162"/>
  <c r="CZ162"/>
  <c r="Y162"/>
  <c r="AL171"/>
  <c r="GM211"/>
  <c r="GO211"/>
  <c r="GN260"/>
  <c r="GM260"/>
  <c r="CY271"/>
  <c r="X271"/>
  <c r="GM271"/>
  <c r="CZ271"/>
  <c r="Y271"/>
  <c r="R275"/>
  <c r="GK275"/>
  <c r="CY279"/>
  <c r="X279"/>
  <c r="CZ279"/>
  <c r="Y279"/>
  <c r="GM281"/>
  <c r="GN281"/>
  <c r="AB217"/>
  <c r="GN254"/>
  <c r="GM254"/>
  <c r="W275"/>
  <c r="GM283"/>
  <c r="GN283"/>
  <c r="CD250"/>
  <c r="AU287"/>
  <c r="GM103"/>
  <c r="GN115"/>
  <c r="CZ119"/>
  <c r="Y119"/>
  <c r="BY250"/>
  <c r="AP287"/>
  <c r="CI287"/>
  <c r="W268"/>
  <c r="GX269"/>
  <c r="GX275"/>
  <c r="GK285"/>
  <c r="CZ285"/>
  <c r="Y285"/>
  <c r="AB268"/>
  <c r="CR268"/>
  <c r="Q268"/>
  <c r="AD287"/>
  <c r="GM278"/>
  <c r="GN278"/>
  <c r="U259"/>
  <c r="AH287"/>
  <c r="P275"/>
  <c r="AB29"/>
  <c r="CP33"/>
  <c r="O33"/>
  <c r="CP41"/>
  <c r="O41"/>
  <c r="R63"/>
  <c r="GK63"/>
  <c r="AB64"/>
  <c r="CR64"/>
  <c r="Q64"/>
  <c r="GM76"/>
  <c r="GN76"/>
  <c r="GM84"/>
  <c r="GN84"/>
  <c r="U63"/>
  <c r="S66"/>
  <c r="T66"/>
  <c r="GK75"/>
  <c r="CZ75"/>
  <c r="Y75"/>
  <c r="GN75"/>
  <c r="CY82"/>
  <c r="X82"/>
  <c r="GM82"/>
  <c r="CZ82"/>
  <c r="Y82"/>
  <c r="CP78"/>
  <c r="O78"/>
  <c r="CY120"/>
  <c r="X120"/>
  <c r="CZ120"/>
  <c r="Y120"/>
  <c r="AU26"/>
  <c r="F143"/>
  <c r="AU316"/>
  <c r="CP86"/>
  <c r="O86"/>
  <c r="CY90"/>
  <c r="X90"/>
  <c r="GN90"/>
  <c r="CZ90"/>
  <c r="Y90"/>
  <c r="GM108"/>
  <c r="GN108"/>
  <c r="BB26"/>
  <c r="F137"/>
  <c r="BB316"/>
  <c r="GM110"/>
  <c r="GN110"/>
  <c r="R118"/>
  <c r="GK118"/>
  <c r="CP120"/>
  <c r="O120"/>
  <c r="AP219"/>
  <c r="BY202"/>
  <c r="CI219"/>
  <c r="CP252"/>
  <c r="O252"/>
  <c r="BB250"/>
  <c r="F300"/>
  <c r="AH155"/>
  <c r="U171"/>
  <c r="GK205"/>
  <c r="GN205"/>
  <c r="CZ205"/>
  <c r="Y205"/>
  <c r="GM205"/>
  <c r="AK171"/>
  <c r="CD155"/>
  <c r="AU171"/>
  <c r="AE219"/>
  <c r="GM213"/>
  <c r="GO213"/>
  <c r="CZ258"/>
  <c r="Y258"/>
  <c r="CY258"/>
  <c r="X258"/>
  <c r="GM253"/>
  <c r="GN253"/>
  <c r="CP257"/>
  <c r="O257"/>
  <c r="GM264"/>
  <c r="GN264"/>
  <c r="V275"/>
  <c r="CY282"/>
  <c r="X282"/>
  <c r="CZ282"/>
  <c r="Y282"/>
  <c r="CY257"/>
  <c r="X257"/>
  <c r="GX270"/>
  <c r="W270"/>
  <c r="GM267"/>
  <c r="GN267"/>
  <c r="GM272"/>
  <c r="GN272"/>
  <c r="CG250"/>
  <c r="AX287"/>
  <c r="CY119"/>
  <c r="X119"/>
  <c r="GN119"/>
  <c r="GK274"/>
  <c r="CZ274"/>
  <c r="Y274"/>
  <c r="CY162"/>
  <c r="X162"/>
  <c r="GM162"/>
  <c r="CP256"/>
  <c r="O256"/>
  <c r="P270"/>
  <c r="CP270"/>
  <c r="O270"/>
  <c r="Q275"/>
  <c r="U268"/>
  <c r="GM277"/>
  <c r="CZ29"/>
  <c r="Y29"/>
  <c r="CZ31"/>
  <c r="Y31"/>
  <c r="CP64"/>
  <c r="O64"/>
  <c r="CP63"/>
  <c r="O63"/>
  <c r="CY72"/>
  <c r="X72"/>
  <c r="CZ72"/>
  <c r="Y72"/>
  <c r="GM69"/>
  <c r="GN69"/>
  <c r="CP29"/>
  <c r="O29"/>
  <c r="CP31"/>
  <c r="O31"/>
  <c r="AB38"/>
  <c r="CZ35"/>
  <c r="Y35"/>
  <c r="GN35"/>
  <c r="CY47"/>
  <c r="X47"/>
  <c r="CZ47"/>
  <c r="Y47"/>
  <c r="GX47"/>
  <c r="AB33"/>
  <c r="CY29"/>
  <c r="X29"/>
  <c r="CY31"/>
  <c r="X31"/>
  <c r="AB41"/>
  <c r="U50"/>
  <c r="GN43"/>
  <c r="GM43"/>
  <c r="CP48"/>
  <c r="O48"/>
  <c r="CP42"/>
  <c r="O42"/>
  <c r="CZ49"/>
  <c r="Y49"/>
  <c r="CY49"/>
  <c r="X49"/>
  <c r="CY54"/>
  <c r="X54"/>
  <c r="CP49"/>
  <c r="O49"/>
  <c r="AB54"/>
  <c r="CZ54"/>
  <c r="Y54"/>
  <c r="GM54"/>
  <c r="GM71"/>
  <c r="GN71"/>
  <c r="CY64"/>
  <c r="X64"/>
  <c r="CZ64"/>
  <c r="Y64"/>
  <c r="AB67"/>
  <c r="CR67"/>
  <c r="Q67"/>
  <c r="CP67"/>
  <c r="O67"/>
  <c r="V63"/>
  <c r="CP77"/>
  <c r="O77"/>
  <c r="T65"/>
  <c r="W77"/>
  <c r="T87"/>
  <c r="T63"/>
  <c r="AG124"/>
  <c r="Q66"/>
  <c r="CP81"/>
  <c r="O81"/>
  <c r="AB89"/>
  <c r="CY85"/>
  <c r="X85"/>
  <c r="GM85"/>
  <c r="CZ88"/>
  <c r="Y88"/>
  <c r="CY88"/>
  <c r="X88"/>
  <c r="CY97"/>
  <c r="X97"/>
  <c r="CZ97"/>
  <c r="Y97"/>
  <c r="T78"/>
  <c r="CY89"/>
  <c r="X89"/>
  <c r="GM102"/>
  <c r="GN102"/>
  <c r="BC26"/>
  <c r="F140"/>
  <c r="BC316"/>
  <c r="R87"/>
  <c r="GK87"/>
  <c r="CY91"/>
  <c r="X91"/>
  <c r="CZ91"/>
  <c r="Y91"/>
  <c r="GM91"/>
  <c r="CP109"/>
  <c r="O109"/>
  <c r="CP112"/>
  <c r="O112"/>
  <c r="GN99"/>
  <c r="GM99"/>
  <c r="GM111"/>
  <c r="GN111"/>
  <c r="CP117"/>
  <c r="O117"/>
  <c r="CI26"/>
  <c r="AZ124"/>
  <c r="GM96"/>
  <c r="GN96"/>
  <c r="AB112"/>
  <c r="T118"/>
  <c r="CP97"/>
  <c r="O97"/>
  <c r="CY114"/>
  <c r="X114"/>
  <c r="GN114"/>
  <c r="BZ155"/>
  <c r="CG171"/>
  <c r="AQ171"/>
  <c r="AQ316"/>
  <c r="GM167"/>
  <c r="GO167"/>
  <c r="CH171"/>
  <c r="AC155"/>
  <c r="P171"/>
  <c r="CF171"/>
  <c r="CE171"/>
  <c r="AB208"/>
  <c r="GN160"/>
  <c r="GM160"/>
  <c r="AD219"/>
  <c r="CP207"/>
  <c r="O207"/>
  <c r="GM209"/>
  <c r="GO209"/>
  <c r="AX219"/>
  <c r="CG202"/>
  <c r="GM157"/>
  <c r="AB171"/>
  <c r="GO157"/>
  <c r="AP171"/>
  <c r="CI171"/>
  <c r="BY155"/>
  <c r="AB168"/>
  <c r="GM216"/>
  <c r="GN216"/>
  <c r="AB252"/>
  <c r="GX257"/>
  <c r="CJ287"/>
  <c r="Q257"/>
  <c r="R257"/>
  <c r="P268"/>
  <c r="U270"/>
  <c r="CY276"/>
  <c r="X276"/>
  <c r="CP282"/>
  <c r="O282"/>
  <c r="GM164"/>
  <c r="GN164"/>
  <c r="P259"/>
  <c r="CP259"/>
  <c r="O259"/>
  <c r="W269"/>
  <c r="AO250"/>
  <c r="F291"/>
  <c r="AB285"/>
  <c r="AB118"/>
  <c r="CG26"/>
  <c r="AX124"/>
  <c r="AE171"/>
  <c r="GN255"/>
  <c r="GM255"/>
  <c r="GK266"/>
  <c r="CZ266"/>
  <c r="Y266"/>
  <c r="AB274"/>
  <c r="CR274"/>
  <c r="Q274"/>
  <c r="CP274"/>
  <c r="O274"/>
  <c r="U269"/>
  <c r="U275"/>
  <c r="AB276"/>
  <c r="CR276"/>
  <c r="Q276"/>
  <c r="CP276"/>
  <c r="O276"/>
  <c r="CY285"/>
  <c r="X285"/>
  <c r="GN285"/>
  <c r="CP279"/>
  <c r="O279"/>
  <c r="BA202"/>
  <c r="F239"/>
  <c r="V257"/>
  <c r="AI287"/>
  <c r="CJ250"/>
  <c r="BA287"/>
  <c r="AD250"/>
  <c r="Q287"/>
  <c r="AL155"/>
  <c r="Y171"/>
  <c r="AH250"/>
  <c r="U287"/>
  <c r="AD26"/>
  <c r="Q124"/>
  <c r="Y219"/>
  <c r="AL202"/>
  <c r="AK202"/>
  <c r="X219"/>
  <c r="GN72"/>
  <c r="GM72"/>
  <c r="AJ26"/>
  <c r="W124"/>
  <c r="AI26"/>
  <c r="V124"/>
  <c r="AQ22"/>
  <c r="AQ348"/>
  <c r="F326"/>
  <c r="AG26"/>
  <c r="T124"/>
  <c r="AJ250"/>
  <c r="W287"/>
  <c r="GN60"/>
  <c r="GM60"/>
  <c r="Q219"/>
  <c r="AD202"/>
  <c r="GM97"/>
  <c r="GN97"/>
  <c r="GM112"/>
  <c r="GN112"/>
  <c r="GN77"/>
  <c r="GM77"/>
  <c r="AU22"/>
  <c r="AU348"/>
  <c r="GN33"/>
  <c r="GM33"/>
  <c r="GN66"/>
  <c r="AH26"/>
  <c r="U124"/>
  <c r="GN85"/>
  <c r="GN274"/>
  <c r="GM274"/>
  <c r="CP268"/>
  <c r="O268"/>
  <c r="CH155"/>
  <c r="AY171"/>
  <c r="AZ26"/>
  <c r="F135"/>
  <c r="BC22"/>
  <c r="F332"/>
  <c r="BC348"/>
  <c r="GM282"/>
  <c r="GN282"/>
  <c r="GK257"/>
  <c r="AE287"/>
  <c r="AW171"/>
  <c r="CF155"/>
  <c r="GM81"/>
  <c r="GN81"/>
  <c r="GN49"/>
  <c r="GM49"/>
  <c r="GM35"/>
  <c r="GN31"/>
  <c r="GM31"/>
  <c r="GN64"/>
  <c r="GM64"/>
  <c r="GM256"/>
  <c r="GN256"/>
  <c r="GN217"/>
  <c r="GN120"/>
  <c r="GM120"/>
  <c r="GN91"/>
  <c r="GO210"/>
  <c r="GM279"/>
  <c r="GN279"/>
  <c r="AE155"/>
  <c r="R171"/>
  <c r="GM259"/>
  <c r="AP155"/>
  <c r="F180"/>
  <c r="GM207"/>
  <c r="GO207"/>
  <c r="CC219"/>
  <c r="F174"/>
  <c r="P155"/>
  <c r="GN117"/>
  <c r="GM117"/>
  <c r="GN48"/>
  <c r="GM48"/>
  <c r="AC124"/>
  <c r="AX250"/>
  <c r="F294"/>
  <c r="CZ257"/>
  <c r="Y257"/>
  <c r="CI202"/>
  <c r="AZ219"/>
  <c r="GM95"/>
  <c r="GM86"/>
  <c r="GN86"/>
  <c r="GN78"/>
  <c r="GM78"/>
  <c r="GN41"/>
  <c r="GM41"/>
  <c r="CI250"/>
  <c r="AZ287"/>
  <c r="GM210"/>
  <c r="CZ270"/>
  <c r="Y270"/>
  <c r="CY270"/>
  <c r="X270"/>
  <c r="GM270"/>
  <c r="CY259"/>
  <c r="X259"/>
  <c r="GN259"/>
  <c r="CZ259"/>
  <c r="Y259"/>
  <c r="CH219"/>
  <c r="AC202"/>
  <c r="CE219"/>
  <c r="CF219"/>
  <c r="P219"/>
  <c r="AO22"/>
  <c r="F320"/>
  <c r="AO348"/>
  <c r="GN159"/>
  <c r="GM159"/>
  <c r="CA171"/>
  <c r="AP316"/>
  <c r="GM88"/>
  <c r="GN88"/>
  <c r="CP47"/>
  <c r="O47"/>
  <c r="GN30"/>
  <c r="GM30"/>
  <c r="AF287"/>
  <c r="GM90"/>
  <c r="CC171"/>
  <c r="AX202"/>
  <c r="F226"/>
  <c r="AK155"/>
  <c r="X171"/>
  <c r="CP275"/>
  <c r="O275"/>
  <c r="AP250"/>
  <c r="F296"/>
  <c r="GN258"/>
  <c r="GM258"/>
  <c r="T155"/>
  <c r="F192"/>
  <c r="AF202"/>
  <c r="S219"/>
  <c r="AG250"/>
  <c r="T287"/>
  <c r="U202"/>
  <c r="F241"/>
  <c r="O171"/>
  <c r="AB155"/>
  <c r="CE155"/>
  <c r="AV171"/>
  <c r="CJ124"/>
  <c r="GN63"/>
  <c r="GM63"/>
  <c r="GN270"/>
  <c r="R219"/>
  <c r="AE202"/>
  <c r="GM217"/>
  <c r="U155"/>
  <c r="F193"/>
  <c r="AC287"/>
  <c r="F228"/>
  <c r="AP202"/>
  <c r="CZ66"/>
  <c r="Y66"/>
  <c r="GM66"/>
  <c r="CY66"/>
  <c r="X66"/>
  <c r="GN82"/>
  <c r="GN54"/>
  <c r="AU250"/>
  <c r="F306"/>
  <c r="CB171"/>
  <c r="F183"/>
  <c r="Q155"/>
  <c r="CY87"/>
  <c r="X87"/>
  <c r="AE124"/>
  <c r="CY268"/>
  <c r="X268"/>
  <c r="AK287"/>
  <c r="CZ268"/>
  <c r="Y268"/>
  <c r="GN266"/>
  <c r="GM266"/>
  <c r="S155"/>
  <c r="F186"/>
  <c r="GN89"/>
  <c r="GM89"/>
  <c r="GM53"/>
  <c r="GN53"/>
  <c r="CY63"/>
  <c r="X63"/>
  <c r="CZ63"/>
  <c r="Y63"/>
  <c r="CZ50"/>
  <c r="Y50"/>
  <c r="GN50"/>
  <c r="CY50"/>
  <c r="X50"/>
  <c r="GM285"/>
  <c r="W202"/>
  <c r="F243"/>
  <c r="GM165"/>
  <c r="GM208"/>
  <c r="T202"/>
  <c r="F240"/>
  <c r="V287"/>
  <c r="AI250"/>
  <c r="AX26"/>
  <c r="F131"/>
  <c r="AQ155"/>
  <c r="F181"/>
  <c r="GN29"/>
  <c r="GM29"/>
  <c r="BB22"/>
  <c r="BB348"/>
  <c r="F329"/>
  <c r="CZ87"/>
  <c r="Y87"/>
  <c r="CZ269"/>
  <c r="Y269"/>
  <c r="CY269"/>
  <c r="X269"/>
  <c r="AT250"/>
  <c r="F305"/>
  <c r="GM50"/>
  <c r="GN276"/>
  <c r="GM276"/>
  <c r="AX171"/>
  <c r="CG155"/>
  <c r="GM109"/>
  <c r="GN109"/>
  <c r="AK124"/>
  <c r="CI155"/>
  <c r="AZ171"/>
  <c r="GN67"/>
  <c r="GM67"/>
  <c r="GN42"/>
  <c r="GM42"/>
  <c r="GM257"/>
  <c r="GN257"/>
  <c r="AU155"/>
  <c r="F190"/>
  <c r="GN252"/>
  <c r="AB287"/>
  <c r="GM252"/>
  <c r="GN65"/>
  <c r="GM65"/>
  <c r="AF124"/>
  <c r="CP269"/>
  <c r="O269"/>
  <c r="CZ275"/>
  <c r="Y275"/>
  <c r="CY275"/>
  <c r="X275"/>
  <c r="F297"/>
  <c r="AQ250"/>
  <c r="GM204"/>
  <c r="CA219"/>
  <c r="AB219"/>
  <c r="GN204"/>
  <c r="CB219"/>
  <c r="BA155"/>
  <c r="F191"/>
  <c r="CZ118"/>
  <c r="Y118"/>
  <c r="GN118"/>
  <c r="CY118"/>
  <c r="X118"/>
  <c r="GM118"/>
  <c r="GN87"/>
  <c r="GM87"/>
  <c r="GM83"/>
  <c r="GN83"/>
  <c r="V202"/>
  <c r="F242"/>
  <c r="CA155"/>
  <c r="AR171"/>
  <c r="AT219"/>
  <c r="CC202"/>
  <c r="AK250"/>
  <c r="X287"/>
  <c r="AB250"/>
  <c r="O287"/>
  <c r="T250"/>
  <c r="F308"/>
  <c r="GN47"/>
  <c r="CB124"/>
  <c r="GM47"/>
  <c r="AZ202"/>
  <c r="F230"/>
  <c r="AZ316"/>
  <c r="V26"/>
  <c r="F147"/>
  <c r="V316"/>
  <c r="U250"/>
  <c r="F309"/>
  <c r="GN269"/>
  <c r="GM269"/>
  <c r="CA287"/>
  <c r="AE26"/>
  <c r="R124"/>
  <c r="AS171"/>
  <c r="CB155"/>
  <c r="CJ26"/>
  <c r="BA124"/>
  <c r="O155"/>
  <c r="F173"/>
  <c r="AF250"/>
  <c r="S287"/>
  <c r="P202"/>
  <c r="F222"/>
  <c r="AY219"/>
  <c r="CH202"/>
  <c r="AC26"/>
  <c r="CH124"/>
  <c r="CE124"/>
  <c r="P124"/>
  <c r="CF124"/>
  <c r="R287"/>
  <c r="AE250"/>
  <c r="BC18"/>
  <c r="F364"/>
  <c r="GN268"/>
  <c r="CB287"/>
  <c r="GM268"/>
  <c r="U26"/>
  <c r="F146"/>
  <c r="U316"/>
  <c r="F311"/>
  <c r="W250"/>
  <c r="Y202"/>
  <c r="F245"/>
  <c r="AK26"/>
  <c r="X124"/>
  <c r="AX155"/>
  <c r="F178"/>
  <c r="AU18"/>
  <c r="F367"/>
  <c r="Q250"/>
  <c r="F299"/>
  <c r="CB202"/>
  <c r="AS219"/>
  <c r="AF26"/>
  <c r="S124"/>
  <c r="AZ155"/>
  <c r="F182"/>
  <c r="AB124"/>
  <c r="AC250"/>
  <c r="CH287"/>
  <c r="CE287"/>
  <c r="P287"/>
  <c r="CF287"/>
  <c r="AL124"/>
  <c r="AV155"/>
  <c r="F176"/>
  <c r="S202"/>
  <c r="F234"/>
  <c r="GN275"/>
  <c r="GM275"/>
  <c r="AO18"/>
  <c r="F352"/>
  <c r="CF202"/>
  <c r="AW219"/>
  <c r="AL287"/>
  <c r="R155"/>
  <c r="F185"/>
  <c r="Q202"/>
  <c r="F231"/>
  <c r="AQ18"/>
  <c r="F358"/>
  <c r="W26"/>
  <c r="F148"/>
  <c r="W316"/>
  <c r="X202"/>
  <c r="F244"/>
  <c r="Q26"/>
  <c r="F136"/>
  <c r="Q316"/>
  <c r="Y155"/>
  <c r="F197"/>
  <c r="BA250"/>
  <c r="F307"/>
  <c r="CA202"/>
  <c r="AR219"/>
  <c r="AB202"/>
  <c r="O219"/>
  <c r="BB18"/>
  <c r="F361"/>
  <c r="CA124"/>
  <c r="AX316"/>
  <c r="V250"/>
  <c r="F310"/>
  <c r="F233"/>
  <c r="R202"/>
  <c r="F196"/>
  <c r="X155"/>
  <c r="CC155"/>
  <c r="AT171"/>
  <c r="AP22"/>
  <c r="AP348"/>
  <c r="G16" i="2"/>
  <c r="G18"/>
  <c r="CE202" i="1"/>
  <c r="AV219"/>
  <c r="AZ250"/>
  <c r="F298"/>
  <c r="AW155"/>
  <c r="F177"/>
  <c r="AY155"/>
  <c r="F179"/>
  <c r="T26"/>
  <c r="F145"/>
  <c r="T316"/>
  <c r="CB250"/>
  <c r="AS287"/>
  <c r="CB26"/>
  <c r="AS124"/>
  <c r="CA250"/>
  <c r="AR287"/>
  <c r="Q22"/>
  <c r="F328"/>
  <c r="Q348"/>
  <c r="CE250"/>
  <c r="AV287"/>
  <c r="F237"/>
  <c r="AT202"/>
  <c r="T22"/>
  <c r="F337"/>
  <c r="T348"/>
  <c r="AP18"/>
  <c r="F357"/>
  <c r="W22"/>
  <c r="F340"/>
  <c r="W348"/>
  <c r="CH250"/>
  <c r="AY287"/>
  <c r="AT155"/>
  <c r="F189"/>
  <c r="AT316"/>
  <c r="AX22"/>
  <c r="AX348"/>
  <c r="F323"/>
  <c r="AW202"/>
  <c r="F225"/>
  <c r="P250"/>
  <c r="F290"/>
  <c r="AB26"/>
  <c r="O124"/>
  <c r="CE26"/>
  <c r="AV124"/>
  <c r="AY202"/>
  <c r="F227"/>
  <c r="AZ22"/>
  <c r="F327"/>
  <c r="AZ348"/>
  <c r="O250"/>
  <c r="F289"/>
  <c r="F221"/>
  <c r="O202"/>
  <c r="F236"/>
  <c r="AS202"/>
  <c r="CH26"/>
  <c r="AY124"/>
  <c r="CA26"/>
  <c r="AR124"/>
  <c r="U22"/>
  <c r="U348"/>
  <c r="R250"/>
  <c r="F301"/>
  <c r="V22"/>
  <c r="V348"/>
  <c r="AL26"/>
  <c r="Y124"/>
  <c r="X26"/>
  <c r="F149"/>
  <c r="X316"/>
  <c r="CF26"/>
  <c r="AW124"/>
  <c r="AS155"/>
  <c r="F188"/>
  <c r="X250"/>
  <c r="F312"/>
  <c r="AR155"/>
  <c r="F198"/>
  <c r="AV202"/>
  <c r="F224"/>
  <c r="AR202"/>
  <c r="F246"/>
  <c r="AL250"/>
  <c r="Y287"/>
  <c r="CF250"/>
  <c r="AW287"/>
  <c r="S26"/>
  <c r="F139"/>
  <c r="S316"/>
  <c r="P26"/>
  <c r="F127"/>
  <c r="P316"/>
  <c r="S250"/>
  <c r="F302"/>
  <c r="BA26"/>
  <c r="F144"/>
  <c r="BA316"/>
  <c r="R26"/>
  <c r="F138"/>
  <c r="R316"/>
  <c r="P22"/>
  <c r="P348"/>
  <c r="F319"/>
  <c r="Y250"/>
  <c r="F313"/>
  <c r="O26"/>
  <c r="F126"/>
  <c r="O316"/>
  <c r="AY250"/>
  <c r="F295"/>
  <c r="AV250"/>
  <c r="F292"/>
  <c r="Y26"/>
  <c r="F150"/>
  <c r="Y316"/>
  <c r="U18"/>
  <c r="F370"/>
  <c r="AZ18"/>
  <c r="F359"/>
  <c r="AS250"/>
  <c r="F304"/>
  <c r="BA22"/>
  <c r="H16" i="2"/>
  <c r="H18"/>
  <c r="BA348" i="1"/>
  <c r="S22"/>
  <c r="S348"/>
  <c r="J16" i="2"/>
  <c r="J18"/>
  <c r="V18" i="1"/>
  <c r="F371"/>
  <c r="AR26"/>
  <c r="F151"/>
  <c r="AR316"/>
  <c r="AX18"/>
  <c r="F355"/>
  <c r="T18"/>
  <c r="F369"/>
  <c r="AS26"/>
  <c r="F141"/>
  <c r="AS316"/>
  <c r="R22"/>
  <c r="R348"/>
  <c r="AW26"/>
  <c r="F130"/>
  <c r="AW316"/>
  <c r="AY26"/>
  <c r="F132"/>
  <c r="AY316"/>
  <c r="AT22"/>
  <c r="AT348"/>
  <c r="F16" i="2"/>
  <c r="F18"/>
  <c r="AR250" i="1"/>
  <c r="F314"/>
  <c r="AW250"/>
  <c r="F293"/>
  <c r="X22"/>
  <c r="X348"/>
  <c r="F341"/>
  <c r="AV26"/>
  <c r="F129"/>
  <c r="AV316"/>
  <c r="W18"/>
  <c r="F372"/>
  <c r="Q18"/>
  <c r="F360"/>
  <c r="AY22"/>
  <c r="F324"/>
  <c r="AY348"/>
  <c r="AR22"/>
  <c r="AR348"/>
  <c r="BA18"/>
  <c r="F368"/>
  <c r="O22"/>
  <c r="O348"/>
  <c r="F318"/>
  <c r="AS22"/>
  <c r="E16" i="2"/>
  <c r="AS348" i="1"/>
  <c r="Y22"/>
  <c r="Y348"/>
  <c r="F342"/>
  <c r="AT18"/>
  <c r="F366"/>
  <c r="S18"/>
  <c r="F363"/>
  <c r="P18"/>
  <c r="F351"/>
  <c r="AV22"/>
  <c r="F321"/>
  <c r="AV348"/>
  <c r="X18"/>
  <c r="F373"/>
  <c r="AW22"/>
  <c r="AW348"/>
  <c r="F322"/>
  <c r="R18"/>
  <c r="F362"/>
  <c r="AW18"/>
  <c r="F354"/>
  <c r="O18"/>
  <c r="F350"/>
  <c r="AR18"/>
  <c r="F375"/>
  <c r="Y18"/>
  <c r="F374"/>
  <c r="AY18"/>
  <c r="F356"/>
  <c r="AV18"/>
  <c r="F353"/>
  <c r="AS18"/>
  <c r="F365"/>
  <c r="I16" i="2"/>
  <c r="I18"/>
  <c r="E18"/>
</calcChain>
</file>

<file path=xl/sharedStrings.xml><?xml version="1.0" encoding="utf-8"?>
<sst xmlns="http://schemas.openxmlformats.org/spreadsheetml/2006/main" count="14442" uniqueCount="1277">
  <si>
    <t>ФССЦ-2001, 11.2.11.04-0007, приказ Минстроя России №1039/пр от 30.12.2016г.</t>
  </si>
  <si>
    <t>27</t>
  </si>
  <si>
    <t>10-01-036-01 прим.</t>
  </si>
  <si>
    <t>Установка уголков ПВХ на клее</t>
  </si>
  <si>
    <t>ФЕР-2001, 10-01-036-01, приказ Минстроя России №1039/пр от 30.12.2016г.</t>
  </si>
  <si>
    <t>27,1</t>
  </si>
  <si>
    <t>11.3.03.13-0043</t>
  </si>
  <si>
    <t>Уголок деревянный, размером 20х20 мм</t>
  </si>
  <si>
    <t>10 м</t>
  </si>
  <si>
    <t>ФССЦ-2001, 11.3.03.13-0043, приказ Минстроя России №1039/пр от 30.12.2016г.</t>
  </si>
  <si>
    <t>27,2</t>
  </si>
  <si>
    <t>11.3.03.13</t>
  </si>
  <si>
    <t>Уголок ПВХ</t>
  </si>
  <si>
    <t>П.М</t>
  </si>
  <si>
    <t>28</t>
  </si>
  <si>
    <t>15-04-005-09 прим.</t>
  </si>
  <si>
    <t>Окраска поливинилацетатными водоэмульсионными составами высококачественная по сборным конструкциям стен, подготовленным под окраску</t>
  </si>
  <si>
    <t>ФЕР-2001, 15-04-005-09, приказ Минстроя России №1039/пр от 30.12.2016г.</t>
  </si>
  <si>
    <t>28,1</t>
  </si>
  <si>
    <t>28,2</t>
  </si>
  <si>
    <t>29</t>
  </si>
  <si>
    <t>15-02-018-01</t>
  </si>
  <si>
    <t>Штукатурка внутренних поверхностей наружных откосов, цементно-известковым или цементным раствором по камню и бетону, когда остальные поверхности не оштукатуриваются простая</t>
  </si>
  <si>
    <t>ФЕР-2001, 15-02-018-01, приказ Минстроя России №1039/пр от 30.12.2016г.</t>
  </si>
  <si>
    <t>30</t>
  </si>
  <si>
    <t>15-01-050-04</t>
  </si>
  <si>
    <t>Облицовка оконных и дверных откосов декоративным бумажно-слоистым пластиком или листами из синтетических материалов на клее</t>
  </si>
  <si>
    <t>ФЕР-2001, 15-01-050-04, приказ Минстроя России №1039/пр от 30.12.2016г.</t>
  </si>
  <si>
    <t>30,1</t>
  </si>
  <si>
    <t>11.3.03.05-0001</t>
  </si>
  <si>
    <t>Панели пластиковые для откосов "Реас Пласт" шириной 0,4 м, длиной 3,0 м, белые матовые, лакированные</t>
  </si>
  <si>
    <t>ФССЦ-2001, 11.3.03.05-0001, приказ Минстроя России №1039/пр от 30.12.2016г.</t>
  </si>
  <si>
    <t>30,2</t>
  </si>
  <si>
    <t>01.6.01.11</t>
  </si>
  <si>
    <t>Листы облицовочные декоративные</t>
  </si>
  <si>
    <t>31</t>
  </si>
  <si>
    <t>Устройство чистых перегородок каркасных с обшивкой фанерой с одной стороны (Экран)</t>
  </si>
  <si>
    <t>31,1</t>
  </si>
  <si>
    <t>11.2.11.05-0001</t>
  </si>
  <si>
    <t>Фанера клееная марки ФК и ФБА, сорт В/ВВ толщиной 3 мм</t>
  </si>
  <si>
    <t>ФССЦ-2001, 11.2.11.05-0001, приказ Минстроя России №1039/пр от 30.12.2016г.</t>
  </si>
  <si>
    <t>31,2</t>
  </si>
  <si>
    <t>11.2.03.01-0015</t>
  </si>
  <si>
    <t>Сетчатые панели панели ограждений</t>
  </si>
  <si>
    <t>ФССЦ-2001, 11.2.03.01-0015, приказ Минстроя России №1039/пр от 30.12.2016г.</t>
  </si>
  <si>
    <t>32</t>
  </si>
  <si>
    <t>11-01-011-03</t>
  </si>
  <si>
    <t>Устройство стяжек бетонных толщиной 20 мм</t>
  </si>
  <si>
    <t>ФЕР-2001, 11-01-011-03, приказ Минстроя России №1039/пр от 30.12.2016г.</t>
  </si>
  <si>
    <t>ФЕР-11</t>
  </si>
  <si>
    <t>32,1</t>
  </si>
  <si>
    <t>04.1.02.05-0007</t>
  </si>
  <si>
    <t>Бетон тяжелый, класс В20 (М250)</t>
  </si>
  <si>
    <t>ФССЦ-2001, 04.1.02.05-0007, приказ Минстроя России №1039/пр от 30.12.2016г.</t>
  </si>
  <si>
    <t>32,2</t>
  </si>
  <si>
    <t>04.1.02.06</t>
  </si>
  <si>
    <t>Бетон тяжелый</t>
  </si>
  <si>
    <t>33</t>
  </si>
  <si>
    <t>11-01-011-04</t>
  </si>
  <si>
    <t>Устройство стяжек на каждые 5 мм изменения толщины стяжки добавлять или исключать к расценке 11-01-011-03</t>
  </si>
  <si>
    <t>ФЕР-2001, 11-01-011-04, приказ Минстроя России №1039/пр от 30.12.2016г.</t>
  </si>
  <si>
    <t>*2</t>
  </si>
  <si>
    <t>)*1,25*2</t>
  </si>
  <si>
    <t>)*1,15*2</t>
  </si>
  <si>
    <t>33,1</t>
  </si>
  <si>
    <t>33,2</t>
  </si>
  <si>
    <t>34</t>
  </si>
  <si>
    <t>11-01-011-09</t>
  </si>
  <si>
    <t>Устройство стяжек из выравнивающей смеси типа "Ветонит" 3000, толщиной 3 мм</t>
  </si>
  <si>
    <t>ФЕР-2001, 11-01-011-09, приказ Минстроя России №1039/пр от 30.12.2016г.</t>
  </si>
  <si>
    <t>35</t>
  </si>
  <si>
    <t>11-01-011-11</t>
  </si>
  <si>
    <t>Устройство стяжек на каждый последующий слой толщиной 1 мм добавлять к расценке 11-01-011-09</t>
  </si>
  <si>
    <t>ФЕР-2001, 11-01-011-11, приказ Минстроя России №1039/пр от 30.12.2016г.</t>
  </si>
  <si>
    <t>*27</t>
  </si>
  <si>
    <t>)*1,25*27</t>
  </si>
  <si>
    <t>)*1,15*27</t>
  </si>
  <si>
    <t>36</t>
  </si>
  <si>
    <t>11-01-021-02 прим.</t>
  </si>
  <si>
    <t>Устройство покрытий полимерцементных однослойных пластичных толщиной 8 мм (с нанесением разметки)</t>
  </si>
  <si>
    <t>ФЕР-2001, 11-01-021-02, приказ Минстроя России №1039/пр от 30.12.2016г.</t>
  </si>
  <si>
    <t>37</t>
  </si>
  <si>
    <t>Установка металлических дверных блоков в готовые проемы</t>
  </si>
  <si>
    <t>37,1</t>
  </si>
  <si>
    <t>07.1.01.03-0022 прим</t>
  </si>
  <si>
    <t>Двери стальные утепленные двупольные 2ДСУ 2.02.4</t>
  </si>
  <si>
    <t>шт.</t>
  </si>
  <si>
    <t>ФССЦ-2001, 07.1.01.03-0022, приказ Минстроя России №1039/пр от 30.12.2016г.</t>
  </si>
  <si>
    <t>37,2</t>
  </si>
  <si>
    <t>07.1.01.03</t>
  </si>
  <si>
    <t>Блоки дверные металлические</t>
  </si>
  <si>
    <t>38</t>
  </si>
  <si>
    <t>Устройство чистых перегородок дощатых однослойных (короб деревянный)</t>
  </si>
  <si>
    <t>39</t>
  </si>
  <si>
    <t>Устройство внутриквартирных лестниц без подшивки (шведская лестница)  ранее демонтированная</t>
  </si>
  <si>
    <t>39,1</t>
  </si>
  <si>
    <t>01.7.15.06-0111</t>
  </si>
  <si>
    <t>Гвозди строительные</t>
  </si>
  <si>
    <t>ФССЦ-2001, 01.7.15.06-0111, приказ Минстроя России №1039/пр от 30.12.2016г.</t>
  </si>
  <si>
    <t>39,2</t>
  </si>
  <si>
    <t>11.1.03.01-0078</t>
  </si>
  <si>
    <t>Бруски обрезные хвойных пород длиной 4-6,5 м, шириной 75-150 мм, толщиной 40-75 мм, II сорта</t>
  </si>
  <si>
    <t>ФССЦ-2001, 11.1.03.01-0078, приказ Минстроя России №1039/пр от 30.12.2016г.</t>
  </si>
  <si>
    <t>39,3</t>
  </si>
  <si>
    <t>11.1.03.01-0086</t>
  </si>
  <si>
    <t>Бруски обрезные хвойных пород длиной 4-6,5 м, шириной 75-150 мм, толщиной 150 мм и более, II сорта</t>
  </si>
  <si>
    <t>ФССЦ-2001, 11.1.03.01-0086, приказ Минстроя России №1039/пр от 30.12.2016г.</t>
  </si>
  <si>
    <t>39,4</t>
  </si>
  <si>
    <t>11.1.03.06-0086</t>
  </si>
  <si>
    <t>Доски обрезные хвойных пород длиной 4-6,5 м, шириной 75-150 мм, толщиной 25 мм, II сорта</t>
  </si>
  <si>
    <t>ФССЦ-2001, 11.1.03.06-0086, приказ Минстроя России №1039/пр от 30.12.2016г.</t>
  </si>
  <si>
    <t>39,5</t>
  </si>
  <si>
    <t>11.1.03.06-0094</t>
  </si>
  <si>
    <t>Доски обрезные хвойных пород длиной 4-6,5 м, шириной 75-150 мм, толщиной 44 мм и более, II сорта</t>
  </si>
  <si>
    <t>ФССЦ-2001, 11.1.03.06-0094, приказ Минстроя России №1039/пр от 30.12.2016г.</t>
  </si>
  <si>
    <t>40</t>
  </si>
  <si>
    <t>57-6-6 прим.</t>
  </si>
  <si>
    <t>Циклевка паркетных полов</t>
  </si>
  <si>
    <t>ФЕРр-2001, 57-6-6, приказ Минстроя России №1039/пр от 30.12.2016г.</t>
  </si>
  <si>
    <t>41</t>
  </si>
  <si>
    <t>11-01-053-02</t>
  </si>
  <si>
    <t>Устройство оснований полов из фанеры в один слой площадью свыше 20 м2</t>
  </si>
  <si>
    <t>ФЕР-2001, 11-01-053-02, приказ Минстроя России №1039/пр от 30.12.2016г.</t>
  </si>
  <si>
    <t>41,1</t>
  </si>
  <si>
    <t>01.7.15.14-0023</t>
  </si>
  <si>
    <t>Шуруп для ГВЛ 3,9/45</t>
  </si>
  <si>
    <t>100 шт.</t>
  </si>
  <si>
    <t>ФССЦ-2001, 01.7.15.14-0023, приказ Минстроя России №1039/пр от 30.12.2016г.</t>
  </si>
  <si>
    <t>41,2</t>
  </si>
  <si>
    <t>01.7.15.14</t>
  </si>
  <si>
    <t>Шурупы строительные</t>
  </si>
  <si>
    <t>42</t>
  </si>
  <si>
    <t>10-01-093-01</t>
  </si>
  <si>
    <t>Антисептическая обработка каменных, бетонных, кирпичных и деревянных поверхностей составами "Нортекс-Профилактика" и "Нортекс-Доктор"</t>
  </si>
  <si>
    <t>ФЕР-2001, 10-01-093-01, приказ Минстроя России №1039/пр от 30.12.2016г.</t>
  </si>
  <si>
    <t>42,1</t>
  </si>
  <si>
    <t>42,2</t>
  </si>
  <si>
    <t>14.2.06.01</t>
  </si>
  <si>
    <t>Антисептик</t>
  </si>
  <si>
    <t>43</t>
  </si>
  <si>
    <t>15-04-037-02</t>
  </si>
  <si>
    <t>Проолифка деревянных поверхностей валиком</t>
  </si>
  <si>
    <t>ФЕР-2001, 15-04-037-02, приказ Минстроя России №1039/пр от 30.12.2016г.</t>
  </si>
  <si>
    <t>43,1</t>
  </si>
  <si>
    <t>14.5.05.02-0001</t>
  </si>
  <si>
    <t>Олифа натуральная</t>
  </si>
  <si>
    <t>ФССЦ-2001, 14.5.05.02-0001, приказ Минстроя России №1039/пр от 30.12.2016г.</t>
  </si>
  <si>
    <t>43,2</t>
  </si>
  <si>
    <t>14.5.05.02</t>
  </si>
  <si>
    <t>Олифа</t>
  </si>
  <si>
    <t>44</t>
  </si>
  <si>
    <t>11-01-038-02 прим.</t>
  </si>
  <si>
    <t>Устройство покрытий из плиток поливинилхлоридных на клее КН-2</t>
  </si>
  <si>
    <t>ФЕР-2001, 11-01-038-02, приказ Минстроя России №1039/пр от 30.12.2016г.</t>
  </si>
  <si>
    <t>44,1</t>
  </si>
  <si>
    <t>01.6.03.04-0362</t>
  </si>
  <si>
    <t>Покрытие спортивное Gerflor Taraflex Surface прим.</t>
  </si>
  <si>
    <t>ФССЦ-2001, 01.6.03.04-0362, приказ Минстроя России №1039/пр от 30.12.2016г.</t>
  </si>
  <si>
    <t>44,2</t>
  </si>
  <si>
    <t>14.5.11.10-0001</t>
  </si>
  <si>
    <t>Полимерцементная шпатлевка</t>
  </si>
  <si>
    <t>ФССЦ-2001, 14.5.11.10-0001, приказ Минстроя России №1039/пр от 30.12.2016г.</t>
  </si>
  <si>
    <t>44,3</t>
  </si>
  <si>
    <t>14.5.11.10</t>
  </si>
  <si>
    <t>45</t>
  </si>
  <si>
    <t>10-01-035-03</t>
  </si>
  <si>
    <t>Установка подоконных досок из ПВХ в каменных стенах толщиной свыше 0,51 м</t>
  </si>
  <si>
    <t>ФЕР-2001, 10-01-035-03, приказ Минстроя России №1039/пр от 30.12.2016г.</t>
  </si>
  <si>
    <t>45,1</t>
  </si>
  <si>
    <t>11.3.03.01-0008</t>
  </si>
  <si>
    <t>Доски подоконные ПВХ, шириной 450 мм</t>
  </si>
  <si>
    <t>м</t>
  </si>
  <si>
    <t>ФССЦ-2001, 11.3.03.01-0008, приказ Минстроя России №1039/пр от 30.12.2016г.</t>
  </si>
  <si>
    <t>46</t>
  </si>
  <si>
    <t>т01-01-01-041</t>
  </si>
  <si>
    <t>Погрузочные работы при автомобильных перевозках мусора строительного с погрузкой вручную</t>
  </si>
  <si>
    <t>1 Т ГРУЗА</t>
  </si>
  <si>
    <t>ФССЦпг-2001, т01-01-01-041, приказ Минстроя России №1039/пр от 30.12.2016г.</t>
  </si>
  <si>
    <t>Погрузочно-разгрузочные работы</t>
  </si>
  <si>
    <t>Перевозка грузов , (ФССЦпр 2011-изм. № 4-6, раздел 1):  погрузочно-разгрузочные работы  (НР и СП в прям. затратах )</t>
  </si>
  <si>
    <t>ФССЦпр  пог. а/п (2011,изм. 4-6)</t>
  </si>
  <si>
    <t>47</t>
  </si>
  <si>
    <t>т03-01-01-060</t>
  </si>
  <si>
    <t>Перевозка грузов I класса автомобилями бортовыми грузоподъемностью до 15 т на расстояние до 60 км</t>
  </si>
  <si>
    <t>ФССЦпг-2001, т03-01-01-060, приказ Минстроя России №1039/пр от 30.12.2016г.</t>
  </si>
  <si>
    <t>Перевозка грузов авто/транспортом</t>
  </si>
  <si>
    <t>Перевозкуа грузов (ФССЦпр-2011 - изм. 7, разделы 1-4) - по сметной стоимости</t>
  </si>
  <si>
    <t>ФССЦпр , изм. 7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</si>
  <si>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</si>
  <si>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</si>
  <si>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</si>
  <si>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</si>
  <si>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</si>
  <si>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</si>
  <si>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</si>
  <si>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</si>
  <si>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</si>
  <si>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</si>
  <si>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</si>
  <si>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</si>
  <si>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</si>
  <si>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</si>
  <si>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</si>
  <si>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</si>
  <si>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</si>
  <si>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</si>
  <si>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</si>
  <si>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</si>
  <si>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</si>
  <si>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</si>
  <si>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</si>
  <si>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</si>
  <si>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</si>
  <si>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</si>
  <si>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</si>
  <si>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</si>
  <si>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</si>
  <si>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</si>
  <si>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</si>
  <si>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</si>
  <si>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</si>
  <si>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</si>
  <si>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</si>
  <si>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</si>
  <si>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</si>
  <si>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</si>
  <si>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</si>
  <si>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</si>
  <si>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</si>
  <si>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</si>
  <si>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</si>
  <si>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</si>
  <si>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</si>
  <si>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</si>
  <si>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</si>
  <si>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</si>
  <si>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</si>
  <si>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</si>
  <si>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</si>
  <si>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</si>
  <si>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2 Система электроснабжения</t>
  </si>
  <si>
    <t>48</t>
  </si>
  <si>
    <t>м08-02-370-02</t>
  </si>
  <si>
    <t>Демонтаж:Щиток до трех групп, устанавливаемый в нише цоколя</t>
  </si>
  <si>
    <t>ШТ</t>
  </si>
  <si>
    <t>ФЕРм-2001, м08-02-370-02, приказ Минстроя России №1039/пр от 30.12.2016г.</t>
  </si>
  <si>
    <t>)*0,3</t>
  </si>
  <si>
    <t>Монтажные работы</t>
  </si>
  <si>
    <t>Электромонтажные работы ,  отдел 01-03 : ( на АЭС  НР = 110% ) - (работы по упр. авиа.- движением:  СП=55% (  {АВИА}=1; обычные работы : СП=65 - {AВИА}=0), при работе на АЭС СП= 68% )</t>
  </si>
  <si>
    <t>мФЕР-08</t>
  </si>
  <si>
    <t>Поправка: МДС 81-37.2004, п.3.2.1.4</t>
  </si>
  <si>
    <t>49</t>
  </si>
  <si>
    <t>67-9-1</t>
  </si>
  <si>
    <t>Смена выключателей</t>
  </si>
  <si>
    <t>100 ШТ</t>
  </si>
  <si>
    <t>ФЕРр-2001, 67-9-1, приказ Минстроя России №1039/пр от 30.12.2016г.</t>
  </si>
  <si>
    <t>Электромонтажные работы</t>
  </si>
  <si>
    <t>рФЕР-67</t>
  </si>
  <si>
    <t>49,1</t>
  </si>
  <si>
    <t>20.4.01.02-0001</t>
  </si>
  <si>
    <t>Выключатель двухклавишный для скрытой проводки</t>
  </si>
  <si>
    <t>10 шт.</t>
  </si>
  <si>
    <t>ФССЦ-2001, 20.4.01.02-0001, приказ Минстроя России №1039/пр от 30.12.2016г.</t>
  </si>
  <si>
    <t>49,2</t>
  </si>
  <si>
    <t>20.4.01.02-0031</t>
  </si>
  <si>
    <t>Выключатель одноклавишный для скрытой проводки серии "Прима", марка С16-053-с с подсветкой, цвет бежевый</t>
  </si>
  <si>
    <t>ФССЦ-2001, 20.4.01.02-0031, приказ Минстроя России №1039/пр от 30.12.2016г.</t>
  </si>
  <si>
    <t>50</t>
  </si>
  <si>
    <t>67-9-2</t>
  </si>
  <si>
    <t>Смена розеток</t>
  </si>
  <si>
    <t>ФЕРр-2001, 67-9-2, приказ Минстроя России №1039/пр от 30.12.2016г.</t>
  </si>
  <si>
    <t>50,1</t>
  </si>
  <si>
    <t>20.4.03.06-0004</t>
  </si>
  <si>
    <t>Розетка скрытой проводки двухгнездная</t>
  </si>
  <si>
    <t>ФССЦ-2001, 20.4.03.06-0004, приказ Минстроя России №1039/пр от 30.12.2016г.</t>
  </si>
  <si>
    <t>50,2</t>
  </si>
  <si>
    <t>20.4.03.06-0003</t>
  </si>
  <si>
    <t>Розетка скрытой проводки</t>
  </si>
  <si>
    <t>ФССЦ-2001, 20.4.03.06-0003, приказ Минстроя России №1039/пр от 30.12.2016г.</t>
  </si>
  <si>
    <t>50,3</t>
  </si>
  <si>
    <t>20.4.03.07</t>
  </si>
  <si>
    <t>Розетка штепсельная</t>
  </si>
  <si>
    <t>51</t>
  </si>
  <si>
    <t>м08-03-599-01</t>
  </si>
  <si>
    <t>Щитки осветительные, устанавливаемые в нише распорными дюбелями, масса щитка до 6 кг</t>
  </si>
  <si>
    <t>ФЕРм-2001, м08-03-599-01, приказ Минстроя России №1039/пр от 30.12.2016г.</t>
  </si>
  <si>
    <t>51,1</t>
  </si>
  <si>
    <t>62.1.02.16-0007</t>
  </si>
  <si>
    <t>Щитки осветительные ОЩ-12 УХЛ4</t>
  </si>
  <si>
    <t>ФССЦ-2001, 62.1.02.16-0007, приказ Минстроя России №1039/пр от 30.12.2016г.</t>
  </si>
  <si>
    <t>52</t>
  </si>
  <si>
    <t>м08-03-526-01</t>
  </si>
  <si>
    <t>Установка автоматов  одно-, двух-, трехполюсных, устанавливаемый на конструкции на стене или колонне, на ток до 25 А</t>
  </si>
  <si>
    <t>ФЕРм-2001, м08-03-526-01, приказ Минстроя России №1039/пр от 30.12.2016г.</t>
  </si>
  <si>
    <t>52,1</t>
  </si>
  <si>
    <t>62.1.01.09-0066</t>
  </si>
  <si>
    <t>Выключатели автоматические АВВ 3Р 16А прим.</t>
  </si>
  <si>
    <t>ФССЦ-2001, 62.1.01.09-0066, приказ Минстроя России №1039/пр от 30.12.2016г.</t>
  </si>
  <si>
    <t>52,2</t>
  </si>
  <si>
    <t>62.1.01.09-0067</t>
  </si>
  <si>
    <t>Выключатели автоматические АВВ 3Р 25А прим.</t>
  </si>
  <si>
    <t>ФССЦ-2001, 62.1.01.09-0067, приказ Минстроя России №1039/пр от 30.12.2016г.</t>
  </si>
  <si>
    <t>3 Система электроосвещения</t>
  </si>
  <si>
    <t>53</t>
  </si>
  <si>
    <t>67-4-3</t>
  </si>
  <si>
    <t>Демонтаж светильников с лампами накаливания</t>
  </si>
  <si>
    <t>ФЕРр-2001, 67-4-3, приказ Минстроя России №1039/пр от 30.12.2016г.</t>
  </si>
  <si>
    <t>54</t>
  </si>
  <si>
    <t>67-1-1</t>
  </si>
  <si>
    <t>Демонтаж скрытой электропроводки</t>
  </si>
  <si>
    <t>ФЕРр-2001, 67-1-1, приказ Минстроя России №1039/пр от 30.12.2016г.</t>
  </si>
  <si>
    <t>55</t>
  </si>
  <si>
    <t>м08-03-596-06</t>
  </si>
  <si>
    <t>Установка прожектора, отдельно устанавливаемый на кронштейне, с лампой мощностью 1000 Вт</t>
  </si>
  <si>
    <t>ФЕРм-2001, м08-03-596-06, приказ Минстроя России №1039/пр от 30.12.2016г.</t>
  </si>
  <si>
    <t>55,1</t>
  </si>
  <si>
    <t>20.3.01.05-0001</t>
  </si>
  <si>
    <t>Решетка защитная для светильника типа НСП 43М</t>
  </si>
  <si>
    <t>ФССЦ-2001, 20.3.01.05-0001, приказ Минстроя России №1039/пр от 30.12.2016г.</t>
  </si>
  <si>
    <t>55,2</t>
  </si>
  <si>
    <t>20.3.04.04-0014</t>
  </si>
  <si>
    <t>Прожектор с отражателем алюминиевым альзакированным и защитным силикатным стеклом, тип ЖО 07-150-001</t>
  </si>
  <si>
    <t>ФССЦ-2001, 20.3.04.04-0014, приказ Минстроя России №1039/пр от 30.12.2016г.</t>
  </si>
  <si>
    <t>56</t>
  </si>
  <si>
    <t>м10-02-016-06</t>
  </si>
  <si>
    <t>Отдельно устанавливаемый преобразователь или блок питания</t>
  </si>
  <si>
    <t>ФЕРм-2001, м10-02-016-06, приказ Минстроя России №1039/пр от 30.12.2016г.</t>
  </si>
  <si>
    <t>Связь:  городская, местная, междугородняя проводная телефонная связь ( отделы 1, 2, 3 ) - ( при уст-ве средств посадки самолетов:  {AВИА}=1 - НР=95%, СП=55% )</t>
  </si>
  <si>
    <t>мФЕР-10</t>
  </si>
  <si>
    <t>56,1</t>
  </si>
  <si>
    <t>62.4.02.04-0001</t>
  </si>
  <si>
    <t>Блок аварийного питания Relco INVERLUX PLUS SA-SE (Es1) встраиваемый в светильник</t>
  </si>
  <si>
    <t>ФССЦ-2001, 62.4.02.04-0001, приказ Минстроя России №1039/пр от 30.12.2016г.</t>
  </si>
  <si>
    <t>57</t>
  </si>
  <si>
    <t>м08-02-390-01</t>
  </si>
  <si>
    <t>Короба пластмассовые шириной до 40 мм</t>
  </si>
  <si>
    <t>ФЕРм-2001, м08-02-390-01, приказ Минстроя России №1039/пр от 30.12.2016г.</t>
  </si>
  <si>
    <t>57,1</t>
  </si>
  <si>
    <t>20.2.05.04-0023</t>
  </si>
  <si>
    <t>Кабель-канал (короб) "Электропласт" 16x16 мм</t>
  </si>
  <si>
    <t>ФССЦ-2001, 20.2.05.04-0023, приказ Минстроя России №1039/пр от 30.12.2016г.</t>
  </si>
  <si>
    <t>58</t>
  </si>
  <si>
    <t>м08-02-399-02 прим.</t>
  </si>
  <si>
    <t>Провод в коробах, сечением до 35 мм2</t>
  </si>
  <si>
    <t>ФЕРм-2001, м08-02-399-02, приказ Минстроя России №1039/пр от 30.12.2016г.</t>
  </si>
  <si>
    <t>58,1</t>
  </si>
  <si>
    <t>21.1.06.09-0152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</si>
  <si>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t>
  </si>
  <si>
    <t>1000 м</t>
  </si>
  <si>
    <t>ФССЦ-2001, 21.1.06.09-0152, приказ Минстроя России №1039/пр от 30.12.2016г.</t>
  </si>
  <si>
    <t>1000 М</t>
  </si>
  <si>
    <t>59</t>
  </si>
  <si>
    <t>67-8-1</t>
  </si>
  <si>
    <t>Смена светильников с лампами накаливания</t>
  </si>
  <si>
    <t>ФЕРр-2001, 67-8-1, приказ Минстроя России №1039/пр от 30.12.2016г.</t>
  </si>
  <si>
    <t>59,1</t>
  </si>
  <si>
    <t>20.3.03.03-0053</t>
  </si>
  <si>
    <t>Светильник подвесной для помещений специального назначения, с защитной сеткой НСП 17-200-213 (светодиодными лампами) прим.</t>
  </si>
  <si>
    <t>ФССЦ-2001, 20.3.03.03-0053, приказ Минстроя России №1039/пр от 30.12.2016г.</t>
  </si>
  <si>
    <t>59,2</t>
  </si>
  <si>
    <t>20.3.03.03</t>
  </si>
  <si>
    <t>Светильники с лампами накаливания</t>
  </si>
  <si>
    <t>4 Система отопления</t>
  </si>
  <si>
    <t>60</t>
  </si>
  <si>
    <t>65-1-1</t>
  </si>
  <si>
    <t>Разборка трубопроводов из водогазопроводных труб диаметром до 32 мм</t>
  </si>
  <si>
    <t>ФЕРр-2001, 65-1-1, приказ Минстроя России №1039/пр от 30.12.2016г.</t>
  </si>
  <si>
    <t>*0</t>
  </si>
  <si>
    <t>Внтуренниие с/техработы:  демонтаж, разборка, промывка</t>
  </si>
  <si>
    <t>рФЕР-65</t>
  </si>
  <si>
    <t>61</t>
  </si>
  <si>
    <t>65-1-2</t>
  </si>
  <si>
    <t>Разборка трубопроводов из водогазопроводных труб диаметром до 63 мм</t>
  </si>
  <si>
    <t>ФЕРр-2001, 65-1-2, приказ Минстроя России №1039/пр от 30.12.2016г.</t>
  </si>
  <si>
    <t>62</t>
  </si>
  <si>
    <t>65-19-2</t>
  </si>
  <si>
    <t>Демонтаж радиаторов весом до 160 кг</t>
  </si>
  <si>
    <t>ФЕРр-2001, 65-19-2, приказ Минстроя России №1039/пр от 30.12.2016г.</t>
  </si>
  <si>
    <t>63</t>
  </si>
  <si>
    <t>18-03-004-05</t>
  </si>
  <si>
    <t>Демонтаж  регистров из стальных сварных труб диаметром нитки 50 мм</t>
  </si>
  <si>
    <t>ФЕР-2001, 18-03-004-05, приказ Минстроя России №1039/пр от 30.12.2016г.</t>
  </si>
  <si>
    <t>Поправка: МДС 81-36.2004, п.3.3.1.в  Наименование: При демонтаже внутренних санитарно-технических устройств (водопровода, газопровода, канализации, водостоков, отопления, вентиляции)</t>
  </si>
  <si>
    <t>)*0,4</t>
  </si>
  <si>
    <t>Отопление - внутренние устройства</t>
  </si>
  <si>
    <t>ФЕР-18</t>
  </si>
  <si>
    <t>Поправка: МДС 81-36.2004, п.3.3.1.в</t>
  </si>
  <si>
    <t>64</t>
  </si>
  <si>
    <t>18-03-001-02</t>
  </si>
  <si>
    <t>Установка радиаторов стальных</t>
  </si>
  <si>
    <t>100 квт</t>
  </si>
  <si>
    <t>ФЕР-2001, 18-03-001-02, приказ Минстроя России №1039/пр от 30.12.2016г.</t>
  </si>
  <si>
    <t>64,1</t>
  </si>
  <si>
    <t>18.5.10.05-0009</t>
  </si>
  <si>
    <t>Радиаторы биметаллические, марка «Rifar-A 500», количество секций 12, мощность 1980 Вт прим.</t>
  </si>
  <si>
    <t>ФССЦ-2001, 18.5.10.05-0009, приказ Минстроя России №1039/пр от 30.12.2016г.</t>
  </si>
  <si>
    <t>64,2</t>
  </si>
  <si>
    <t>01.7.15.07-0009</t>
  </si>
  <si>
    <t>Дюбели пластмассовые с шурупами 8х60 мм</t>
  </si>
  <si>
    <t>ФССЦ-2001, 01.7.15.07-0009, приказ Минстроя России №1039/пр от 30.12.2016г.</t>
  </si>
  <si>
    <t>64,3</t>
  </si>
  <si>
    <t>18.5.10.06</t>
  </si>
  <si>
    <t>Радиаторы</t>
  </si>
  <si>
    <t>квт</t>
  </si>
  <si>
    <t>65</t>
  </si>
  <si>
    <t>16-05-001-01</t>
  </si>
  <si>
    <t>Установка вентилей, задвижек, затворов, клапанов обратных, кранов проходных на трубопроводах из стальных труб диаметром до 25 мм</t>
  </si>
  <si>
    <t>ФЕР-2001, 16-05-001-01, приказ Минстроя России №1039/пр от 30.12.2016г.</t>
  </si>
  <si>
    <t>Трубопроводы внутренние</t>
  </si>
  <si>
    <t>ФЕР-16</t>
  </si>
  <si>
    <t>65,1</t>
  </si>
  <si>
    <t>18.1.09.06-0067</t>
  </si>
  <si>
    <t>Кран шаровый муфтовый Valtec для воды диаметром 20 мм со сгоном</t>
  </si>
  <si>
    <t>ФССЦ-2001, 18.1.09.06-0067, приказ Минстроя России №1039/пр от 30.12.2016г.</t>
  </si>
  <si>
    <t>65,2</t>
  </si>
  <si>
    <t>18.1.09.06-0072</t>
  </si>
  <si>
    <t>Кран шаровый муфтовый Valtec для воды диаметром 25 мм со сгоном</t>
  </si>
  <si>
    <t>ФССЦ-2001, 18.1.09.06-0072, приказ Минстроя России №1039/пр от 30.12.2016г.</t>
  </si>
  <si>
    <t>66</t>
  </si>
  <si>
    <t>16-02-001-03</t>
  </si>
  <si>
    <t>Прокладка трубопроводов отопления из стальных водогазопроводных неоцинкованных труб диаметром 25 мм</t>
  </si>
  <si>
    <t>ФЕР-2001, 16-02-001-03, приказ Минстроя России №1039/пр от 30.12.2016г.</t>
  </si>
  <si>
    <t>66,1</t>
  </si>
  <si>
    <t>23.3.06.06-0003</t>
  </si>
  <si>
    <t>Трубы стальные сварные водогазопроводные с резьбой черные усиленные (неоцинкованные), диаметр условного прохода 25 мм, толщина стенки 4 мм</t>
  </si>
  <si>
    <t>ФССЦ-2001, 23.3.06.06-0003, приказ Минстроя России №1039/пр от 30.12.2016г.</t>
  </si>
  <si>
    <t>66,2</t>
  </si>
  <si>
    <t>23.1.02.06-0004</t>
  </si>
  <si>
    <t>Хомут металлический с одним стопорным винтом и резиновым профилем для крепления трубопроводов диаметром 25-28 мм</t>
  </si>
  <si>
    <t>ФССЦ-2001, 23.1.02.06-0004, приказ Минстроя России №1039/пр от 30.12.2016г.</t>
  </si>
  <si>
    <t>66,3</t>
  </si>
  <si>
    <t>23.7.01.07</t>
  </si>
  <si>
    <t>Трубопроводы с гильзами</t>
  </si>
  <si>
    <t>67</t>
  </si>
  <si>
    <t>16-02-001-02</t>
  </si>
  <si>
    <t>Прокладка трубопроводов отопления из стальных водогазопроводных неоцинкованных труб диаметром 20 мм</t>
  </si>
  <si>
    <t>ФЕР-2001, 16-02-001-02, приказ Минстроя России №1039/пр от 30.12.2016г.</t>
  </si>
  <si>
    <t>67,1</t>
  </si>
  <si>
    <t>23.3.06.06-0002</t>
  </si>
  <si>
    <t>Трубы стальные сварные водогазопроводные с резьбой черные усиленные (неоцинкованные), диаметр условного прохода 20 мм, толщина стенки 3,2 мм</t>
  </si>
  <si>
    <t>ФССЦ-2001, 23.3.06.06-0002, приказ Минстроя России №1039/пр от 30.12.2016г.</t>
  </si>
  <si>
    <t>67,2</t>
  </si>
  <si>
    <t>23.1.02.06-0003</t>
  </si>
  <si>
    <t>Хомут металлический с одним стопорным винтом и резиновым профилем для крепления трубопроводов диаметром 20-23 мм</t>
  </si>
  <si>
    <t>ФССЦ-2001, 23.1.02.06-0003, приказ Минстроя России №1039/пр от 30.12.2016г.</t>
  </si>
  <si>
    <t>67,3</t>
  </si>
  <si>
    <t>19.1.01.11</t>
  </si>
  <si>
    <t>Крепления</t>
  </si>
  <si>
    <t>67,4</t>
  </si>
  <si>
    <t>68</t>
  </si>
  <si>
    <t>16-02-001-04</t>
  </si>
  <si>
    <t>Прокладка трубопроводов отопления из стальных водогазопроводных неоцинкованных труб диаметром 32 мм</t>
  </si>
  <si>
    <t>ФЕР-2001, 16-02-001-04, приказ Минстроя России №1039/пр от 30.12.2016г.</t>
  </si>
  <si>
    <t>68,1</t>
  </si>
  <si>
    <t>23.3.06.06-0004</t>
  </si>
  <si>
    <t>Трубы стальные сварные водогазопроводные с резьбой черные усиленные (неоцинкованные), диаметр условного прохода 32 мм, толщина стенки 4 мм</t>
  </si>
  <si>
    <t>ФССЦ-2001, 23.3.06.06-0004, приказ Минстроя России №1039/пр от 30.12.2016г.</t>
  </si>
  <si>
    <t>68,2</t>
  </si>
  <si>
    <t>23.1.02.06-0005</t>
  </si>
  <si>
    <t>Хомут металлический с одним стопорным винтом и резиновым профилем для крепления трубопроводов диаметром 31-35 мм</t>
  </si>
  <si>
    <t>ФССЦ-2001, 23.1.02.06-0005, приказ Минстроя России №1039/пр от 30.12.2016г.</t>
  </si>
  <si>
    <t>68,3</t>
  </si>
  <si>
    <t>69</t>
  </si>
  <si>
    <t>16-02-001-06</t>
  </si>
  <si>
    <t>Прокладка трубопроводов отопления из стальных водогазопроводных неоцинкованных труб диаметром 50 мм</t>
  </si>
  <si>
    <t>ФЕР-2001, 16-02-001-06, приказ Минстроя России №1039/пр от 30.12.2016г.</t>
  </si>
  <si>
    <t>69,1</t>
  </si>
  <si>
    <t>23.7.01.02-0001</t>
  </si>
  <si>
    <t>Трубопроводы из стальных бесшовных горячедеформированных труб для отопления и газоснабжения, наружный диаметр 57 мм, толщина стенки 3,5 мм</t>
  </si>
  <si>
    <t>ФССЦ-2001, 23.7.01.02-0001, приказ Минстроя России №1039/пр от 30.12.2016г.</t>
  </si>
  <si>
    <t>69,2</t>
  </si>
  <si>
    <t>23.1.02.06-0015</t>
  </si>
  <si>
    <t>Хомут металлический с шурупом для крепления трубопроводов диаметром 48-53 мм</t>
  </si>
  <si>
    <t>ФССЦ-2001, 23.1.02.06-0015, приказ Минстроя России №1039/пр от 30.12.2016г.</t>
  </si>
  <si>
    <t>69,3</t>
  </si>
  <si>
    <t>70</t>
  </si>
  <si>
    <t>16-05-001-02</t>
  </si>
  <si>
    <t>Установка вентилей, задвижек, затворов, клапанов обратных, кранов проходных на трубопроводах из стальных труб диаметром до 50 мм (Приварка фланцев входит в эту расценку)</t>
  </si>
  <si>
    <t>ФЕР-2001, 16-05-001-02, приказ Минстроя России №1039/пр от 30.12.2016г.</t>
  </si>
  <si>
    <t>70,1</t>
  </si>
  <si>
    <t>18.1.09.06-0082</t>
  </si>
  <si>
    <t>Кран шаровый муфтовый Valtec для воды диаметром 50 мм, тип в/н</t>
  </si>
  <si>
    <t>ФССЦ-2001, 18.1.09.06-0082, приказ Минстроя России №1039/пр от 30.12.2016г.</t>
  </si>
  <si>
    <t>70,2</t>
  </si>
  <si>
    <t>23.8.03.12-0031</t>
  </si>
  <si>
    <t>Фланцы стальные давлением 1 МПа (10 кгс/см2) в комплекте с болтами, гайками и прокладками для комплекта  диаметром 50 мм</t>
  </si>
  <si>
    <t>компл.</t>
  </si>
  <si>
    <t>ФССЦ-2001, 23.8.03.12-0031, приказ Минстроя России №1039/пр от 30.12.2016г.</t>
  </si>
  <si>
    <t>71</t>
  </si>
  <si>
    <t>16-07-005-01</t>
  </si>
  <si>
    <t>Гидравлическое испытание трубопроводов систем отопления, водопровода и горячего водоснабжения диаметром до 50 мм</t>
  </si>
  <si>
    <t>ФЕР-2001, 16-07-005-01, приказ Минстроя России №1039/пр от 30.12.2016г.</t>
  </si>
  <si>
    <t>72</t>
  </si>
  <si>
    <t>13-03-002-04</t>
  </si>
  <si>
    <t>Огрунтовка металлических поверхностей за один раз грунтовкой ГФ-021</t>
  </si>
  <si>
    <t>ФЕР-2001, 13-03-002-04, приказ Минстроя России №1039/пр от 30.12.2016г.</t>
  </si>
  <si>
    <t>Защита строительных конструкций</t>
  </si>
  <si>
    <t>ФЕР-13</t>
  </si>
  <si>
    <t>73</t>
  </si>
  <si>
    <t>13-03-004-26</t>
  </si>
  <si>
    <t>Окраска металлических огрунтованных поверхностей эмалью ПФ-115</t>
  </si>
  <si>
    <t>ФЕР-2001, 13-03-004-26, приказ Минстроя России №1039/пр от 30.12.2016г.</t>
  </si>
  <si>
    <t>и1</t>
  </si>
  <si>
    <t>Итого</t>
  </si>
  <si>
    <t>и2</t>
  </si>
  <si>
    <t>НДС 18%</t>
  </si>
  <si>
    <t>и3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</si>
  <si>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</si>
  <si>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</si>
  <si>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</si>
  <si>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</si>
  <si>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</si>
  <si>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</si>
  <si>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</si>
  <si>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</si>
  <si>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</si>
  <si>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</si>
  <si>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</si>
  <si>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</si>
  <si>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</si>
  <si>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</si>
  <si>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</si>
  <si>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</si>
  <si>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</si>
  <si>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</si>
  <si>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</si>
  <si>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</si>
  <si>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</si>
  <si>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</si>
  <si>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</si>
  <si>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</si>
  <si>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</si>
  <si>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</si>
  <si>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</si>
  <si>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</si>
  <si>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</si>
  <si>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</si>
  <si>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</si>
  <si>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</si>
  <si>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</si>
  <si>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</si>
  <si>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</si>
  <si>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</si>
  <si>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</si>
  <si>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</si>
  <si>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</si>
  <si>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ПРИЛОЖЕНИЕ 1 к ФОРМЕ 7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</si>
  <si>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</si>
  <si>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</si>
  <si>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</si>
  <si>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</si>
  <si>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</si>
  <si>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</si>
  <si>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</si>
  <si>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</si>
  <si>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</si>
  <si>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</si>
  <si>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</si>
  <si>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</si>
  <si>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</si>
  <si>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</si>
  <si>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</si>
  <si>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</si>
  <si>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</si>
  <si>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</si>
  <si>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</si>
  <si>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</si>
  <si>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</si>
  <si>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</si>
  <si>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Уровень цен</t>
  </si>
  <si>
    <t>Индексы за итогом</t>
  </si>
  <si>
    <t>_OBSM_</t>
  </si>
  <si>
    <t>1-100-31</t>
  </si>
  <si>
    <t>Рабочий среднего разряда 3.1</t>
  </si>
  <si>
    <t>чел.-ч.</t>
  </si>
  <si>
    <t>4-100-00</t>
  </si>
  <si>
    <t>Затраты труда машинистов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</si>
  <si>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</si>
  <si>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</si>
  <si>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</si>
  <si>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маш.-ч</t>
  </si>
  <si>
    <t>11.2.13.06-0011</t>
  </si>
  <si>
    <t>ФССЦ-2001, 11.2.13.06-0011, приказ Минстроя России №1039/пр от 30.12.2016г.</t>
  </si>
  <si>
    <t>Щиты: настила</t>
  </si>
  <si>
    <t>1-100-30</t>
  </si>
  <si>
    <t>Рабочий среднего разряда 3</t>
  </si>
  <si>
    <t>91.05.05-014</t>
  </si>
  <si>
    <t>ФСЭМ-2001, 91.05.05-014, приказ Минстроя России №1039/пр от 30.12.2016г.</t>
  </si>
  <si>
    <t>Краны на автомобильном ходу, грузоподъемность 10 т</t>
  </si>
  <si>
    <t>91.06.03-062</t>
  </si>
  <si>
    <t>ФСЭМ-2001, 91.06.03-062, приказ Минстроя России №1039/пр от 30.12.2016г.</t>
  </si>
  <si>
    <t>Лебедки электрические тяговым усилием до 31,39 кН (3,2 т)</t>
  </si>
  <si>
    <t>91.17.04-042</t>
  </si>
  <si>
    <t>ФСЭМ-2001, 91.17.04-042, приказ Минстроя России №1039/пр от 30.12.2016г.</t>
  </si>
  <si>
    <t>Аппарат для газовой сварки и резки</t>
  </si>
  <si>
    <t>91.17.04-171</t>
  </si>
  <si>
    <t>ФСЭМ-2001, 91.17.04-171, приказ Минстроя России №1039/пр от 30.12.2016г.</t>
  </si>
  <si>
    <t>Преобразователи сварочные номинальным сварочным током 315-500 А</t>
  </si>
  <si>
    <t>01.3.02.08-0001</t>
  </si>
  <si>
    <t>ФССЦ-2001, 01.3.02.08-0001, приказ Минстроя России №1039/пр от 30.12.2016г.</t>
  </si>
  <si>
    <t>Кислород технический газообразный</t>
  </si>
  <si>
    <t>01.3.02.09-0022</t>
  </si>
  <si>
    <t>ФССЦ-2001, 01.3.02.09-0022, приказ Минстроя России №1039/пр от 30.12.2016г.</t>
  </si>
  <si>
    <t>Пропан-бутан, смесь техническая</t>
  </si>
  <si>
    <t>01.7.11.07-0035</t>
  </si>
  <si>
    <t>ФССЦ-2001, 01.7.11.07-0035, приказ Минстроя России №1039/пр от 30.12.2016г.</t>
  </si>
  <si>
    <t>Электроды диаметром 4 мм Э46</t>
  </si>
  <si>
    <t>01.7.15.03-0041</t>
  </si>
  <si>
    <t>ФССЦ-2001, 01.7.15.03-0041, приказ Минстроя России №1039/пр от 30.12.2016г.</t>
  </si>
  <si>
    <t>Болты с гайками и шайбами строительные</t>
  </si>
  <si>
    <t>01.7.20.08-0071</t>
  </si>
  <si>
    <t>ФССЦ-2001, 01.7.20.08-0071, приказ Минстроя России №1039/пр от 30.12.2016г.</t>
  </si>
  <si>
    <t>Канаты пеньковые пропитанные</t>
  </si>
  <si>
    <t>08.2.02.11-0007</t>
  </si>
  <si>
    <t>ФССЦ-2001, 08.2.02.11-0007, приказ Минстроя России №1039/пр от 30.12.2016г.</t>
  </si>
  <si>
    <t>Канат двойной свивки типа ТК, конструкции 6х19(1+6+12)+1 о.с., оцинкованный из проволок марки В, маркировочная группа 1770 н/мм2, диаметром 5,5 мм</t>
  </si>
  <si>
    <t>08.3.03.06-0002</t>
  </si>
  <si>
    <t>ФССЦ-2001, 08.3.03.06-0002, приказ Минстроя России №1039/пр от 30.12.2016г.</t>
  </si>
  <si>
    <t>Проволока горячекатаная в мотках, диаметром 6,3-6,5 мм</t>
  </si>
  <si>
    <t>08.3.11.01-0091</t>
  </si>
  <si>
    <t>ФССЦ-2001, 08.3.11.01-0091, приказ Минстроя России №1039/пр от 30.12.2016г.</t>
  </si>
  <si>
    <t>Швеллеры № 40 из стали марки Ст0</t>
  </si>
  <si>
    <t>14.4.01.01-0003</t>
  </si>
  <si>
    <t>ФССЦ-2001, 14.4.01.01-0003, приказ Минстроя России №1039/пр от 30.12.2016г.</t>
  </si>
  <si>
    <t>Грунтовка ГФ-021 красно-коричневая</t>
  </si>
  <si>
    <t>14.5.09.07-0029</t>
  </si>
  <si>
    <t>ФССЦ-2001, 14.5.09.07-0029, приказ Минстроя России №1039/пр от 30.12.2016г.</t>
  </si>
  <si>
    <t>Растворитель марки Р-4</t>
  </si>
  <si>
    <t>1-100-20</t>
  </si>
  <si>
    <t>Рабочий среднего разряда 2</t>
  </si>
  <si>
    <t>1-100-24</t>
  </si>
  <si>
    <t>Рабочий среднего разряда 2.4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</si>
  <si>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</si>
  <si>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</si>
  <si>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</si>
  <si>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1-100-42</t>
  </si>
  <si>
    <t>Рабочий среднего разряда 4.2</t>
  </si>
  <si>
    <t>91.17.04-233</t>
  </si>
  <si>
    <t>ФСЭМ-2001, 91.17.04-233, приказ Минстроя России №1039/пр от 30.12.2016г.</t>
  </si>
  <si>
    <t>Установки для сварки ручной дуговой (постоянного тока)</t>
  </si>
  <si>
    <t>01.7.11.07-0032</t>
  </si>
  <si>
    <t>ФССЦ-2001, 01.7.11.07-0032, приказ Минстроя России №1039/пр от 30.12.2016г.</t>
  </si>
  <si>
    <t>Электроды диаметром 4 мм Э42</t>
  </si>
  <si>
    <t>08.4.01.02-0011</t>
  </si>
  <si>
    <t>ФССЦ-2001, 08.4.01.02-0011, приказ Минстроя России №1039/пр от 30.12.2016г.</t>
  </si>
  <si>
    <t>Детали закладные и накладные изготовленные без применения сварки, гнутья, сверления (пробивки) отверстий поставляемые отдельно</t>
  </si>
  <si>
    <t>14.5.01.10-0025</t>
  </si>
  <si>
    <t>ФССЦ-2001, 14.5.01.10-0025, приказ Минстроя России №1039/пр от 30.12.2016г.</t>
  </si>
  <si>
    <t>Пена монтажная для герметизации стыков в баллончике емкостью 0,85 л</t>
  </si>
  <si>
    <t>01.7.15.06-0123</t>
  </si>
  <si>
    <t>ФССЦ-2001, 01.7.15.06-0123, приказ Минстроя России №1039/пр от 30.12.2016г.</t>
  </si>
  <si>
    <t>Гвозди строительные с плоской головкой 1,8х60 мм</t>
  </si>
  <si>
    <t>11.1.01.11-0002</t>
  </si>
  <si>
    <t>ФССЦ-2001, 11.1.01.11-0002, приказ Минстроя России №1039/пр от 30.12.2016г.</t>
  </si>
  <si>
    <t>Нащельник размером 40x13 мм</t>
  </si>
  <si>
    <t>14.5.06.03-0002</t>
  </si>
  <si>
    <t>ФССЦ-2001, 14.5.06.03-0002, приказ Минстроя России №1039/пр от 30.12.2016г.</t>
  </si>
  <si>
    <t>Паста антисептическая</t>
  </si>
  <si>
    <t>1-100-40</t>
  </si>
  <si>
    <t>Рабочий среднего разряда 4</t>
  </si>
  <si>
    <t>1-100-25</t>
  </si>
  <si>
    <t>Рабочий среднего разряда 2.5</t>
  </si>
  <si>
    <t>1-100-27</t>
  </si>
  <si>
    <t>Рабочий среднего разряда 2.7</t>
  </si>
  <si>
    <t>01.7.15.06-0064</t>
  </si>
  <si>
    <t>ФССЦ-2001, 01.7.15.06-0064, приказ Минстроя России №1039/пр от 30.12.2016г.</t>
  </si>
  <si>
    <t>Гвозди отделочные круглые 1,6x25 мм</t>
  </si>
  <si>
    <t>03.1.01.01-0002</t>
  </si>
  <si>
    <t>ФССЦ-2001, 03.1.01.01-0002, приказ Минстроя России №1039/пр от 30.12.2016г.</t>
  </si>
  <si>
    <t>Гипсовые вяжущие, марка Г3</t>
  </si>
  <si>
    <t>04.3.01.07-0012</t>
  </si>
  <si>
    <t>ФССЦ-2001, 04.3.01.07-0012, приказ Минстроя России №1039/пр от 30.12.2016г.</t>
  </si>
  <si>
    <t>Раствор готовый отделочный тяжелый, известковый 1:2,5</t>
  </si>
  <si>
    <t>11.1.03.01-0079</t>
  </si>
  <si>
    <t>ФССЦ-2001, 11.1.03.01-0079, приказ Минстроя России №1039/пр от 30.12.2016г.</t>
  </si>
  <si>
    <t>Бруски обрезные хвойных пород длиной 4-6,5 м, шириной 75-150 мм, толщиной 40-75 мм, III сорта</t>
  </si>
  <si>
    <t>14.1.01.01-0001</t>
  </si>
  <si>
    <t>ФССЦ-2001, 14.1.01.01-0001, приказ Минстроя России №1039/пр от 30.12.2016г.</t>
  </si>
  <si>
    <t>Клей казеиновый</t>
  </si>
  <si>
    <t>01.7.15.07-0082</t>
  </si>
  <si>
    <t>ФССЦ-2001, 01.7.15.07-0082, приказ Минстроя России №1039/пр от 30.12.2016г.</t>
  </si>
  <si>
    <t>Дюбель-гвоздь 6/39 мм</t>
  </si>
  <si>
    <t>01.7.15.07-0152</t>
  </si>
  <si>
    <t>ФССЦ-2001, 01.7.15.07-0152, приказ Минстроя России №1039/пр от 30.12.2016г.</t>
  </si>
  <si>
    <t>Дюбель с шурупом 6/35 мм</t>
  </si>
  <si>
    <t>01.7.15.14-0042</t>
  </si>
  <si>
    <t>ФССЦ-2001, 01.7.15.14-0042, приказ Минстроя России №1039/пр от 30.12.2016г.</t>
  </si>
  <si>
    <t>Шуруп самонарезающий (LN) 3,5/9,5 мм</t>
  </si>
  <si>
    <t>07.2.06.03-0116</t>
  </si>
  <si>
    <t>ФССЦ-2001, 07.2.06.03-0116, приказ Минстроя России №1039/пр от 30.12.2016г.</t>
  </si>
  <si>
    <t>Профиль направляющий ПН-4 75/40/0,6</t>
  </si>
  <si>
    <t>07.2.06.03-0199</t>
  </si>
  <si>
    <t>ФССЦ-2001, 07.2.06.03-0199, приказ Минстроя России №1039/пр от 30.12.2016г.</t>
  </si>
  <si>
    <t>Профиль стоечный ПС-4 75/50/0,6</t>
  </si>
  <si>
    <t>07.2.06.04-0075</t>
  </si>
  <si>
    <t>ФССЦ-2001, 07.2.06.04-0075, приказ Минстроя России №1039/пр от 30.12.2016г.</t>
  </si>
  <si>
    <t>Подвес прямой для профиля ПП 60х27 мм, толщина 0,9 мм</t>
  </si>
  <si>
    <t>11.1.03.01-0003</t>
  </si>
  <si>
    <t>ФССЦ-2001, 11.1.03.01-0003, приказ Минстроя России №1039/пр от 30.12.2016г.</t>
  </si>
  <si>
    <t>Бруски деревянные 75*50 мм</t>
  </si>
  <si>
    <t>1-100-23</t>
  </si>
  <si>
    <t>Рабочий среднего разряда 2.3</t>
  </si>
  <si>
    <t>01.7.20.08-0051</t>
  </si>
  <si>
    <t>ФССЦ-2001, 01.7.20.08-0051, приказ Минстроя России №1039/пр от 30.12.2016г.</t>
  </si>
  <si>
    <t>Ветошь</t>
  </si>
  <si>
    <t>1-100-34</t>
  </si>
  <si>
    <t>Рабочий среднего разряда 3.4</t>
  </si>
  <si>
    <t>01.7.17.11-0011</t>
  </si>
  <si>
    <t>ФССЦ-2001, 01.7.17.11-0011, приказ Минстроя России №1039/пр от 30.12.2016г.</t>
  </si>
  <si>
    <t>Шкурка шлифовальная двухслойная с зернистостью 40-25</t>
  </si>
  <si>
    <t>14.5.11.01-0001</t>
  </si>
  <si>
    <t>ФССЦ-2001, 14.5.11.01-0001, приказ Минстроя России №1039/пр от 30.12.2016г.</t>
  </si>
  <si>
    <t>Шпатлевка клеевая</t>
  </si>
  <si>
    <t>1-100-29</t>
  </si>
  <si>
    <t>Рабочий среднего разряда 2.9</t>
  </si>
  <si>
    <t>91.06.05-011</t>
  </si>
  <si>
    <t>ФСЭМ-2001, 91.06.05-011, приказ Минстроя России №1039/пр от 30.12.2016г.</t>
  </si>
  <si>
    <t>Погрузчик, грузоподъемность 5 т</t>
  </si>
  <si>
    <t>91.07.08-024</t>
  </si>
  <si>
    <t>ФСЭМ-2001, 91.07.08-024, приказ Минстроя России №1039/пр от 30.12.2016г.</t>
  </si>
  <si>
    <t>Растворосмесители передвижные 65 л</t>
  </si>
  <si>
    <t>01.7.03.01-0001</t>
  </si>
  <si>
    <t>ФССЦ-2001, 01.7.03.01-0001, приказ Минстроя России №1039/пр от 30.12.2016г.</t>
  </si>
  <si>
    <t>Вода</t>
  </si>
  <si>
    <t>01.7.07.08-0003</t>
  </si>
  <si>
    <t>ФССЦ-2001, 01.7.07.08-0003, приказ Минстроя России №1039/пр от 30.12.2016г.</t>
  </si>
  <si>
    <t>Мыло твердое хозяйственное 72%</t>
  </si>
  <si>
    <t>01.7.08.04-0003</t>
  </si>
  <si>
    <t>ФССЦ-2001, 01.7.08.04-0003, приказ Минстроя России №1039/пр от 30.12.2016г.</t>
  </si>
  <si>
    <t>Мел природный молотый</t>
  </si>
  <si>
    <t>02.4.03.02-0001</t>
  </si>
  <si>
    <t>ФССЦ-2001, 02.4.03.02-0001, приказ Минстроя России №1039/пр от 30.12.2016г.</t>
  </si>
  <si>
    <t>Пемза шлаковая (щебень пористый из металлургического шлака), марка 600, фракция 5-10 мм</t>
  </si>
  <si>
    <t>14.1.03.02-0201</t>
  </si>
  <si>
    <t>ФССЦ-2001, 14.1.03.02-0201, приказ Минстроя России №1039/пр от 30.12.2016г.</t>
  </si>
  <si>
    <t>Клей малярный жидкий</t>
  </si>
  <si>
    <t>1-100-32</t>
  </si>
  <si>
    <t>Рабочий среднего разряда 3.2</t>
  </si>
  <si>
    <t>14.1.04.02-0011</t>
  </si>
  <si>
    <t>ФССЦ-2001, 14.1.04.02-0011, приказ Минстроя России №1039/пр от 30.12.2016г.</t>
  </si>
  <si>
    <t>Клей резиновый № 88-Н</t>
  </si>
  <si>
    <t>1-100-35</t>
  </si>
  <si>
    <t>Рабочий среднего разряда 3.5</t>
  </si>
  <si>
    <t>91.07.07-041</t>
  </si>
  <si>
    <t>ФСЭМ-2001, 91.07.07-041, приказ Минстроя России №1039/пр от 30.12.2016г.</t>
  </si>
  <si>
    <t>Растворонасосы 1 м3/ч</t>
  </si>
  <si>
    <t>01.7.15.06-0121</t>
  </si>
  <si>
    <t>ФССЦ-2001, 01.7.15.06-0121, приказ Минстроя России №1039/пр от 30.12.2016г.</t>
  </si>
  <si>
    <t>Гвозди строительные с плоской головкой 1,6x50 мм</t>
  </si>
  <si>
    <t>04.3.01.12-0111</t>
  </si>
  <si>
    <t>ФССЦ-2001, 04.3.01.12-0111, приказ Минстроя России №1039/пр от 30.12.2016г.</t>
  </si>
  <si>
    <t>Раствор готовый отделочный тяжелый, цементно-известковый 1:1:6</t>
  </si>
  <si>
    <t>08.1.02.17-0161</t>
  </si>
  <si>
    <t>ФССЦ-2001, 08.1.02.17-0161, приказ Минстроя России №1039/пр от 30.12.2016г.</t>
  </si>
  <si>
    <t>Сетка тканая с квадратными ячейками № 05 без покрытия</t>
  </si>
  <si>
    <t>11.1.03.06-0088</t>
  </si>
  <si>
    <t>ФССЦ-2001, 11.1.03.06-0088, приказ Минстроя России №1039/пр от 30.12.2016г.</t>
  </si>
  <si>
    <t>Доски обрезные хвойных пород длиной 4-6,5 м, шириной 75-150 мм, толщиной 25 мм, IV сорта</t>
  </si>
  <si>
    <t>1-100-36</t>
  </si>
  <si>
    <t>Рабочий среднего разряда 3.6</t>
  </si>
  <si>
    <t>91.07.04-002</t>
  </si>
  <si>
    <t>ФСЭМ-2001, 91.07.04-002, приказ Минстроя России №1039/пр от 30.12.2016г.</t>
  </si>
  <si>
    <t>Вибратор поверхностный</t>
  </si>
  <si>
    <t>91.06.06-046</t>
  </si>
  <si>
    <t>ФСЭМ-2001, 91.06.06-046, приказ Минстроя России №1039/пр от 30.12.2016г.</t>
  </si>
  <si>
    <t>Подъемники одномачтовые, грузоподъемность до 500 кг, высота подъема 25 м</t>
  </si>
  <si>
    <t>04.3.02.01-0412</t>
  </si>
  <si>
    <t>ФССЦ-2001, 04.3.02.01-0412, приказ Минстроя России №1039/пр от 30.12.2016г.</t>
  </si>
  <si>
    <t>Смеси сухие для наливных полов, марка «Ветонит» 3000</t>
  </si>
  <si>
    <t>14.4.01.02-0113</t>
  </si>
  <si>
    <t>ФССЦ-2001, 14.4.01.02-0113, приказ Минстроя России №1039/пр от 30.12.2016г.</t>
  </si>
  <si>
    <t>Грунтовка акриловая НОРТЕКС-ГРУНТ</t>
  </si>
  <si>
    <t>1-100-33</t>
  </si>
  <si>
    <t>Рабочий среднего разряда 3.3</t>
  </si>
  <si>
    <t>91.07.08-025</t>
  </si>
  <si>
    <t>ФСЭМ-2001, 91.07.08-025, приказ Минстроя России №1039/пр от 30.12.2016г.</t>
  </si>
  <si>
    <t>Растворосмесители передвижные: 250 л</t>
  </si>
  <si>
    <t>91.21.07-011</t>
  </si>
  <si>
    <t>ФСЭМ-2001, 91.21.07-011, приказ Минстроя России №1039/пр от 30.12.2016г.</t>
  </si>
  <si>
    <t>Машины мозаично-шлифовальные</t>
  </si>
  <si>
    <t>01.3.05.16-0012</t>
  </si>
  <si>
    <t>ФССЦ-2001, 01.3.05.16-0012, приказ Минстроя России №1039/пр от 30.12.2016г.</t>
  </si>
  <si>
    <t>Кальций хлористый технический, сорт I</t>
  </si>
  <si>
    <t>01.7.07.04-0005</t>
  </si>
  <si>
    <t>ФССЦ-2001, 01.7.07.04-0005, приказ Минстроя России №1039/пр от 30.12.2016г.</t>
  </si>
  <si>
    <t>Дисперсия поливинилацетатная непластифицированная марки Д50Н</t>
  </si>
  <si>
    <t>01.7.07.13-0011</t>
  </si>
  <si>
    <t>ФССЦ-2001, 01.7.07.13-0011, приказ Минстроя России №1039/пр от 30.12.2016г.</t>
  </si>
  <si>
    <t>Порошок № 2 для кислотоупорной замазки</t>
  </si>
  <si>
    <t>01.7.17.05-0021</t>
  </si>
  <si>
    <t>ФССЦ-2001, 01.7.17.05-0021, приказ Минстроя России №1039/пр от 30.12.2016г.</t>
  </si>
  <si>
    <t>Карборунд</t>
  </si>
  <si>
    <t>03.2.01.01-0001</t>
  </si>
  <si>
    <t>ФССЦ-2001, 03.2.01.01-0001, приказ Минстроя России №1039/пр от 30.12.2016г.</t>
  </si>
  <si>
    <t>Портландцемент общестроительного назначения бездобавочный, марки 400</t>
  </si>
  <si>
    <t>14.4.02.04-0143</t>
  </si>
  <si>
    <t>ФССЦ-2001, 14.4.02.04-0143, приказ Минстроя России №1039/пр от 30.12.2016г.</t>
  </si>
  <si>
    <t>Краски масляные земляные марки МА-0115 охра</t>
  </si>
  <si>
    <t>91.21.07-002</t>
  </si>
  <si>
    <t>ФСЭМ-2001, 91.21.07-002, приказ Минстроя России №1039/пр от 30.12.2016г.</t>
  </si>
  <si>
    <t>Машина паркетно-шлифовальная</t>
  </si>
  <si>
    <t>91.18.01-007</t>
  </si>
  <si>
    <t>ФСЭМ-2001, 91.18.01-007, приказ Минстроя России №1039/пр от 30.12.2016г.</t>
  </si>
  <si>
    <t>Компрессоры передвижные с двигателем внутреннего сгорания, давлением до 686 кПа (7ат), производительность до 5мЗ/мин</t>
  </si>
  <si>
    <t>11.2.11.04-0052</t>
  </si>
  <si>
    <t>ФССЦ-2001, 11.2.11.04-0052, приказ Минстроя России №1039/пр от 30.12.2016г.</t>
  </si>
  <si>
    <t>Фанера общего назначения из шпона лиственных пород водостойкая марки ФК, сорт 2/4, толщина 12 мм</t>
  </si>
  <si>
    <t>1-100-28</t>
  </si>
  <si>
    <t>Рабочий среднего разряда 2.8</t>
  </si>
  <si>
    <t>91.21.01-012</t>
  </si>
  <si>
    <t>ФСЭМ-2001, 91.21.01-012, приказ Минстроя России №1039/пр от 30.12.2016г.</t>
  </si>
  <si>
    <t>Агрегаты окрасочные высокого давления для окраски поверхностей конструкций, мощность 1 кВт</t>
  </si>
  <si>
    <t>1-100-44</t>
  </si>
  <si>
    <t>Рабочий среднего разряда 4.4</t>
  </si>
  <si>
    <t>01.6.03.01-0031</t>
  </si>
  <si>
    <t>ФССЦ-2001, 01.6.03.01-0031, приказ Минстроя России №1039/пр от 30.12.2016г.</t>
  </si>
  <si>
    <t>Плитки поливинилхлоридные прессованные «Превинил», марки ВК для полов</t>
  </si>
  <si>
    <t>14.5.04.03-0104</t>
  </si>
  <si>
    <t>ФССЦ-2001, 14.5.04.03-0104, приказ Минстроя России №1039/пр от 30.12.2016г.</t>
  </si>
  <si>
    <t>Мастика клеящая каучуковая, марки КН-2</t>
  </si>
  <si>
    <t>11.3.03.15-0021</t>
  </si>
  <si>
    <t>ФССЦ-2001, 11.3.03.15-0021, приказ Минстроя России №1039/пр от 30.12.2016г.</t>
  </si>
  <si>
    <t>Клинья пластиковые монтажные</t>
  </si>
  <si>
    <t>14.5.01.05-0001</t>
  </si>
  <si>
    <t>ФССЦ-2001, 14.5.01.05-0001, приказ Минстроя России №1039/пр от 30.12.2016г.</t>
  </si>
  <si>
    <t>Герметик пенополиуретановый (пена монтажная) типа Makrofleks, Soudal в баллонах по 750 мл</t>
  </si>
  <si>
    <t>1-100-46</t>
  </si>
  <si>
    <t>Рабочий среднего разряда 4.6</t>
  </si>
  <si>
    <t>01.7.06.05-0041</t>
  </si>
  <si>
    <t>ФССЦ-2001, 01.7.06.05-0041, приказ Минстроя России №1039/пр от 30.12.2016г.</t>
  </si>
  <si>
    <t>Лента изоляционная прорезиненная односторонняя ширина 20 мм, толщина 0,25-0,35 мм</t>
  </si>
  <si>
    <t>01.7.15.03-0042</t>
  </si>
  <si>
    <t>ФССЦ-2001, 01.7.15.03-0042, приказ Минстроя России №1039/пр от 30.12.2016г.</t>
  </si>
  <si>
    <t>08.3.07.01-0076</t>
  </si>
  <si>
    <t>ФССЦ-2001, 08.3.07.01-0076, приказ Минстроя России №1039/пр от 30.12.2016г.</t>
  </si>
  <si>
    <t>Сталь полосовая, марка стали Ст3сп шириной 50-200 мм толщиной 4-5 мм</t>
  </si>
  <si>
    <t>999-9950</t>
  </si>
  <si>
    <t>Вспомогательные ненормируемые материалы (2% от ОЗП)</t>
  </si>
  <si>
    <t>РУБ</t>
  </si>
  <si>
    <t>01.7.15.07-0014</t>
  </si>
  <si>
    <t>ФССЦ-2001, 01.7.15.07-0014, приказ Минстроя России №1039/пр от 30.12.2016г.</t>
  </si>
  <si>
    <t>Дюбели распорные полипропиленовые</t>
  </si>
  <si>
    <t>14.4.02.09-0001</t>
  </si>
  <si>
    <t>ФССЦ-2001, 14.4.02.09-0001, приказ Минстроя России №1039/пр от 30.12.2016г.</t>
  </si>
  <si>
    <t>Краска</t>
  </si>
  <si>
    <t>20.1.02.23-0082</t>
  </si>
  <si>
    <t>ФССЦ-2001, 20.1.02.23-0082, приказ Минстроя России №1039/пр от 30.12.2016г.</t>
  </si>
  <si>
    <t>Перемычки гибкие, тип ПГС-50</t>
  </si>
  <si>
    <t>20.5.04.09-0001</t>
  </si>
  <si>
    <t>ФССЦ-2001, 20.5.04.09-0001, приказ Минстроя России №1039/пр от 30.12.2016г.</t>
  </si>
  <si>
    <t>Сжимы ответвительные</t>
  </si>
  <si>
    <t>24.3.01.01-0002</t>
  </si>
  <si>
    <t>ФССЦ-2001, 24.3.01.01-0002, приказ Минстроя России №1039/пр от 30.12.2016г.</t>
  </si>
  <si>
    <t>Трубка полихлорвиниловая</t>
  </si>
  <si>
    <t>1-100-39</t>
  </si>
  <si>
    <t>Рабочий среднего разряда 3.9</t>
  </si>
  <si>
    <t>01.3.01.02-0002</t>
  </si>
  <si>
    <t>ФССЦ-2001, 01.3.01.02-0002, приказ Минстроя России №1039/пр от 30.12.2016г.</t>
  </si>
  <si>
    <t>Вазелин технический</t>
  </si>
  <si>
    <t>01.7.02.09-0002</t>
  </si>
  <si>
    <t>ФССЦ-2001, 01.7.02.09-0002, приказ Минстроя России №1039/пр от 30.12.2016г.</t>
  </si>
  <si>
    <t>Шпагат бумажный</t>
  </si>
  <si>
    <t>01.7.11.07-0034</t>
  </si>
  <si>
    <t>ФССЦ-2001, 01.7.11.07-0034, приказ Минстроя России №1039/пр от 30.12.2016г.</t>
  </si>
  <si>
    <t>Электроды диаметром 4 мм Э42А</t>
  </si>
  <si>
    <t>01.7.20.04-0005</t>
  </si>
  <si>
    <t>ФССЦ-2001, 01.7.20.04-0005, приказ Минстроя России №1039/пр от 30.12.2016г.</t>
  </si>
  <si>
    <t>Нитки швейные</t>
  </si>
  <si>
    <t>07.2.07.04-0007</t>
  </si>
  <si>
    <t>ФССЦ-2001, 07.2.07.04-0007, приказ Минстроя России №1039/пр от 30.12.2016г.</t>
  </si>
  <si>
    <t>Конструкции стальные индивидуальные решетчатые сварные массой до 0,1 т</t>
  </si>
  <si>
    <t>14.4.03.17-0011</t>
  </si>
  <si>
    <t>ФССЦ-2001, 14.4.03.17-0011, приказ Минстроя России №1039/пр от 30.12.2016г.</t>
  </si>
  <si>
    <t>Лак электроизоляционный 318</t>
  </si>
  <si>
    <t>91.06.09-001</t>
  </si>
  <si>
    <t>ФСЭМ-2001, 91.06.09-001, приказ Минстроя России №1039/пр от 30.12.2016г.</t>
  </si>
  <si>
    <t>Вышка телескопическая 25 м</t>
  </si>
  <si>
    <t>14.4.03.17-0101</t>
  </si>
  <si>
    <t>ФССЦ-2001, 14.4.03.17-0101, приказ Минстроя России №1039/пр от 30.12.2016г.</t>
  </si>
  <si>
    <t>Лаки канифольные, марки КФ-965</t>
  </si>
  <si>
    <t>1-100-50</t>
  </si>
  <si>
    <t>Рабочий среднего разряда 5</t>
  </si>
  <si>
    <t>01.3.05.17-0002</t>
  </si>
  <si>
    <t>ФССЦ-2001, 01.3.05.17-0002, приказ Минстроя России №1039/пр от 30.12.2016г.</t>
  </si>
  <si>
    <t>Канифоль сосновая</t>
  </si>
  <si>
    <t>01.7.06.05-0042</t>
  </si>
  <si>
    <t>ФССЦ-2001, 01.7.06.05-0042, приказ Минстроя России №1039/пр от 30.12.2016г.</t>
  </si>
  <si>
    <t>Лента липкая изоляционная на поликасиновом компаунде марки ЛСЭПЛ, шириной 20-30 мм, толщиной от 0,14 до 0,19 мм</t>
  </si>
  <si>
    <t>01.7.15.07-0012</t>
  </si>
  <si>
    <t>ФССЦ-2001, 01.7.15.07-0012, приказ Минстроя России №1039/пр от 30.12.2016г.</t>
  </si>
  <si>
    <t>Дюбели пластмассовые с шурупами 12х70 мм</t>
  </si>
  <si>
    <t>10.2.02.08-0001</t>
  </si>
  <si>
    <t>ФССЦ-2001, 10.2.02.08-0001, приказ Минстроя России №1039/пр от 30.12.2016г.</t>
  </si>
  <si>
    <t>Проволока медная круглая электротехническая ММ (мягкая) диаметром 1,0-3,0 мм и выше</t>
  </si>
  <si>
    <t>10.3.02.03-0012</t>
  </si>
  <si>
    <t>ФССЦ-2001, 10.3.02.03-0012, приказ Минстроя России №1039/пр от 30.12.2016г.</t>
  </si>
  <si>
    <t>Припои оловянно-свинцовые бессурьмянистые марки ПОС40</t>
  </si>
  <si>
    <t>14.3.02.01-0219</t>
  </si>
  <si>
    <t>ФССЦ-2001, 14.3.02.01-0219, приказ Минстроя России №1039/пр от 30.12.2016г.</t>
  </si>
  <si>
    <t>Краска водоэмульсионная ВЭАК-1180</t>
  </si>
  <si>
    <t>20.2.10.03-0020</t>
  </si>
  <si>
    <t>ФССЦ-2001, 20.2.10.03-0020, приказ Минстроя России №1039/пр от 30.12.2016г.</t>
  </si>
  <si>
    <t>Наконечники кабельные П2.5-4Д-МУ3</t>
  </si>
  <si>
    <t>22.2.02.15-0001</t>
  </si>
  <si>
    <t>ФССЦ-2001, 22.2.02.15-0001, приказ Минстроя России №1039/пр от 30.12.2016г.</t>
  </si>
  <si>
    <t>Скрепы 10х2</t>
  </si>
  <si>
    <t>24.3.01.01-0004</t>
  </si>
  <si>
    <t>ФССЦ-2001, 24.3.01.01-0004, приказ Минстроя России №1039/пр от 30.12.2016г.</t>
  </si>
  <si>
    <t>Трубка полихлорвиниловая ПХВ-305 диаметром 6-10 мм</t>
  </si>
  <si>
    <t>01.7.15.07-0022</t>
  </si>
  <si>
    <t>ФССЦ-2001, 01.7.15.07-0022, приказ Минстроя России №1039/пр от 30.12.2016г.</t>
  </si>
  <si>
    <t>Дюбели распорные полиэтиленовые 6х40 мм</t>
  </si>
  <si>
    <t>1000 шт.</t>
  </si>
  <si>
    <t>01.7.15.14-0165</t>
  </si>
  <si>
    <t>ФССЦ-2001, 01.7.15.14-0165, приказ Минстроя России №1039/пр от 30.12.2016г.</t>
  </si>
  <si>
    <t>Шурупы с полукруглой головкой 4x40 мм</t>
  </si>
  <si>
    <t>1-100-38</t>
  </si>
  <si>
    <t>Рабочий среднего разряда 3.8</t>
  </si>
  <si>
    <t>01.7.06.07-0001</t>
  </si>
  <si>
    <t>ФССЦ-2001, 01.7.06.07-0001, приказ Минстроя России №1039/пр от 30.12.2016г.</t>
  </si>
  <si>
    <t>Лента К226</t>
  </si>
  <si>
    <t>01.3.02.03-0001</t>
  </si>
  <si>
    <t>ФССЦ-2001, 01.3.02.03-0001, приказ Минстроя России №1039/пр от 30.12.2016г.</t>
  </si>
  <si>
    <t>Ацетилен газообразный технический</t>
  </si>
  <si>
    <t>1-100-21</t>
  </si>
  <si>
    <t>Рабочий среднего разряда 2.1</t>
  </si>
  <si>
    <t>91.05.01-017</t>
  </si>
  <si>
    <t>ФСЭМ-2001, 91.05.01-017, приказ Минстроя России №1039/пр от 30.12.2016г.</t>
  </si>
  <si>
    <t>Краны башенные, грузоподъемность 8 т</t>
  </si>
  <si>
    <t>01.7.07.29-0101</t>
  </si>
  <si>
    <t>ФССЦ-2001, 01.7.07.29-0101, приказ Минстроя России №1039/пр от 30.12.2016г.</t>
  </si>
  <si>
    <t>Очес льняной</t>
  </si>
  <si>
    <t>01.7.15.07-0063</t>
  </si>
  <si>
    <t>ФССЦ-2001, 01.7.15.07-0063, приказ Минстроя России №1039/пр от 30.12.2016г.</t>
  </si>
  <si>
    <t>Дюбели с калиброванной головкой (россыпью) 3х68,5 мм</t>
  </si>
  <si>
    <t>04.3.01.09-0012</t>
  </si>
  <si>
    <t>ФССЦ-2001, 04.3.01.09-0012, приказ Минстроя России №1039/пр от 30.12.2016г.</t>
  </si>
  <si>
    <t>Раствор готовый кладочный цементный марки 50</t>
  </si>
  <si>
    <t>14.4.02.04-0141</t>
  </si>
  <si>
    <t>ФССЦ-2001, 14.4.02.04-0141, приказ Минстроя России №1039/пр от 30.12.2016г.</t>
  </si>
  <si>
    <t>Краски масляные земляные марки МА-0115 мумия, сурик железный</t>
  </si>
  <si>
    <t>14.5.05.01-0012</t>
  </si>
  <si>
    <t>ФССЦ-2001, 14.5.05.01-0012, приказ Минстроя России №1039/пр от 30.12.2016г.</t>
  </si>
  <si>
    <t>Олифа комбинированная, марки К-3</t>
  </si>
  <si>
    <t>18.5.08.05-0022</t>
  </si>
  <si>
    <t>ФССЦ-2001, 18.5.08.05-0022, приказ Минстроя России №1039/пр от 30.12.2016г.</t>
  </si>
  <si>
    <t>Кронштейны для крепления радиаторов к кирпичным и бетонным стенам, при длине кронштейна 131 мм</t>
  </si>
  <si>
    <t>18.5.08.05-0023</t>
  </si>
  <si>
    <t>ФССЦ-2001, 18.5.08.05-0023, приказ Минстроя России №1039/пр от 30.12.2016г.</t>
  </si>
  <si>
    <t>Кронштейны для крепления радиаторов к кирпичным и бетонным стенам, при длине кронштейна 325 мм</t>
  </si>
  <si>
    <t>18.5.11.02-0001</t>
  </si>
  <si>
    <t>ФССЦ-2001, 18.5.11.02-0001, приказ Минстроя России №1039/пр от 30.12.2016г.</t>
  </si>
  <si>
    <t>Регистры отопительные из стальных электросварных труб диаметром нитки 57 мм</t>
  </si>
  <si>
    <t>91.10.09-011</t>
  </si>
  <si>
    <t>ФСЭМ-2001, 91.10.09-011, приказ Минстроя России №1039/пр от 30.12.2016г.</t>
  </si>
  <si>
    <t>Установки для гидравлических испытаний трубопроводов, давление нагнетания низкое 0,1 МПа (1 кгс/см2), высокое 10 МПа (100 кгс/см2)</t>
  </si>
  <si>
    <t>01.3.05.38-0031</t>
  </si>
  <si>
    <t>ФССЦ-2001, 01.3.05.38-0031, приказ Минстроя России №1039/пр от 30.12.2016г.</t>
  </si>
  <si>
    <t>Водный раствор нитрата и карбоната</t>
  </si>
  <si>
    <t>18.5.08.05-0031</t>
  </si>
  <si>
    <t>ФССЦ-2001, 18.5.08.05-0031, приказ Минстроя России №1039/пр от 30.12.2016г.</t>
  </si>
  <si>
    <t>Кронштейны для радиаторов стальных спаренных марки КР1-РС</t>
  </si>
  <si>
    <t>01.1.02.08-0001</t>
  </si>
  <si>
    <t>ФССЦ-2001, 01.1.02.08-0001, приказ Минстроя России №1039/пр от 30.12.2016г.</t>
  </si>
  <si>
    <t>Прокладки из паронита марки ПМБ, толщиной 1 мм, диаметром 50 мм</t>
  </si>
  <si>
    <t>01.7.11.07-0045</t>
  </si>
  <si>
    <t>ФССЦ-2001, 01.7.11.07-0045, приказ Минстроя России №1039/пр от 30.12.2016г.</t>
  </si>
  <si>
    <t>Электроды диаметром 5 мм Э42А</t>
  </si>
  <si>
    <t>01.7.15.03-0013</t>
  </si>
  <si>
    <t>ФССЦ-2001, 01.7.15.03-0013, приказ Минстроя России №1039/пр от 30.12.2016г.</t>
  </si>
  <si>
    <t>Болты с гайками и шайбами для санитарно-технических работ диаметром 12 мм</t>
  </si>
  <si>
    <t>01.3.02.03-0011</t>
  </si>
  <si>
    <t>ФССЦ-2001, 01.3.02.03-0011, приказ Минстроя России №1039/пр от 30.12.2016г.</t>
  </si>
  <si>
    <t>Ацетилен растворенный технический марки А</t>
  </si>
  <si>
    <t>01.7.11.04-0072</t>
  </si>
  <si>
    <t>ФССЦ-2001, 01.7.11.04-0072, приказ Минстроя России №1039/пр от 30.12.2016г.</t>
  </si>
  <si>
    <t>Проволока сварочная легированная диаметром 4 мм</t>
  </si>
  <si>
    <t>03.1.02.03-0015</t>
  </si>
  <si>
    <t>ФССЦ-2001, 03.1.02.03-0015, приказ Минстроя России №1039/пр от 30.12.2016г.</t>
  </si>
  <si>
    <t>Известь строительная негашеная хлорная, марки А</t>
  </si>
  <si>
    <t>01.7.15.03-0014</t>
  </si>
  <si>
    <t>ФССЦ-2001, 01.7.15.03-0014, приказ Минстроя России №1039/пр от 30.12.2016г.</t>
  </si>
  <si>
    <t>Болты с гайками и шайбами для санитарно-технических работ диаметром 16 мм</t>
  </si>
  <si>
    <t>1-100-53</t>
  </si>
  <si>
    <t>Рабочий среднего разряда 5.3</t>
  </si>
  <si>
    <t>1-100-47</t>
  </si>
  <si>
    <t>Рабочий среднего разряда 4.7</t>
  </si>
  <si>
    <t>91.06.03-060</t>
  </si>
  <si>
    <t>ФСЭМ-2001, 91.06.03-060, приказ Минстроя России №1039/пр от 30.12.2016г.</t>
  </si>
  <si>
    <t>Лебедки электрические тяговым усилием до 5,79 кН (0,59 т)</t>
  </si>
  <si>
    <t>14.5.09.02-0002</t>
  </si>
  <si>
    <t>ФССЦ-2001, 14.5.09.02-0002, приказ Минстроя России №1039/пр от 30.12.2016г.</t>
  </si>
  <si>
    <t>Ксилол нефтяной марки А</t>
  </si>
  <si>
    <t>14.4.04.08-0003</t>
  </si>
  <si>
    <t>ФССЦ-2001, 14.4.04.08-0003, приказ Минстроя России №1039/пр от 30.12.2016г.</t>
  </si>
  <si>
    <t>Эмаль ПФ-115 серая</t>
  </si>
  <si>
    <t>14.5.09.11-0101</t>
  </si>
  <si>
    <t>ФССЦ-2001, 14.5.09.11-0101, приказ Минстроя России №1039/пр от 30.12.2016г.</t>
  </si>
  <si>
    <t>Уайт-спирит</t>
  </si>
  <si>
    <t>01.7.16.02</t>
  </si>
  <si>
    <t>Детали деревянные лесов</t>
  </si>
  <si>
    <t>Детали стальных трубчатых лесов</t>
  </si>
  <si>
    <t>01.7.07.07</t>
  </si>
  <si>
    <t>Строительный мусор</t>
  </si>
  <si>
    <t>01.7.04.11</t>
  </si>
  <si>
    <t>Скобяные изделия</t>
  </si>
  <si>
    <t>14.1.06.05</t>
  </si>
  <si>
    <t>Клей</t>
  </si>
  <si>
    <t>11.3.03.01</t>
  </si>
  <si>
    <t>Доски подоконные ПВХ</t>
  </si>
  <si>
    <t>999-0005</t>
  </si>
  <si>
    <t>Масса оборудования</t>
  </si>
  <si>
    <t>Строительный мусор и масса возвратных материалов</t>
  </si>
  <si>
    <t>01.7.15.07</t>
  </si>
  <si>
    <t>Дюбели распорные полиэтиленовые</t>
  </si>
  <si>
    <t>18.1.01.01</t>
  </si>
  <si>
    <t>Арматура трубопроводная фланцевая</t>
  </si>
  <si>
    <t>23.8.03.12</t>
  </si>
  <si>
    <t>Фланцы стальные</t>
  </si>
  <si>
    <t>Арматура муфтовая</t>
  </si>
  <si>
    <t>на капитальный ремонт помещения №8 спортивного корпуса №№5,6,7,8 вспомогательных спортивных и хозяйственных помещений Снежинского  физико-технического института - филиала НИЯУ МИФИ (СФТИ НИЯУ МИФИ) по адресу: Челябинская область,г.Снежинск,ул.Комсомольская,8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</si>
  <si>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</si>
  <si>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Поправка: Табл.2, п.2  Наименование: При демонтаже (разборке) сборных деревянных конструкций  Поправка: МДС 81-36.2004, п.3.3.1.д  Наименование: При демонтаже металлических конструкций  Поправка: МДС 81-36.2004, п.3.3.1.а  Наименование: При демонтаже (разборке) сборных бетонных и железобетонных конструкций</t>
  </si>
  <si>
    <t>Поправка: Табл.2, п.2  Наименование: При демонтаже (разборке) сборных деревянных конструкций  Поправка: МДС 81-36.2004, п.3.3.1.д  Наименование: При демонтаже металлических конструкций  Поправка: МДС 81-36.2004, п.3.3.1.д  Наименование: При демонтаже металлических конструкций</t>
  </si>
  <si>
    <t>Поправка: МДС 81-37.2004, п.3.2.1.4  Наименование: Для оборудования легковесного, габаритного, поступающего на стройку в собранном виде, при монтаже которого отсутствуют работы по сварке, демонтаж при условии что оборудование не подлежит дальнейшему использованию (предназначено в лом)  без разборки и резки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</si>
  <si>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</si>
  <si>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</si>
  <si>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</si>
  <si>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</si>
  <si>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</si>
  <si>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</si>
  <si>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</si>
  <si>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</si>
  <si>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</si>
  <si>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</si>
  <si>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</si>
  <si>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</si>
  <si>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</si>
  <si>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</si>
  <si>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</si>
  <si>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</si>
  <si>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</si>
  <si>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</si>
  <si>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</si>
  <si>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</si>
  <si>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</si>
  <si>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</si>
  <si>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</si>
  <si>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IV квартал 2017 года</t>
  </si>
  <si>
    <t>Зарплата</t>
  </si>
  <si>
    <t>в т.ч. зарплата машинистов</t>
  </si>
  <si>
    <t>Материальные ресурсы</t>
  </si>
  <si>
    <t>НР от ФОТ</t>
  </si>
  <si>
    <t>%</t>
  </si>
  <si>
    <t>СП от ФОТ</t>
  </si>
  <si>
    <t>Затраты труда</t>
  </si>
  <si>
    <t>чел-ч</t>
  </si>
  <si>
    <t>к нр *2</t>
  </si>
  <si>
    <t xml:space="preserve">   </t>
  </si>
  <si>
    <t xml:space="preserve">Составил  </t>
  </si>
  <si>
    <t>[должность,подпись(инициалы,фамилия)]</t>
  </si>
  <si>
    <t xml:space="preserve">Проверил  </t>
  </si>
  <si>
    <t xml:space="preserve"> СМЕТА </t>
  </si>
  <si>
    <t>Светильник подвесной для помещений специального назначения, с защитной сеткой  (светодиодными лампами) прим.</t>
  </si>
  <si>
    <t>Smeta.RU  (495) 974-1589</t>
  </si>
  <si>
    <t>_PS_</t>
  </si>
  <si>
    <t>Smeta.RU</t>
  </si>
  <si>
    <t/>
  </si>
  <si>
    <t>Новый объект</t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</si>
  <si>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</si>
  <si>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</si>
  <si>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</si>
  <si>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</si>
  <si>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</si>
  <si>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</si>
  <si>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Новый раздел</t>
  </si>
  <si>
    <t>1 Общестроительные работы</t>
  </si>
  <si>
    <t>1</t>
  </si>
  <si>
    <t>08-07-002-01</t>
  </si>
  <si>
    <t>Установка и разборка внутренних трубчатых инвентарных лесов при высоте помещений до 6 м</t>
  </si>
  <si>
    <t>100 м2</t>
  </si>
  <si>
    <t>ФЕР-2001, 08-07-002-01, приказ Минстроя России №1039/пр от 30.12.2016г.</t>
  </si>
  <si>
    <t>)*1,25</t>
  </si>
  <si>
    <t>)*1,15</t>
  </si>
  <si>
    <t>Общестроительные работы</t>
  </si>
  <si>
    <t>Конструкции из кирпича и блоков</t>
  </si>
  <si>
    <t>ФЕР-08</t>
  </si>
  <si>
    <t>Поправка: МДС 81-35.2004, п.4.7</t>
  </si>
  <si>
    <t>*0,9</t>
  </si>
  <si>
    <t>*0,85</t>
  </si>
  <si>
    <t>2</t>
  </si>
  <si>
    <t>08-07-001-02</t>
  </si>
  <si>
    <t>Установка и разборка наружных инвентарных лесов высотой до 16 м трубчатых для прочих отделочных работ</t>
  </si>
  <si>
    <t>ФЕР-2001, 08-07-001-02, приказ Минстроя России №1039/пр от 30.12.2016г.</t>
  </si>
  <si>
    <t>3</t>
  </si>
  <si>
    <t>09-06-001-02</t>
  </si>
  <si>
    <t>Демонтаж:Монтаж лотков, решеток, затворов из полосовой и тонколистовой стали</t>
  </si>
  <si>
    <t>т</t>
  </si>
  <si>
    <t>ФЕР-2001, 09-06-001-02, приказ Минстроя России №1039/пр от 30.12.2016г.</t>
  </si>
  <si>
    <t>Поправка: МДС 81-36.2004, п.3.3.1.д  Наименование: При демонтаже металлических конструкций</t>
  </si>
  <si>
    <t>)*0</t>
  </si>
  <si>
    <t>)*0,7</t>
  </si>
  <si>
    <t>Металлические конструкции</t>
  </si>
  <si>
    <t>ФЕР-09</t>
  </si>
  <si>
    <t>Поправка: МДС 81-36.2004, п.3.3.1.д</t>
  </si>
  <si>
    <t>4</t>
  </si>
  <si>
    <t>57-3-1</t>
  </si>
  <si>
    <t>Разборка плинтусов деревянных и из пластмассовых материалов</t>
  </si>
  <si>
    <t>100 м</t>
  </si>
  <si>
    <t>ФЕРр-2001, 57-3-1, приказ Минстроя России №1039/пр от 30.12.2016г.</t>
  </si>
  <si>
    <t>Ремонтно-строительные работы</t>
  </si>
  <si>
    <t>Полы</t>
  </si>
  <si>
    <t>рФЕР-57</t>
  </si>
  <si>
    <t>5</t>
  </si>
  <si>
    <t>57-1-3</t>
  </si>
  <si>
    <t>Разборка оснований покрытия полов простильных полов</t>
  </si>
  <si>
    <t>ФЕРр-2001, 57-1-3, приказ Минстроя России №1039/пр от 30.12.2016г.</t>
  </si>
  <si>
    <t>6</t>
  </si>
  <si>
    <t>57-1-2</t>
  </si>
  <si>
    <t>Разборка оснований покрытия полов лаг из досок и брусков</t>
  </si>
  <si>
    <t>ФЕРр-2001, 57-1-2, приказ Минстроя России №1039/пр от 30.12.2016г.</t>
  </si>
  <si>
    <t>7</t>
  </si>
  <si>
    <t>57-1-1</t>
  </si>
  <si>
    <t>Разборка оснований покрытия полов кирпичных столбиков под лаги</t>
  </si>
  <si>
    <t>ФЕРр-2001, 57-1-1, приказ Минстроя России №1039/пр от 30.12.2016г.</t>
  </si>
  <si>
    <t>8</t>
  </si>
  <si>
    <t>46-04-012-03</t>
  </si>
  <si>
    <t>Разборка деревянных заполнений проемов дверных и воротных</t>
  </si>
  <si>
    <t>ФЕР-2001, 46-04-012-03, приказ Минстроя России №1039/пр от 30.12.2016г.</t>
  </si>
  <si>
    <t>Реконструкция зданий и сооружений</t>
  </si>
  <si>
    <t>ФЕР-46</t>
  </si>
  <si>
    <t>9</t>
  </si>
  <si>
    <t>09-04-012-01</t>
  </si>
  <si>
    <t>Демонтаж: Установка  металлических дверных блоков из готовых проемов</t>
  </si>
  <si>
    <t>м2</t>
  </si>
  <si>
    <t>ФЕР-2001, 09-04-012-01, приказ Минстроя России №1039/пр от 30.12.2016г.</t>
  </si>
  <si>
    <t>10</t>
  </si>
  <si>
    <t>10-01-014-04 прим.</t>
  </si>
  <si>
    <t>Демонтаж: Устройство чистых перегородок каркасных с обшивкой фанерой с одной стороны (Экраны)</t>
  </si>
  <si>
    <t>ФЕР-2001, 10-01-014-04, приказ Минстроя России №1039/пр от 30.12.2016г.</t>
  </si>
  <si>
    <t>)*0,8</t>
  </si>
  <si>
    <t>Деревянные конструкции</t>
  </si>
  <si>
    <t>ФЕР-10</t>
  </si>
  <si>
    <t>Поправка: Табл.2, п.2  Поправка: МДС 81-36.2004, п.3.3.1.д  Поправка: МДС 81-36.2004, п.3.3.1.а</t>
  </si>
  <si>
    <t>11</t>
  </si>
  <si>
    <t>10-01-014-02 прим</t>
  </si>
  <si>
    <t>Демонтаж:Устройство чистых перегородок дощатых однослойных (короб деревянный)</t>
  </si>
  <si>
    <t>ФЕР-2001, 10-01-014-02, приказ Минстроя России №1039/пр от 30.12.2016г.</t>
  </si>
  <si>
    <t>Поправка: Табл.2, п.2  Наименование: При демонтаже (разборке) сборных деревянных конструкций</t>
  </si>
  <si>
    <t>Поправка: Табл.2, п.2</t>
  </si>
  <si>
    <t>12</t>
  </si>
  <si>
    <t>10-01-052-02 прим.</t>
  </si>
  <si>
    <t>Разборка: Устройство внутриквартирных лестниц без подшивки (стенка шведская)</t>
  </si>
  <si>
    <t>ФЕР-2001, 10-01-052-02, приказ Минстроя России №1039/пр от 30.12.2016г.</t>
  </si>
  <si>
    <t>13</t>
  </si>
  <si>
    <t>10-02-031-03 прим.</t>
  </si>
  <si>
    <t>Разборка:Сборка перегородок дощатых щитовых (короб из ДСП)</t>
  </si>
  <si>
    <t>ФЕР-2001, 10-02-031-03, приказ Минстроя России №1039/пр от 30.12.2016г.</t>
  </si>
  <si>
    <t>14</t>
  </si>
  <si>
    <t>15-02-024-04 прим.</t>
  </si>
  <si>
    <t>Разборка:Облицовка древесноволокнистыми листами стен при отделке под оклейку обоями</t>
  </si>
  <si>
    <t>ФЕР-2001, 15-02-024-04, приказ Минстроя России №1039/пр от 30.12.2016г.</t>
  </si>
  <si>
    <t>Отделочные работы</t>
  </si>
  <si>
    <t>ФЕР-15</t>
  </si>
  <si>
    <t>15</t>
  </si>
  <si>
    <t>15-02-041-03</t>
  </si>
  <si>
    <t>Разборка :Устройство металлического каркаса из направляющих профилей под облицовку различными материалами стен</t>
  </si>
  <si>
    <t>ФЕР-2001, 15-02-041-03, приказ Минстроя России №886/пр от 15.06.2017</t>
  </si>
  <si>
    <t>Поправка: Табл.2, п.2  Поправка: МДС 81-36.2004, п.3.3.1.д  Поправка: МДС 81-36.2004, п.3.3.1.д</t>
  </si>
  <si>
    <t>16</t>
  </si>
  <si>
    <t>56-3-2 прим.</t>
  </si>
  <si>
    <t>Снятие подоконных досок из ПВХ в каменных зданиях</t>
  </si>
  <si>
    <t>ФЕРр-2001, 56-3-2, приказ Минстроя России №1039/пр от 30.12.2016г.</t>
  </si>
  <si>
    <t>Проемы</t>
  </si>
  <si>
    <t>рФЕР-56</t>
  </si>
  <si>
    <t>17</t>
  </si>
  <si>
    <t>46-02-009-02</t>
  </si>
  <si>
    <t>Отбивка штукатурки с поверхностей стен и потолков кирпичных</t>
  </si>
  <si>
    <t>ФЕР-2001, 46-02-009-02, приказ Минстроя России №1039/пр от 30.12.2016г.</t>
  </si>
  <si>
    <t>18</t>
  </si>
  <si>
    <t>15-04-006-02</t>
  </si>
  <si>
    <t>Покрытие поверхностей грунтовкой глубокого проникновения за 2 раза потолков</t>
  </si>
  <si>
    <t>ФЕР-2001, 15-04-006-02, приказ Минстроя России №1039/пр от 30.12.2016г.</t>
  </si>
  <si>
    <t>18,1</t>
  </si>
  <si>
    <t>14.3.01.02-0103</t>
  </si>
  <si>
    <t>Грунтовка воднодисперсионная CERESIT CT 17</t>
  </si>
  <si>
    <t>л</t>
  </si>
  <si>
    <t>ФССЦ-2001, 14.3.01.02-0103, приказ Минстроя России №1039/пр от 30.12.2016г.</t>
  </si>
  <si>
    <t>18,2</t>
  </si>
  <si>
    <t>14.4.01.21</t>
  </si>
  <si>
    <t>Грунтовка</t>
  </si>
  <si>
    <t>19</t>
  </si>
  <si>
    <t>15-04-005-04</t>
  </si>
  <si>
    <t>Окраска поливинилацетатными водоэмульсионными составами улучшенная по штукатурке потолков</t>
  </si>
  <si>
    <t>ФЕР-2001, 15-04-005-04, приказ Минстроя России №1039/пр от 30.12.2016г.</t>
  </si>
  <si>
    <t>19,1</t>
  </si>
  <si>
    <t>14.3.02.01-0224</t>
  </si>
  <si>
    <t>Краска водоэмульсионная для внутренних работ ВАК-25</t>
  </si>
  <si>
    <t>ФССЦ-2001, 14.3.02.01-0224, приказ Минстроя России №1039/пр от 30.12.2016г.</t>
  </si>
  <si>
    <t>19,2</t>
  </si>
  <si>
    <t>14.3.02.01</t>
  </si>
  <si>
    <t>Краска водоэмульсионная</t>
  </si>
  <si>
    <t>20</t>
  </si>
  <si>
    <t>Монтаж лотков, решеток, затворов из полосовой и тонколистовой стали</t>
  </si>
  <si>
    <t>20,1</t>
  </si>
  <si>
    <t>07.1.03.05-0011</t>
  </si>
  <si>
    <t>Защитные  оконные решетки из горячекатаных, холодногнутых профилей и труб</t>
  </si>
  <si>
    <t>ФССЦ-2001, 07.1.03.05-0011, приказ Минстроя России №1039/пр от 30.12.2016г.</t>
  </si>
  <si>
    <t>20,2</t>
  </si>
  <si>
    <t>07.2.07.13</t>
  </si>
  <si>
    <t>Конструкции стальные</t>
  </si>
  <si>
    <t>21</t>
  </si>
  <si>
    <t>61-1-9</t>
  </si>
  <si>
    <t>Сплошное выравнивание внутренних поверхностей (однослойное оштукатуривание) из сухих растворных смесей толщиной до 10 мм для последующей окраски или  для оклейки обоями стен</t>
  </si>
  <si>
    <t>ФЕРр-2001, 61-1-9, приказ Минстроя России №1039/пр от 30.12.2016г.</t>
  </si>
  <si>
    <t>Штукатрурные работы</t>
  </si>
  <si>
    <t>рФЕР-61</t>
  </si>
  <si>
    <t>21,1</t>
  </si>
  <si>
    <t>04.3.02.12-0006</t>
  </si>
  <si>
    <t>Смесь штукатурная "БИРСС 22" (марка М100)</t>
  </si>
  <si>
    <t>ФССЦ-2001, 04.3.02.12-0006, приказ Минстроя России №1039/пр от 30.12.2016г.</t>
  </si>
  <si>
    <t>21,2</t>
  </si>
  <si>
    <t>04.3.02.09</t>
  </si>
  <si>
    <t>Смеси на цементной основе</t>
  </si>
  <si>
    <t>21,3</t>
  </si>
  <si>
    <t>14.3.01.01-0001</t>
  </si>
  <si>
    <t>Грунтовка: «Бетоконтакт», КНАУФ</t>
  </si>
  <si>
    <t>кг</t>
  </si>
  <si>
    <t>ФССЦ-2001, 14.3.01.01-0001, приказ Минстроя России №1039/пр от 30.12.2016г.</t>
  </si>
  <si>
    <t>22</t>
  </si>
  <si>
    <t>15-04-006-04</t>
  </si>
  <si>
    <t>Покрытие поверхностей грунтовкой глубокого проникновения за 2 раза стен</t>
  </si>
  <si>
    <t>ФЕР-2001, 15-04-006-04, приказ Минстроя России №1039/пр от 30.12.2016г.</t>
  </si>
  <si>
    <t>22,1</t>
  </si>
  <si>
    <t>22,2</t>
  </si>
  <si>
    <t>23</t>
  </si>
  <si>
    <t>62-16-5</t>
  </si>
  <si>
    <t>Окрашивание водоэмульсионными составами поверхностей стен, ранее окрашенных масляной краской с расчисткой старой краски более 35%</t>
  </si>
  <si>
    <t>ФЕРр-2001, 62-16-5, приказ Минстроя России №1039/пр от 30.12.2016г.</t>
  </si>
  <si>
    <t>Малярные работы</t>
  </si>
  <si>
    <t>рФЕР-62</t>
  </si>
  <si>
    <t>23,1</t>
  </si>
  <si>
    <t>23,2</t>
  </si>
  <si>
    <t>24</t>
  </si>
  <si>
    <t>10-01-014-02 прим.</t>
  </si>
  <si>
    <t>Устройство чистых перегородок дощатых однослойных (короб из фанеры)</t>
  </si>
  <si>
    <t>24,1</t>
  </si>
  <si>
    <t>11.1.03.06-0090</t>
  </si>
  <si>
    <t>Доски обрезные хвойных пород длиной 4-6,5 м, шириной 75-150 мм, толщиной 32-40 мм, II сорта</t>
  </si>
  <si>
    <t>м3</t>
  </si>
  <si>
    <t>ФССЦ-2001, 11.1.03.06-0090, приказ Минстроя России №1039/пр от 30.12.2016г.</t>
  </si>
  <si>
    <t>24,2</t>
  </si>
  <si>
    <t>11.2.11.04-0005</t>
  </si>
  <si>
    <t>Фанера марки ФК, сорт ВВС, размер 1525х1525х12 мм</t>
  </si>
  <si>
    <t>ФССЦ-2001, 11.2.11.04-0005, приказ Минстроя России №1039/пр от 30.12.2016г.</t>
  </si>
  <si>
    <t>25</t>
  </si>
  <si>
    <t>10-01-089-02</t>
  </si>
  <si>
    <t>Антисептирование водными растворами перегородок</t>
  </si>
  <si>
    <t>ФЕР-2001, 10-01-089-02, приказ Минстроя России №1039/пр от 30.12.2016г.</t>
  </si>
  <si>
    <t>25,1</t>
  </si>
  <si>
    <t>14.2.06.01-0104</t>
  </si>
  <si>
    <t>Антисептик «НОРТЕКС-ДЕЗИНФЕКТОР» для древесины</t>
  </si>
  <si>
    <t>ФССЦ-2001, 14.2.06.01-0104, приказ Минстроя России №1039/пр от 30.12.2016г.</t>
  </si>
  <si>
    <t>25,2</t>
  </si>
  <si>
    <t>01.3.05.23-0129</t>
  </si>
  <si>
    <t>Натрий фтористый технический, марка А, сорт I</t>
  </si>
  <si>
    <t>ФССЦ-2001, 01.3.05.23-0129, приказ Минстроя России №1039/пр от 30.12.2016г.</t>
  </si>
  <si>
    <t>26</t>
  </si>
  <si>
    <t>Облицовка древесноволокнистыми листами стен при отделке под оклейку обоями</t>
  </si>
  <si>
    <t>26,1</t>
  </si>
  <si>
    <t>11.2.08.01-0008</t>
  </si>
  <si>
    <t>Плиты древесноволокнистые мокрого способа производства мягкие М-2 толщиной 12 мм</t>
  </si>
  <si>
    <t>1000 м2</t>
  </si>
  <si>
    <t>ФССЦ-2001, 11.2.08.01-0008, приказ Минстроя России №1039/пр от 30.12.2016г.</t>
  </si>
  <si>
    <t>26,2</t>
  </si>
  <si>
    <t>11.2.11.04-0007</t>
  </si>
  <si>
    <t>Фанера марки ФК, сорт ВВС, размер 1525х1525х20 мм</t>
  </si>
</sst>
</file>

<file path=xl/styles.xml><?xml version="1.0" encoding="utf-8"?>
<styleSheet xmlns="http://schemas.openxmlformats.org/spreadsheetml/2006/main">
  <numFmts count="1">
    <numFmt numFmtId="164" formatCode="#,##0.00;[Red]\-\ #,##0.00"/>
  </numFmts>
  <fonts count="19">
    <font>
      <sz val="10"/>
      <name val="Arial"/>
      <charset val="204"/>
    </font>
    <font>
      <b/>
      <sz val="10"/>
      <color indexed="12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b/>
      <sz val="9"/>
      <name val="Arial"/>
      <family val="2"/>
      <charset val="204"/>
    </font>
    <font>
      <i/>
      <sz val="11"/>
      <name val="Arial"/>
      <family val="2"/>
      <charset val="204"/>
    </font>
    <font>
      <sz val="8"/>
      <name val="Arial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10" fillId="0" borderId="0" xfId="0" applyFont="1"/>
    <xf numFmtId="0" fontId="11" fillId="0" borderId="0" xfId="0" applyFont="1" applyAlignment="1">
      <alignment horizontal="right"/>
    </xf>
    <xf numFmtId="0" fontId="11" fillId="0" borderId="0" xfId="0" applyFont="1"/>
    <xf numFmtId="0" fontId="14" fillId="0" borderId="0" xfId="0" applyFont="1" applyAlignment="1">
      <alignment vertical="center" wrapText="1"/>
    </xf>
    <xf numFmtId="0" fontId="14" fillId="0" borderId="0" xfId="0" applyFont="1" applyBorder="1" applyAlignment="1">
      <alignment wrapText="1"/>
    </xf>
    <xf numFmtId="0" fontId="11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9" fillId="0" borderId="0" xfId="0" applyFont="1" applyAlignment="1">
      <alignment wrapText="1"/>
    </xf>
    <xf numFmtId="164" fontId="0" fillId="0" borderId="0" xfId="0" applyNumberFormat="1"/>
    <xf numFmtId="0" fontId="11" fillId="0" borderId="3" xfId="0" applyFont="1" applyBorder="1"/>
    <xf numFmtId="0" fontId="11" fillId="0" borderId="0" xfId="0" applyFont="1" applyAlignment="1">
      <alignment vertical="center"/>
    </xf>
    <xf numFmtId="0" fontId="14" fillId="0" borderId="0" xfId="0" applyFont="1"/>
    <xf numFmtId="0" fontId="11" fillId="0" borderId="0" xfId="0" applyFont="1" applyAlignment="1">
      <alignment horizontal="left" wrapText="1"/>
    </xf>
    <xf numFmtId="0" fontId="17" fillId="0" borderId="0" xfId="0" applyFont="1" applyAlignment="1">
      <alignment horizontal="right" wrapText="1"/>
    </xf>
    <xf numFmtId="164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0" fontId="10" fillId="0" borderId="0" xfId="0" applyFont="1" applyAlignment="1">
      <alignment horizontal="right"/>
    </xf>
    <xf numFmtId="164" fontId="17" fillId="0" borderId="0" xfId="0" applyNumberFormat="1" applyFont="1" applyAlignment="1">
      <alignment horizontal="right"/>
    </xf>
    <xf numFmtId="0" fontId="9" fillId="0" borderId="0" xfId="0" applyFont="1" applyAlignment="1">
      <alignment horizontal="right" wrapText="1"/>
    </xf>
    <xf numFmtId="0" fontId="17" fillId="0" borderId="3" xfId="0" applyFont="1" applyBorder="1" applyAlignment="1">
      <alignment horizontal="right" wrapText="1"/>
    </xf>
    <xf numFmtId="0" fontId="11" fillId="0" borderId="3" xfId="0" applyFont="1" applyBorder="1" applyAlignment="1">
      <alignment horizontal="right"/>
    </xf>
    <xf numFmtId="164" fontId="11" fillId="0" borderId="3" xfId="0" applyNumberFormat="1" applyFont="1" applyBorder="1" applyAlignment="1">
      <alignment horizontal="right"/>
    </xf>
    <xf numFmtId="0" fontId="11" fillId="0" borderId="3" xfId="0" applyFont="1" applyBorder="1" applyAlignment="1">
      <alignment horizontal="right" wrapText="1"/>
    </xf>
    <xf numFmtId="164" fontId="10" fillId="0" borderId="3" xfId="0" applyNumberFormat="1" applyFont="1" applyBorder="1" applyAlignment="1">
      <alignment horizontal="right"/>
    </xf>
    <xf numFmtId="164" fontId="16" fillId="0" borderId="0" xfId="0" applyNumberFormat="1" applyFont="1" applyAlignment="1">
      <alignment horizontal="right"/>
    </xf>
    <xf numFmtId="164" fontId="10" fillId="0" borderId="0" xfId="0" applyNumberFormat="1" applyFont="1" applyAlignment="1">
      <alignment horizontal="right"/>
    </xf>
    <xf numFmtId="0" fontId="11" fillId="0" borderId="0" xfId="0" quotePrefix="1" applyFont="1" applyAlignment="1">
      <alignment horizontal="right" wrapText="1"/>
    </xf>
    <xf numFmtId="0" fontId="11" fillId="0" borderId="3" xfId="0" quotePrefix="1" applyFont="1" applyBorder="1" applyAlignment="1">
      <alignment horizontal="right" wrapText="1"/>
    </xf>
    <xf numFmtId="0" fontId="10" fillId="0" borderId="3" xfId="0" applyFont="1" applyBorder="1" applyAlignment="1">
      <alignment horizontal="right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 wrapText="1"/>
    </xf>
    <xf numFmtId="0" fontId="11" fillId="0" borderId="3" xfId="0" applyFont="1" applyBorder="1" applyAlignment="1">
      <alignment horizontal="left" vertical="top"/>
    </xf>
    <xf numFmtId="0" fontId="11" fillId="0" borderId="3" xfId="0" applyFont="1" applyBorder="1" applyAlignment="1">
      <alignment horizontal="left" vertical="top" wrapText="1"/>
    </xf>
    <xf numFmtId="164" fontId="9" fillId="0" borderId="0" xfId="0" applyNumberFormat="1" applyFont="1" applyAlignment="1">
      <alignment horizontal="left"/>
    </xf>
    <xf numFmtId="0" fontId="15" fillId="0" borderId="3" xfId="0" applyFont="1" applyBorder="1" applyAlignment="1">
      <alignment horizontal="center" wrapText="1"/>
    </xf>
    <xf numFmtId="0" fontId="10" fillId="0" borderId="0" xfId="0" applyFont="1" applyAlignment="1"/>
    <xf numFmtId="0" fontId="10" fillId="0" borderId="0" xfId="0" applyFont="1" applyAlignment="1">
      <alignment horizontal="right"/>
    </xf>
    <xf numFmtId="164" fontId="14" fillId="0" borderId="4" xfId="0" applyNumberFormat="1" applyFont="1" applyBorder="1" applyAlignment="1">
      <alignment horizontal="right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right" wrapText="1"/>
    </xf>
    <xf numFmtId="0" fontId="14" fillId="0" borderId="0" xfId="0" applyFont="1" applyAlignment="1">
      <alignment horizontal="left" wrapText="1"/>
    </xf>
    <xf numFmtId="164" fontId="14" fillId="0" borderId="0" xfId="0" applyNumberFormat="1" applyFont="1" applyAlignment="1">
      <alignment horizontal="right"/>
    </xf>
    <xf numFmtId="0" fontId="12" fillId="0" borderId="0" xfId="0" applyFont="1" applyAlignment="1">
      <alignment horizontal="center" wrapText="1"/>
    </xf>
    <xf numFmtId="0" fontId="10" fillId="0" borderId="4" xfId="0" applyFont="1" applyBorder="1" applyAlignment="1">
      <alignment horizontal="center" vertical="top"/>
    </xf>
    <xf numFmtId="0" fontId="14" fillId="0" borderId="0" xfId="0" applyFont="1" applyAlignment="1">
      <alignment horizontal="right"/>
    </xf>
    <xf numFmtId="164" fontId="11" fillId="0" borderId="0" xfId="0" applyNumberFormat="1" applyFont="1" applyAlignment="1">
      <alignment horizontal="right"/>
    </xf>
    <xf numFmtId="0" fontId="11" fillId="0" borderId="0" xfId="0" applyFont="1"/>
    <xf numFmtId="0" fontId="11" fillId="0" borderId="3" xfId="0" applyFont="1" applyBorder="1" applyAlignment="1">
      <alignment horizontal="left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right"/>
    </xf>
    <xf numFmtId="0" fontId="15" fillId="0" borderId="0" xfId="0" applyFont="1" applyBorder="1" applyAlignment="1">
      <alignment horizontal="center" wrapText="1"/>
    </xf>
    <xf numFmtId="0" fontId="11" fillId="0" borderId="0" xfId="0" applyFont="1" applyAlignment="1">
      <alignment horizontal="center" vertical="top"/>
    </xf>
    <xf numFmtId="0" fontId="13" fillId="0" borderId="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D755"/>
  <sheetViews>
    <sheetView tabSelected="1" zoomScaleNormal="100" workbookViewId="0">
      <selection activeCell="N5" sqref="N5"/>
    </sheetView>
  </sheetViews>
  <sheetFormatPr defaultRowHeight="12.75"/>
  <cols>
    <col min="1" max="1" width="5.7109375" customWidth="1"/>
    <col min="2" max="2" width="21.570312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29" width="0" hidden="1" customWidth="1"/>
    <col min="30" max="30" width="147.7109375" hidden="1" customWidth="1"/>
    <col min="31" max="36" width="0" hidden="1" customWidth="1"/>
  </cols>
  <sheetData>
    <row r="1" spans="1:30">
      <c r="A1" s="9" t="str">
        <f ca="1">Source!B1</f>
        <v>Smeta.RU  (495) 974-1589</v>
      </c>
      <c r="I1" s="46"/>
      <c r="J1" s="47" t="s">
        <v>546</v>
      </c>
      <c r="K1" s="47"/>
      <c r="L1" s="47"/>
    </row>
    <row r="2" spans="1:30" ht="14.25">
      <c r="A2" s="10"/>
      <c r="B2" s="10"/>
      <c r="C2" s="10"/>
      <c r="D2" s="10"/>
      <c r="E2" s="10"/>
      <c r="F2" s="10"/>
      <c r="G2" s="10"/>
      <c r="H2" s="10"/>
      <c r="I2" s="10"/>
      <c r="J2" s="10"/>
      <c r="K2" s="11"/>
      <c r="L2" s="11"/>
    </row>
    <row r="5" spans="1:30" ht="14.25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30" ht="15.75">
      <c r="A6" s="12"/>
      <c r="B6" s="63" t="s">
        <v>1062</v>
      </c>
      <c r="C6" s="63"/>
      <c r="D6" s="63"/>
      <c r="E6" s="63"/>
      <c r="F6" s="63"/>
      <c r="G6" s="63"/>
      <c r="H6" s="63"/>
      <c r="I6" s="63"/>
      <c r="J6" s="63"/>
      <c r="K6" s="63"/>
      <c r="L6" s="12"/>
    </row>
    <row r="7" spans="1:30" ht="18" hidden="1">
      <c r="A7" s="12"/>
      <c r="B7" s="61" t="str">
        <f ca="1">IF(Source!G20&lt;&gt;"Новая локальная смета", Source!G20, "")</f>
        <v/>
      </c>
      <c r="C7" s="61"/>
      <c r="D7" s="61"/>
      <c r="E7" s="61"/>
      <c r="F7" s="61"/>
      <c r="G7" s="61"/>
      <c r="H7" s="61"/>
      <c r="I7" s="61"/>
      <c r="J7" s="61"/>
      <c r="K7" s="61"/>
      <c r="L7" s="12"/>
    </row>
    <row r="8" spans="1:30" ht="14.25" hidden="1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</row>
    <row r="9" spans="1:30" ht="54">
      <c r="A9" s="11"/>
      <c r="B9" s="61" t="str">
        <f ca="1">IF(Source!G12&lt;&gt;"Новый объект", Source!G12, "")</f>
        <v>на капитальный ремонт помещения №8 спортивного корпуса №№5,6,7,8 вспомогательных спортивных и хозяйственных помещений Снежинского  физико-технического института - филиала НИЯУ МИФИ (СФТИ НИЯУ МИФИ) по адресу: Челябинская область,г.Снежинск,ул.Комсомольская,8</v>
      </c>
      <c r="C9" s="61"/>
      <c r="D9" s="61"/>
      <c r="E9" s="61"/>
      <c r="F9" s="61"/>
      <c r="G9" s="61"/>
      <c r="H9" s="61"/>
      <c r="I9" s="61"/>
      <c r="J9" s="61"/>
      <c r="K9" s="61"/>
      <c r="L9" s="13"/>
      <c r="AD9" s="45" t="str">
        <f ca="1">IF(Source!G12&lt;&gt;"Новый объект", Source!G12, "")</f>
        <v>на капитальный ремонт помещения №8 спортивного корпуса №№5,6,7,8 вспомогательных спортивных и хозяйственных помещений Снежинского  физико-технического института - филиала НИЯУ МИФИ (СФТИ НИЯУ МИФИ) по адресу: Челябинская область,г.Снежинск,ул.Комсомольская,8</v>
      </c>
    </row>
    <row r="10" spans="1:30" ht="14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</row>
    <row r="11" spans="1:30" ht="14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</row>
    <row r="12" spans="1:30" ht="14.25">
      <c r="A12" s="11"/>
      <c r="B12" s="11"/>
      <c r="C12" s="11"/>
      <c r="D12" s="11"/>
      <c r="E12" s="14"/>
      <c r="F12" s="14"/>
      <c r="G12" s="62" t="s">
        <v>1025</v>
      </c>
      <c r="H12" s="62"/>
      <c r="I12" s="62" t="s">
        <v>1026</v>
      </c>
      <c r="J12" s="62"/>
      <c r="K12" s="11"/>
      <c r="L12" s="11"/>
    </row>
    <row r="13" spans="1:30" ht="15">
      <c r="A13" s="11"/>
      <c r="B13" s="11"/>
      <c r="C13" s="55" t="s">
        <v>1027</v>
      </c>
      <c r="D13" s="55"/>
      <c r="E13" s="55"/>
      <c r="F13" s="55"/>
      <c r="G13" s="56">
        <f>SUM(O24:O745)/1000</f>
        <v>582.17763000000002</v>
      </c>
      <c r="H13" s="56"/>
      <c r="I13" s="56">
        <f ca="1">(Source!F346/1000)</f>
        <v>4177.6839799999998</v>
      </c>
      <c r="J13" s="56"/>
      <c r="K13" s="57" t="s">
        <v>1028</v>
      </c>
      <c r="L13" s="57"/>
    </row>
    <row r="14" spans="1:30" ht="14.25">
      <c r="A14" s="11"/>
      <c r="B14" s="11"/>
      <c r="C14" s="60" t="s">
        <v>1029</v>
      </c>
      <c r="D14" s="60"/>
      <c r="E14" s="60"/>
      <c r="F14" s="60"/>
      <c r="G14" s="56">
        <f>SUM(W24:W745)/1000</f>
        <v>558.43849999999998</v>
      </c>
      <c r="H14" s="56"/>
      <c r="I14" s="56">
        <f ca="1">(Source!F333)/1000</f>
        <v>3396.07627</v>
      </c>
      <c r="J14" s="56"/>
      <c r="K14" s="57" t="s">
        <v>1028</v>
      </c>
      <c r="L14" s="57"/>
    </row>
    <row r="15" spans="1:30" ht="14.25">
      <c r="A15" s="11"/>
      <c r="B15" s="11"/>
      <c r="C15" s="60" t="s">
        <v>1030</v>
      </c>
      <c r="D15" s="60"/>
      <c r="E15" s="60"/>
      <c r="F15" s="60"/>
      <c r="G15" s="56">
        <f>SUM(X24:X745)/1000</f>
        <v>23.739129999999999</v>
      </c>
      <c r="H15" s="56"/>
      <c r="I15" s="56">
        <f ca="1">(Source!F334)/1000</f>
        <v>144.33387999999999</v>
      </c>
      <c r="J15" s="56"/>
      <c r="K15" s="57" t="s">
        <v>1028</v>
      </c>
      <c r="L15" s="57"/>
    </row>
    <row r="16" spans="1:30" ht="14.25">
      <c r="A16" s="11"/>
      <c r="B16" s="11"/>
      <c r="C16" s="60" t="s">
        <v>1031</v>
      </c>
      <c r="D16" s="60"/>
      <c r="E16" s="60"/>
      <c r="F16" s="60"/>
      <c r="G16" s="56">
        <f>SUM(Y24:Y745)/1000</f>
        <v>0</v>
      </c>
      <c r="H16" s="56"/>
      <c r="I16" s="56">
        <f ca="1">(Source!F325)/1000</f>
        <v>0</v>
      </c>
      <c r="J16" s="56"/>
      <c r="K16" s="57" t="s">
        <v>1028</v>
      </c>
      <c r="L16" s="57"/>
    </row>
    <row r="17" spans="1:22" ht="14.25">
      <c r="A17" s="11"/>
      <c r="B17" s="11"/>
      <c r="C17" s="60" t="s">
        <v>1032</v>
      </c>
      <c r="D17" s="60"/>
      <c r="E17" s="60"/>
      <c r="F17" s="60"/>
      <c r="G17" s="56">
        <f>SUM(Z24:Z745)/1000</f>
        <v>0</v>
      </c>
      <c r="H17" s="56"/>
      <c r="I17" s="56">
        <f ca="1">(Source!F335+Source!F336)/1000</f>
        <v>0</v>
      </c>
      <c r="J17" s="56"/>
      <c r="K17" s="57" t="s">
        <v>1028</v>
      </c>
      <c r="L17" s="57"/>
    </row>
    <row r="18" spans="1:22" ht="15">
      <c r="A18" s="11"/>
      <c r="B18" s="11"/>
      <c r="C18" s="55" t="s">
        <v>1033</v>
      </c>
      <c r="D18" s="55"/>
      <c r="E18" s="55"/>
      <c r="F18" s="55"/>
      <c r="G18" s="56">
        <f>I18</f>
        <v>4083.4615010499992</v>
      </c>
      <c r="H18" s="56"/>
      <c r="I18" s="56">
        <f ca="1">(Source!F338+Source!F339)</f>
        <v>4083.4615010499992</v>
      </c>
      <c r="J18" s="56"/>
      <c r="K18" s="57" t="s">
        <v>1034</v>
      </c>
      <c r="L18" s="57"/>
    </row>
    <row r="19" spans="1:22" ht="15">
      <c r="A19" s="11"/>
      <c r="B19" s="11"/>
      <c r="C19" s="55" t="s">
        <v>1035</v>
      </c>
      <c r="D19" s="55"/>
      <c r="E19" s="55"/>
      <c r="F19" s="55"/>
      <c r="G19" s="56">
        <f>SUM(R24:R745)/1000</f>
        <v>36.365759999999995</v>
      </c>
      <c r="H19" s="56"/>
      <c r="I19" s="56">
        <f ca="1">(Source!F331+ Source!F330)/1000</f>
        <v>221.10401000000002</v>
      </c>
      <c r="J19" s="56"/>
      <c r="K19" s="57" t="s">
        <v>1028</v>
      </c>
      <c r="L19" s="57"/>
    </row>
    <row r="20" spans="1:22" ht="14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</row>
    <row r="21" spans="1:22" ht="14.25">
      <c r="A21" s="58" t="s">
        <v>1048</v>
      </c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</row>
    <row r="22" spans="1:22" ht="57">
      <c r="A22" s="15" t="s">
        <v>1036</v>
      </c>
      <c r="B22" s="15" t="s">
        <v>1037</v>
      </c>
      <c r="C22" s="15" t="s">
        <v>1038</v>
      </c>
      <c r="D22" s="15" t="s">
        <v>1039</v>
      </c>
      <c r="E22" s="15" t="s">
        <v>1040</v>
      </c>
      <c r="F22" s="15" t="s">
        <v>1041</v>
      </c>
      <c r="G22" s="15" t="s">
        <v>1042</v>
      </c>
      <c r="H22" s="15" t="s">
        <v>1043</v>
      </c>
      <c r="I22" s="15" t="s">
        <v>1044</v>
      </c>
      <c r="J22" s="15" t="s">
        <v>1045</v>
      </c>
      <c r="K22" s="15" t="s">
        <v>1046</v>
      </c>
      <c r="L22" s="15" t="s">
        <v>1047</v>
      </c>
    </row>
    <row r="23" spans="1:22" ht="14.25">
      <c r="A23" s="16">
        <v>1</v>
      </c>
      <c r="B23" s="16">
        <v>2</v>
      </c>
      <c r="C23" s="16">
        <v>3</v>
      </c>
      <c r="D23" s="16">
        <v>4</v>
      </c>
      <c r="E23" s="16">
        <v>5</v>
      </c>
      <c r="F23" s="16">
        <v>6</v>
      </c>
      <c r="G23" s="16">
        <v>7</v>
      </c>
      <c r="H23" s="16">
        <v>8</v>
      </c>
      <c r="I23" s="16">
        <v>9</v>
      </c>
      <c r="J23" s="16">
        <v>10</v>
      </c>
      <c r="K23" s="16">
        <v>11</v>
      </c>
      <c r="L23" s="17">
        <v>12</v>
      </c>
    </row>
    <row r="24" spans="1:22" ht="16.5">
      <c r="A24" s="53" t="str">
        <f ca="1">CONCATENATE("Раздел: ",IF(Source!G24&lt;&gt;"Новый раздел", Source!G24, ""))</f>
        <v>Раздел: 1 Общестроительные работы</v>
      </c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</row>
    <row r="25" spans="1:22" ht="42.75">
      <c r="A25" s="40" t="str">
        <f ca="1">Source!E28</f>
        <v>1</v>
      </c>
      <c r="B25" s="41" t="str">
        <f ca="1">Source!F28</f>
        <v>08-07-002-01</v>
      </c>
      <c r="C25" s="41" t="str">
        <f ca="1">Source!G28</f>
        <v>Установка и разборка внутренних трубчатых инвентарных лесов при высоте помещений до 6 м</v>
      </c>
      <c r="D25" s="24" t="str">
        <f ca="1">Source!H28</f>
        <v>100 м2</v>
      </c>
      <c r="E25" s="10">
        <f ca="1">Source!I28</f>
        <v>1.3420000000000001</v>
      </c>
      <c r="F25" s="25">
        <f ca="1">Source!AL28+Source!AM28+Source!AO28</f>
        <v>812.06999999999994</v>
      </c>
      <c r="G25" s="26"/>
      <c r="H25" s="25"/>
      <c r="I25" s="26" t="str">
        <f ca="1">Source!BO28</f>
        <v/>
      </c>
      <c r="J25" s="26"/>
      <c r="K25" s="25"/>
      <c r="L25" s="27"/>
      <c r="S25">
        <f ca="1">ROUND((Source!FX28/100)*((ROUND(Source!AF28*Source!I28, 2)+ROUND(Source!AE28*Source!I28, 2))), 2)</f>
        <v>1031.6400000000001</v>
      </c>
      <c r="T25">
        <f ca="1">Source!X28</f>
        <v>6283.79</v>
      </c>
      <c r="U25">
        <f ca="1">ROUND((Source!FY28/100)*((ROUND(Source!AF28*Source!I28, 2)+ROUND(Source!AE28*Source!I28, 2))), 2)</f>
        <v>638.9</v>
      </c>
      <c r="V25">
        <f ca="1">Source!Y28</f>
        <v>3884.53</v>
      </c>
    </row>
    <row r="26" spans="1:22">
      <c r="C26" s="18" t="str">
        <f ca="1">"Объем: "&amp;Source!I28&amp;"=134,2/"&amp;"100"</f>
        <v>Объем: 1,342=134,2/100</v>
      </c>
    </row>
    <row r="27" spans="1:22" ht="14.25">
      <c r="A27" s="40"/>
      <c r="B27" s="41"/>
      <c r="C27" s="41" t="s">
        <v>1049</v>
      </c>
      <c r="D27" s="24"/>
      <c r="E27" s="10"/>
      <c r="F27" s="25">
        <f ca="1">Source!AO28</f>
        <v>606.53</v>
      </c>
      <c r="G27" s="26" t="str">
        <f ca="1">Source!DG28</f>
        <v>)*1,15</v>
      </c>
      <c r="H27" s="25">
        <f ca="1">ROUND(Source!AF28*Source!I28, 2)</f>
        <v>936.06</v>
      </c>
      <c r="I27" s="26"/>
      <c r="J27" s="26">
        <f ca="1">IF(Source!BA28&lt;&gt; 0, Source!BA28, 1)</f>
        <v>6.08</v>
      </c>
      <c r="K27" s="25">
        <f ca="1">Source!S28</f>
        <v>5691.24</v>
      </c>
      <c r="L27" s="27"/>
      <c r="R27">
        <f>H27</f>
        <v>936.06</v>
      </c>
    </row>
    <row r="28" spans="1:22" ht="14.25">
      <c r="A28" s="40"/>
      <c r="B28" s="41"/>
      <c r="C28" s="41" t="s">
        <v>209</v>
      </c>
      <c r="D28" s="24"/>
      <c r="E28" s="10"/>
      <c r="F28" s="25">
        <f ca="1">Source!AM28</f>
        <v>11.83</v>
      </c>
      <c r="G28" s="26" t="str">
        <f ca="1">Source!DE28</f>
        <v>)*1,25</v>
      </c>
      <c r="H28" s="25">
        <f ca="1">ROUND(Source!AD28*Source!I28, 2)</f>
        <v>19.850000000000001</v>
      </c>
      <c r="I28" s="26"/>
      <c r="J28" s="26">
        <f ca="1">IF(Source!BB28&lt;&gt; 0, Source!BB28, 1)</f>
        <v>6.08</v>
      </c>
      <c r="K28" s="25">
        <f ca="1">Source!Q28</f>
        <v>120.68</v>
      </c>
      <c r="L28" s="27"/>
    </row>
    <row r="29" spans="1:22" ht="14.25">
      <c r="A29" s="40"/>
      <c r="B29" s="41"/>
      <c r="C29" s="41" t="s">
        <v>1050</v>
      </c>
      <c r="D29" s="24"/>
      <c r="E29" s="10"/>
      <c r="F29" s="25">
        <f ca="1">Source!AN28</f>
        <v>2.09</v>
      </c>
      <c r="G29" s="26" t="str">
        <f ca="1">Source!DF28</f>
        <v>)*1,25</v>
      </c>
      <c r="H29" s="28">
        <f ca="1">ROUND(Source!AE28*Source!I28, 2)</f>
        <v>3.5</v>
      </c>
      <c r="I29" s="26"/>
      <c r="J29" s="26">
        <f ca="1">IF(Source!BS28&lt;&gt; 0, Source!BS28, 1)</f>
        <v>6.08</v>
      </c>
      <c r="K29" s="28">
        <f ca="1">Source!R28</f>
        <v>21.3</v>
      </c>
      <c r="L29" s="27"/>
      <c r="R29">
        <f>H29</f>
        <v>3.5</v>
      </c>
    </row>
    <row r="30" spans="1:22" ht="14.25">
      <c r="A30" s="40"/>
      <c r="B30" s="41"/>
      <c r="C30" s="41" t="s">
        <v>1051</v>
      </c>
      <c r="D30" s="24"/>
      <c r="E30" s="10"/>
      <c r="F30" s="25">
        <f ca="1">Source!AL28</f>
        <v>193.71</v>
      </c>
      <c r="G30" s="26" t="str">
        <f ca="1">Source!DD28</f>
        <v/>
      </c>
      <c r="H30" s="25">
        <f ca="1">ROUND(Source!AC28*Source!I28, 2)</f>
        <v>259.95999999999998</v>
      </c>
      <c r="I30" s="26"/>
      <c r="J30" s="26">
        <f ca="1">IF(Source!BC28&lt;&gt; 0, Source!BC28, 1)</f>
        <v>6.08</v>
      </c>
      <c r="K30" s="25">
        <f ca="1">Source!P28</f>
        <v>1580.55</v>
      </c>
      <c r="L30" s="27"/>
    </row>
    <row r="31" spans="1:22" ht="14.25">
      <c r="A31" s="40"/>
      <c r="B31" s="41"/>
      <c r="C31" s="41" t="s">
        <v>1052</v>
      </c>
      <c r="D31" s="24" t="s">
        <v>1053</v>
      </c>
      <c r="E31" s="10">
        <f ca="1">Source!BZ28</f>
        <v>122</v>
      </c>
      <c r="F31" s="49" t="str">
        <f ca="1">CONCATENATE(" )", Source!DL28, Source!FT28, "=", Source!FX28)</f>
        <v xml:space="preserve"> )*0,9=109,8</v>
      </c>
      <c r="G31" s="50"/>
      <c r="H31" s="25">
        <f ca="1">SUM(S25:S33)</f>
        <v>1031.6400000000001</v>
      </c>
      <c r="I31" s="29"/>
      <c r="J31" s="23">
        <f ca="1">Source!AT28</f>
        <v>110</v>
      </c>
      <c r="K31" s="25">
        <f ca="1">SUM(T25:T33)</f>
        <v>6283.79</v>
      </c>
      <c r="L31" s="27"/>
    </row>
    <row r="32" spans="1:22" ht="14.25">
      <c r="A32" s="40"/>
      <c r="B32" s="41"/>
      <c r="C32" s="41" t="s">
        <v>1054</v>
      </c>
      <c r="D32" s="24" t="s">
        <v>1053</v>
      </c>
      <c r="E32" s="10">
        <f ca="1">Source!CA28</f>
        <v>80</v>
      </c>
      <c r="F32" s="49" t="str">
        <f ca="1">CONCATENATE(" )", Source!DM28, Source!FU28, "=", Source!FY28)</f>
        <v xml:space="preserve"> )*0,85=68</v>
      </c>
      <c r="G32" s="50"/>
      <c r="H32" s="25">
        <f ca="1">SUM(U25:U33)</f>
        <v>638.9</v>
      </c>
      <c r="I32" s="29"/>
      <c r="J32" s="23">
        <f ca="1">Source!AU28</f>
        <v>68</v>
      </c>
      <c r="K32" s="25">
        <f ca="1">SUM(V25:V33)</f>
        <v>3884.53</v>
      </c>
      <c r="L32" s="27"/>
    </row>
    <row r="33" spans="1:26" ht="14.25">
      <c r="A33" s="42"/>
      <c r="B33" s="43"/>
      <c r="C33" s="43" t="s">
        <v>1055</v>
      </c>
      <c r="D33" s="30" t="s">
        <v>1056</v>
      </c>
      <c r="E33" s="31">
        <f ca="1">Source!AQ28</f>
        <v>70.2</v>
      </c>
      <c r="F33" s="32"/>
      <c r="G33" s="33" t="str">
        <f ca="1">Source!DI28</f>
        <v>)*1,15</v>
      </c>
      <c r="H33" s="32"/>
      <c r="I33" s="33"/>
      <c r="J33" s="33"/>
      <c r="K33" s="32"/>
      <c r="L33" s="34">
        <f ca="1">Source!U28</f>
        <v>108.33966000000001</v>
      </c>
    </row>
    <row r="34" spans="1:26" ht="15">
      <c r="G34" s="48">
        <f ca="1">H27+H28+H30+H31+H32</f>
        <v>2886.4100000000003</v>
      </c>
      <c r="H34" s="48"/>
      <c r="J34" s="48">
        <f ca="1">K27+K28+K30+K31+K32</f>
        <v>17560.79</v>
      </c>
      <c r="K34" s="48"/>
      <c r="L34" s="35">
        <f ca="1">Source!U28</f>
        <v>108.33966000000001</v>
      </c>
      <c r="O34" s="19">
        <f>G34</f>
        <v>2886.4100000000003</v>
      </c>
      <c r="P34" s="19">
        <f>J34</f>
        <v>17560.79</v>
      </c>
      <c r="Q34" s="19">
        <f>L34</f>
        <v>108.33966000000001</v>
      </c>
      <c r="W34">
        <f ca="1">IF(Source!BI28&lt;=1,H27+H28+H30+H31+H32, 0)</f>
        <v>2886.4100000000003</v>
      </c>
      <c r="X34">
        <f ca="1">IF(Source!BI28=2,H27+H28+H30+H31+H32, 0)</f>
        <v>0</v>
      </c>
      <c r="Y34">
        <f ca="1">IF(Source!BI28=3,H27+H28+H30+H31+H32, 0)</f>
        <v>0</v>
      </c>
      <c r="Z34">
        <f ca="1">IF(Source!BI28=4,H27+H28+H30+H31+H32, 0)</f>
        <v>0</v>
      </c>
    </row>
    <row r="35" spans="1:26" ht="57">
      <c r="A35" s="40" t="str">
        <f ca="1">Source!E29</f>
        <v>2</v>
      </c>
      <c r="B35" s="41" t="str">
        <f ca="1">Source!F29</f>
        <v>08-07-001-02</v>
      </c>
      <c r="C35" s="41" t="str">
        <f ca="1">Source!G29</f>
        <v>Установка и разборка наружных инвентарных лесов высотой до 16 м трубчатых для прочих отделочных работ</v>
      </c>
      <c r="D35" s="24" t="str">
        <f ca="1">Source!H29</f>
        <v>100 м2</v>
      </c>
      <c r="E35" s="10">
        <f ca="1">Source!I29</f>
        <v>2.94</v>
      </c>
      <c r="F35" s="25">
        <f ca="1">Source!AL29+Source!AM29+Source!AO29</f>
        <v>500.18999999999994</v>
      </c>
      <c r="G35" s="26"/>
      <c r="H35" s="25"/>
      <c r="I35" s="26" t="str">
        <f ca="1">Source!BO29</f>
        <v/>
      </c>
      <c r="J35" s="26"/>
      <c r="K35" s="25"/>
      <c r="L35" s="27"/>
      <c r="S35">
        <f ca="1">ROUND((Source!FX29/100)*((ROUND(Source!AF29*Source!I29, 2)+ROUND(Source!AE29*Source!I29, 2))), 2)</f>
        <v>1398.52</v>
      </c>
      <c r="T35">
        <f ca="1">Source!X29</f>
        <v>8518.48</v>
      </c>
      <c r="U35">
        <f ca="1">ROUND((Source!FY29/100)*((ROUND(Source!AF29*Source!I29, 2)+ROUND(Source!AE29*Source!I29, 2))), 2)</f>
        <v>866.12</v>
      </c>
      <c r="V35">
        <f ca="1">Source!Y29</f>
        <v>5265.97</v>
      </c>
    </row>
    <row r="36" spans="1:26">
      <c r="C36" s="18" t="str">
        <f ca="1">"Объем: "&amp;Source!I29&amp;"=294/"&amp;"100"</f>
        <v>Объем: 2,94=294/100</v>
      </c>
    </row>
    <row r="37" spans="1:26" ht="14.25">
      <c r="A37" s="40"/>
      <c r="B37" s="41"/>
      <c r="C37" s="41" t="s">
        <v>1049</v>
      </c>
      <c r="D37" s="24"/>
      <c r="E37" s="10"/>
      <c r="F37" s="25">
        <f ca="1">Source!AO29</f>
        <v>375.84</v>
      </c>
      <c r="G37" s="26" t="str">
        <f ca="1">Source!DG29</f>
        <v>)*1,15</v>
      </c>
      <c r="H37" s="25">
        <f ca="1">ROUND(Source!AF29*Source!I29, 2)</f>
        <v>1270.73</v>
      </c>
      <c r="I37" s="26"/>
      <c r="J37" s="26">
        <f ca="1">IF(Source!BA29&lt;&gt; 0, Source!BA29, 1)</f>
        <v>6.08</v>
      </c>
      <c r="K37" s="25">
        <f ca="1">Source!S29</f>
        <v>7726.02</v>
      </c>
      <c r="L37" s="27"/>
      <c r="R37">
        <f>H37</f>
        <v>1270.73</v>
      </c>
    </row>
    <row r="38" spans="1:26" ht="14.25">
      <c r="A38" s="40"/>
      <c r="B38" s="41"/>
      <c r="C38" s="41" t="s">
        <v>209</v>
      </c>
      <c r="D38" s="24"/>
      <c r="E38" s="10"/>
      <c r="F38" s="25">
        <f ca="1">Source!AM29</f>
        <v>4.5999999999999996</v>
      </c>
      <c r="G38" s="26" t="str">
        <f ca="1">Source!DE29</f>
        <v>)*1,25</v>
      </c>
      <c r="H38" s="25">
        <f ca="1">ROUND(Source!AD29*Source!I29, 2)</f>
        <v>16.91</v>
      </c>
      <c r="I38" s="26"/>
      <c r="J38" s="26">
        <f ca="1">IF(Source!BB29&lt;&gt; 0, Source!BB29, 1)</f>
        <v>6.08</v>
      </c>
      <c r="K38" s="25">
        <f ca="1">Source!Q29</f>
        <v>102.78</v>
      </c>
      <c r="L38" s="27"/>
    </row>
    <row r="39" spans="1:26" ht="14.25">
      <c r="A39" s="40"/>
      <c r="B39" s="41"/>
      <c r="C39" s="41" t="s">
        <v>1050</v>
      </c>
      <c r="D39" s="24"/>
      <c r="E39" s="10"/>
      <c r="F39" s="25">
        <f ca="1">Source!AN29</f>
        <v>0.81</v>
      </c>
      <c r="G39" s="26" t="str">
        <f ca="1">Source!DF29</f>
        <v>)*1,25</v>
      </c>
      <c r="H39" s="28">
        <f ca="1">ROUND(Source!AE29*Source!I29, 2)</f>
        <v>2.97</v>
      </c>
      <c r="I39" s="26"/>
      <c r="J39" s="26">
        <f ca="1">IF(Source!BS29&lt;&gt; 0, Source!BS29, 1)</f>
        <v>6.08</v>
      </c>
      <c r="K39" s="28">
        <f ca="1">Source!R29</f>
        <v>18.05</v>
      </c>
      <c r="L39" s="27"/>
      <c r="R39">
        <f>H39</f>
        <v>2.97</v>
      </c>
    </row>
    <row r="40" spans="1:26" ht="14.25">
      <c r="A40" s="40"/>
      <c r="B40" s="41"/>
      <c r="C40" s="41" t="s">
        <v>1051</v>
      </c>
      <c r="D40" s="24"/>
      <c r="E40" s="10"/>
      <c r="F40" s="25">
        <f ca="1">Source!AL29</f>
        <v>119.75</v>
      </c>
      <c r="G40" s="26" t="str">
        <f ca="1">Source!DD29</f>
        <v/>
      </c>
      <c r="H40" s="25">
        <f ca="1">ROUND(Source!AC29*Source!I29, 2)</f>
        <v>352.07</v>
      </c>
      <c r="I40" s="26"/>
      <c r="J40" s="26">
        <f ca="1">IF(Source!BC29&lt;&gt; 0, Source!BC29, 1)</f>
        <v>6.08</v>
      </c>
      <c r="K40" s="25">
        <f ca="1">Source!P29</f>
        <v>2140.56</v>
      </c>
      <c r="L40" s="27"/>
    </row>
    <row r="41" spans="1:26" ht="14.25">
      <c r="A41" s="40"/>
      <c r="B41" s="41"/>
      <c r="C41" s="41" t="s">
        <v>1052</v>
      </c>
      <c r="D41" s="24" t="s">
        <v>1053</v>
      </c>
      <c r="E41" s="10">
        <f ca="1">Source!BZ29</f>
        <v>122</v>
      </c>
      <c r="F41" s="49" t="str">
        <f ca="1">CONCATENATE(" )", Source!DL29, Source!FT29, "=", Source!FX29)</f>
        <v xml:space="preserve"> )*0,9=109,8</v>
      </c>
      <c r="G41" s="50"/>
      <c r="H41" s="25">
        <f ca="1">SUM(S35:S43)</f>
        <v>1398.52</v>
      </c>
      <c r="I41" s="29"/>
      <c r="J41" s="23">
        <f ca="1">Source!AT29</f>
        <v>110</v>
      </c>
      <c r="K41" s="25">
        <f ca="1">SUM(T35:T43)</f>
        <v>8518.48</v>
      </c>
      <c r="L41" s="27"/>
    </row>
    <row r="42" spans="1:26" ht="14.25">
      <c r="A42" s="40"/>
      <c r="B42" s="41"/>
      <c r="C42" s="41" t="s">
        <v>1054</v>
      </c>
      <c r="D42" s="24" t="s">
        <v>1053</v>
      </c>
      <c r="E42" s="10">
        <f ca="1">Source!CA29</f>
        <v>80</v>
      </c>
      <c r="F42" s="49" t="str">
        <f ca="1">CONCATENATE(" )", Source!DM29, Source!FU29, "=", Source!FY29)</f>
        <v xml:space="preserve"> )*0,85=68</v>
      </c>
      <c r="G42" s="50"/>
      <c r="H42" s="25">
        <f ca="1">SUM(U35:U43)</f>
        <v>866.12</v>
      </c>
      <c r="I42" s="29"/>
      <c r="J42" s="23">
        <f ca="1">Source!AU29</f>
        <v>68</v>
      </c>
      <c r="K42" s="25">
        <f ca="1">SUM(V35:V43)</f>
        <v>5265.97</v>
      </c>
      <c r="L42" s="27"/>
    </row>
    <row r="43" spans="1:26" ht="14.25">
      <c r="A43" s="42"/>
      <c r="B43" s="43"/>
      <c r="C43" s="43" t="s">
        <v>1055</v>
      </c>
      <c r="D43" s="30" t="s">
        <v>1056</v>
      </c>
      <c r="E43" s="31">
        <f ca="1">Source!AQ29</f>
        <v>43.5</v>
      </c>
      <c r="F43" s="32"/>
      <c r="G43" s="33" t="str">
        <f ca="1">Source!DI29</f>
        <v>)*1,15</v>
      </c>
      <c r="H43" s="32"/>
      <c r="I43" s="33"/>
      <c r="J43" s="33"/>
      <c r="K43" s="32"/>
      <c r="L43" s="34">
        <f ca="1">Source!U29</f>
        <v>147.0735</v>
      </c>
    </row>
    <row r="44" spans="1:26" ht="15">
      <c r="G44" s="48">
        <f ca="1">H37+H38+H40+H41+H42</f>
        <v>3904.35</v>
      </c>
      <c r="H44" s="48"/>
      <c r="J44" s="48">
        <f ca="1">K37+K38+K40+K41+K42</f>
        <v>23753.81</v>
      </c>
      <c r="K44" s="48"/>
      <c r="L44" s="35">
        <f ca="1">Source!U29</f>
        <v>147.0735</v>
      </c>
      <c r="O44" s="19">
        <f>G44</f>
        <v>3904.35</v>
      </c>
      <c r="P44" s="19">
        <f>J44</f>
        <v>23753.81</v>
      </c>
      <c r="Q44" s="19">
        <f>L44</f>
        <v>147.0735</v>
      </c>
      <c r="W44">
        <f ca="1">IF(Source!BI29&lt;=1,H37+H38+H40+H41+H42, 0)</f>
        <v>3904.35</v>
      </c>
      <c r="X44">
        <f ca="1">IF(Source!BI29=2,H37+H38+H40+H41+H42, 0)</f>
        <v>0</v>
      </c>
      <c r="Y44">
        <f ca="1">IF(Source!BI29=3,H37+H38+H40+H41+H42, 0)</f>
        <v>0</v>
      </c>
      <c r="Z44">
        <f ca="1">IF(Source!BI29=4,H37+H38+H40+H41+H42, 0)</f>
        <v>0</v>
      </c>
    </row>
    <row r="45" spans="1:26" ht="42.75">
      <c r="A45" s="40" t="str">
        <f ca="1">Source!E30</f>
        <v>3</v>
      </c>
      <c r="B45" s="41" t="str">
        <f ca="1">Source!F30</f>
        <v>09-06-001-02</v>
      </c>
      <c r="C45" s="41" t="str">
        <f ca="1">Source!G30</f>
        <v>Демонтаж:Монтаж лотков, решеток, затворов из полосовой и тонколистовой стали</v>
      </c>
      <c r="D45" s="24" t="str">
        <f ca="1">Source!H30</f>
        <v>т</v>
      </c>
      <c r="E45" s="10">
        <f ca="1">Source!I30</f>
        <v>0.497</v>
      </c>
      <c r="F45" s="25">
        <f ca="1">Source!AL30+Source!AM30+Source!AO30</f>
        <v>641</v>
      </c>
      <c r="G45" s="26"/>
      <c r="H45" s="25"/>
      <c r="I45" s="26" t="str">
        <f ca="1">Source!BO30</f>
        <v/>
      </c>
      <c r="J45" s="26"/>
      <c r="K45" s="25"/>
      <c r="L45" s="27"/>
      <c r="S45">
        <f ca="1">ROUND((Source!FX30/100)*((ROUND(Source!AF30*Source!I30, 2)+ROUND(Source!AE30*Source!I30, 2))), 2)</f>
        <v>123.17</v>
      </c>
      <c r="T45">
        <f ca="1">Source!X30</f>
        <v>748.83</v>
      </c>
      <c r="U45">
        <f ca="1">ROUND((Source!FY30/100)*((ROUND(Source!AF30*Source!I30, 2)+ROUND(Source!AE30*Source!I30, 2))), 2)</f>
        <v>109.86</v>
      </c>
      <c r="V45">
        <f ca="1">Source!Y30</f>
        <v>665.63</v>
      </c>
    </row>
    <row r="46" spans="1:26" ht="14.25">
      <c r="A46" s="40"/>
      <c r="B46" s="41"/>
      <c r="C46" s="41" t="s">
        <v>1049</v>
      </c>
      <c r="D46" s="24"/>
      <c r="E46" s="10"/>
      <c r="F46" s="25">
        <f ca="1">Source!AO30</f>
        <v>433.24</v>
      </c>
      <c r="G46" s="26" t="str">
        <f ca="1">Source!DG30</f>
        <v>)*0,7</v>
      </c>
      <c r="H46" s="25">
        <f ca="1">ROUND(Source!AF30*Source!I30, 2)</f>
        <v>150.72999999999999</v>
      </c>
      <c r="I46" s="26"/>
      <c r="J46" s="26">
        <f ca="1">IF(Source!BA30&lt;&gt; 0, Source!BA30, 1)</f>
        <v>6.08</v>
      </c>
      <c r="K46" s="25">
        <f ca="1">Source!S30</f>
        <v>916.41</v>
      </c>
      <c r="L46" s="27"/>
      <c r="R46">
        <f>H46</f>
        <v>150.72999999999999</v>
      </c>
    </row>
    <row r="47" spans="1:26" ht="14.25">
      <c r="A47" s="40"/>
      <c r="B47" s="41"/>
      <c r="C47" s="41" t="s">
        <v>209</v>
      </c>
      <c r="D47" s="24"/>
      <c r="E47" s="10"/>
      <c r="F47" s="25">
        <f ca="1">Source!AM30</f>
        <v>125.8</v>
      </c>
      <c r="G47" s="26" t="str">
        <f ca="1">Source!DE30</f>
        <v>)*0,7</v>
      </c>
      <c r="H47" s="25">
        <f ca="1">ROUND(Source!AD30*Source!I30, 2)</f>
        <v>43.77</v>
      </c>
      <c r="I47" s="26"/>
      <c r="J47" s="26">
        <f ca="1">IF(Source!BB30&lt;&gt; 0, Source!BB30, 1)</f>
        <v>6.08</v>
      </c>
      <c r="K47" s="25">
        <f ca="1">Source!Q30</f>
        <v>266.10000000000002</v>
      </c>
      <c r="L47" s="27"/>
    </row>
    <row r="48" spans="1:26" ht="14.25">
      <c r="A48" s="40"/>
      <c r="B48" s="41"/>
      <c r="C48" s="41" t="s">
        <v>1050</v>
      </c>
      <c r="D48" s="24"/>
      <c r="E48" s="10"/>
      <c r="F48" s="25">
        <f ca="1">Source!AN30</f>
        <v>3.82</v>
      </c>
      <c r="G48" s="26" t="str">
        <f ca="1">Source!DF30</f>
        <v>)*0,7</v>
      </c>
      <c r="H48" s="28">
        <f ca="1">ROUND(Source!AE30*Source!I30, 2)</f>
        <v>1.33</v>
      </c>
      <c r="I48" s="26"/>
      <c r="J48" s="26">
        <f ca="1">IF(Source!BS30&lt;&gt; 0, Source!BS30, 1)</f>
        <v>6.08</v>
      </c>
      <c r="K48" s="28">
        <f ca="1">Source!R30</f>
        <v>8.07</v>
      </c>
      <c r="L48" s="27"/>
      <c r="R48">
        <f>H48</f>
        <v>1.33</v>
      </c>
    </row>
    <row r="49" spans="1:26" ht="14.25">
      <c r="A49" s="40"/>
      <c r="B49" s="41"/>
      <c r="C49" s="41" t="s">
        <v>1052</v>
      </c>
      <c r="D49" s="24" t="s">
        <v>1053</v>
      </c>
      <c r="E49" s="10">
        <f ca="1">Source!BZ30</f>
        <v>90</v>
      </c>
      <c r="F49" s="49" t="str">
        <f ca="1">CONCATENATE(" )", Source!DL30, Source!FT30, "=", Source!FX30)</f>
        <v xml:space="preserve"> )*0,9=81</v>
      </c>
      <c r="G49" s="50"/>
      <c r="H49" s="25">
        <f ca="1">SUM(S45:S51)</f>
        <v>123.17</v>
      </c>
      <c r="I49" s="29"/>
      <c r="J49" s="23">
        <f ca="1">Source!AT30</f>
        <v>81</v>
      </c>
      <c r="K49" s="25">
        <f ca="1">SUM(T45:T51)</f>
        <v>748.83</v>
      </c>
      <c r="L49" s="27"/>
    </row>
    <row r="50" spans="1:26" ht="14.25">
      <c r="A50" s="40"/>
      <c r="B50" s="41"/>
      <c r="C50" s="41" t="s">
        <v>1054</v>
      </c>
      <c r="D50" s="24" t="s">
        <v>1053</v>
      </c>
      <c r="E50" s="10">
        <f ca="1">Source!CA30</f>
        <v>85</v>
      </c>
      <c r="F50" s="49" t="str">
        <f ca="1">CONCATENATE(" )", Source!DM30, Source!FU30, "=", Source!FY30)</f>
        <v xml:space="preserve"> )*0,85=72,25</v>
      </c>
      <c r="G50" s="50"/>
      <c r="H50" s="25">
        <f ca="1">SUM(U45:U51)</f>
        <v>109.86</v>
      </c>
      <c r="I50" s="29"/>
      <c r="J50" s="23">
        <f ca="1">Source!AU30</f>
        <v>72</v>
      </c>
      <c r="K50" s="25">
        <f ca="1">SUM(V45:V51)</f>
        <v>665.63</v>
      </c>
      <c r="L50" s="27"/>
    </row>
    <row r="51" spans="1:26" ht="14.25">
      <c r="A51" s="42"/>
      <c r="B51" s="43"/>
      <c r="C51" s="43" t="s">
        <v>1055</v>
      </c>
      <c r="D51" s="30" t="s">
        <v>1056</v>
      </c>
      <c r="E51" s="31">
        <f ca="1">Source!AQ30</f>
        <v>50.79</v>
      </c>
      <c r="F51" s="32"/>
      <c r="G51" s="33" t="str">
        <f ca="1">Source!DI30</f>
        <v>)*0,7</v>
      </c>
      <c r="H51" s="32"/>
      <c r="I51" s="33"/>
      <c r="J51" s="33"/>
      <c r="K51" s="32"/>
      <c r="L51" s="34">
        <f ca="1">Source!U30</f>
        <v>17.669840999999998</v>
      </c>
    </row>
    <row r="52" spans="1:26" ht="15">
      <c r="G52" s="48">
        <f ca="1">H46+H47+H49+H50</f>
        <v>427.53000000000003</v>
      </c>
      <c r="H52" s="48"/>
      <c r="J52" s="48">
        <f ca="1">K46+K47+K49+K50</f>
        <v>2596.9700000000003</v>
      </c>
      <c r="K52" s="48"/>
      <c r="L52" s="35">
        <f ca="1">Source!U30</f>
        <v>17.669840999999998</v>
      </c>
      <c r="O52" s="19">
        <f>G52</f>
        <v>427.53000000000003</v>
      </c>
      <c r="P52" s="19">
        <f>J52</f>
        <v>2596.9700000000003</v>
      </c>
      <c r="Q52" s="19">
        <f>L52</f>
        <v>17.669840999999998</v>
      </c>
      <c r="W52">
        <f ca="1">IF(Source!BI30&lt;=1,H46+H47+H49+H50, 0)</f>
        <v>427.53000000000003</v>
      </c>
      <c r="X52">
        <f ca="1">IF(Source!BI30=2,H46+H47+H49+H50, 0)</f>
        <v>0</v>
      </c>
      <c r="Y52">
        <f ca="1">IF(Source!BI30=3,H46+H47+H49+H50, 0)</f>
        <v>0</v>
      </c>
      <c r="Z52">
        <f ca="1">IF(Source!BI30=4,H46+H47+H49+H50, 0)</f>
        <v>0</v>
      </c>
    </row>
    <row r="53" spans="1:26" ht="28.5">
      <c r="A53" s="40" t="str">
        <f ca="1">Source!E31</f>
        <v>4</v>
      </c>
      <c r="B53" s="41" t="str">
        <f ca="1">Source!F31</f>
        <v>57-3-1</v>
      </c>
      <c r="C53" s="41" t="str">
        <f ca="1">Source!G31</f>
        <v>Разборка плинтусов деревянных и из пластмассовых материалов</v>
      </c>
      <c r="D53" s="24" t="str">
        <f ca="1">Source!H31</f>
        <v>100 м</v>
      </c>
      <c r="E53" s="10">
        <f ca="1">Source!I31</f>
        <v>0.73</v>
      </c>
      <c r="F53" s="25">
        <f ca="1">Source!AL31+Source!AM31+Source!AO31</f>
        <v>29.41</v>
      </c>
      <c r="G53" s="26"/>
      <c r="H53" s="25"/>
      <c r="I53" s="26" t="str">
        <f ca="1">Source!BO31</f>
        <v/>
      </c>
      <c r="J53" s="26"/>
      <c r="K53" s="25"/>
      <c r="L53" s="27"/>
      <c r="S53">
        <f ca="1">ROUND((Source!FX31/100)*((ROUND(Source!AF31*Source!I31, 2)+ROUND(Source!AE31*Source!I31, 2))), 2)</f>
        <v>17.18</v>
      </c>
      <c r="T53">
        <f ca="1">Source!X31</f>
        <v>104.42</v>
      </c>
      <c r="U53">
        <f ca="1">ROUND((Source!FY31/100)*((ROUND(Source!AF31*Source!I31, 2)+ROUND(Source!AE31*Source!I31, 2))), 2)</f>
        <v>14.6</v>
      </c>
      <c r="V53">
        <f ca="1">Source!Y31</f>
        <v>88.76</v>
      </c>
    </row>
    <row r="54" spans="1:26" ht="14.25">
      <c r="A54" s="40"/>
      <c r="B54" s="41"/>
      <c r="C54" s="41" t="s">
        <v>1049</v>
      </c>
      <c r="D54" s="24"/>
      <c r="E54" s="10"/>
      <c r="F54" s="25">
        <f ca="1">Source!AO31</f>
        <v>29.41</v>
      </c>
      <c r="G54" s="26" t="str">
        <f ca="1">Source!DG31</f>
        <v/>
      </c>
      <c r="H54" s="25">
        <f ca="1">ROUND(Source!AF31*Source!I31, 2)</f>
        <v>21.47</v>
      </c>
      <c r="I54" s="26"/>
      <c r="J54" s="26">
        <f ca="1">IF(Source!BA31&lt;&gt; 0, Source!BA31, 1)</f>
        <v>6.08</v>
      </c>
      <c r="K54" s="25">
        <f ca="1">Source!S31</f>
        <v>130.53</v>
      </c>
      <c r="L54" s="27"/>
      <c r="R54">
        <f>H54</f>
        <v>21.47</v>
      </c>
    </row>
    <row r="55" spans="1:26" ht="14.25">
      <c r="A55" s="40"/>
      <c r="B55" s="41"/>
      <c r="C55" s="41" t="s">
        <v>1052</v>
      </c>
      <c r="D55" s="24" t="s">
        <v>1053</v>
      </c>
      <c r="E55" s="10">
        <f ca="1">Source!BZ31</f>
        <v>80</v>
      </c>
      <c r="F55" s="44"/>
      <c r="G55" s="26"/>
      <c r="H55" s="25">
        <f ca="1">SUM(S53:S57)</f>
        <v>17.18</v>
      </c>
      <c r="I55" s="29"/>
      <c r="J55" s="23">
        <f ca="1">Source!AT31</f>
        <v>80</v>
      </c>
      <c r="K55" s="25">
        <f ca="1">SUM(T53:T57)</f>
        <v>104.42</v>
      </c>
      <c r="L55" s="27"/>
    </row>
    <row r="56" spans="1:26" ht="14.25">
      <c r="A56" s="40"/>
      <c r="B56" s="41"/>
      <c r="C56" s="41" t="s">
        <v>1054</v>
      </c>
      <c r="D56" s="24" t="s">
        <v>1053</v>
      </c>
      <c r="E56" s="10">
        <f ca="1">Source!CA31</f>
        <v>68</v>
      </c>
      <c r="F56" s="44"/>
      <c r="G56" s="26"/>
      <c r="H56" s="25">
        <f ca="1">SUM(U53:U57)</f>
        <v>14.6</v>
      </c>
      <c r="I56" s="29"/>
      <c r="J56" s="23">
        <f ca="1">Source!AU31</f>
        <v>68</v>
      </c>
      <c r="K56" s="25">
        <f ca="1">SUM(V53:V57)</f>
        <v>88.76</v>
      </c>
      <c r="L56" s="27"/>
    </row>
    <row r="57" spans="1:26" ht="14.25">
      <c r="A57" s="42"/>
      <c r="B57" s="43"/>
      <c r="C57" s="43" t="s">
        <v>1055</v>
      </c>
      <c r="D57" s="30" t="s">
        <v>1056</v>
      </c>
      <c r="E57" s="31">
        <f ca="1">Source!AQ31</f>
        <v>3.77</v>
      </c>
      <c r="F57" s="32"/>
      <c r="G57" s="33" t="str">
        <f ca="1">Source!DI31</f>
        <v/>
      </c>
      <c r="H57" s="32"/>
      <c r="I57" s="33"/>
      <c r="J57" s="33"/>
      <c r="K57" s="32"/>
      <c r="L57" s="34">
        <f ca="1">Source!U31</f>
        <v>2.7521</v>
      </c>
    </row>
    <row r="58" spans="1:26" ht="15">
      <c r="G58" s="48">
        <f ca="1">H54+H55+H56</f>
        <v>53.25</v>
      </c>
      <c r="H58" s="48"/>
      <c r="J58" s="48">
        <f ca="1">K54+K55+K56</f>
        <v>323.70999999999998</v>
      </c>
      <c r="K58" s="48"/>
      <c r="L58" s="35">
        <f ca="1">Source!U31</f>
        <v>2.7521</v>
      </c>
      <c r="O58" s="19">
        <f>G58</f>
        <v>53.25</v>
      </c>
      <c r="P58" s="19">
        <f>J58</f>
        <v>323.70999999999998</v>
      </c>
      <c r="Q58" s="19">
        <f>L58</f>
        <v>2.7521</v>
      </c>
      <c r="W58">
        <f ca="1">IF(Source!BI31&lt;=1,H54+H55+H56, 0)</f>
        <v>53.25</v>
      </c>
      <c r="X58">
        <f ca="1">IF(Source!BI31=2,H54+H55+H56, 0)</f>
        <v>0</v>
      </c>
      <c r="Y58">
        <f ca="1">IF(Source!BI31=3,H54+H55+H56, 0)</f>
        <v>0</v>
      </c>
      <c r="Z58">
        <f ca="1">IF(Source!BI31=4,H54+H55+H56, 0)</f>
        <v>0</v>
      </c>
    </row>
    <row r="59" spans="1:26" ht="28.5">
      <c r="A59" s="40" t="str">
        <f ca="1">Source!E32</f>
        <v>5</v>
      </c>
      <c r="B59" s="41" t="str">
        <f ca="1">Source!F32</f>
        <v>57-1-3</v>
      </c>
      <c r="C59" s="41" t="str">
        <f ca="1">Source!G32</f>
        <v>Разборка оснований покрытия полов простильных полов</v>
      </c>
      <c r="D59" s="24" t="str">
        <f ca="1">Source!H32</f>
        <v>100 м2</v>
      </c>
      <c r="E59" s="10">
        <f ca="1">Source!I32</f>
        <v>2.94</v>
      </c>
      <c r="F59" s="25">
        <f ca="1">Source!AL32+Source!AM32+Source!AO32</f>
        <v>136.03</v>
      </c>
      <c r="G59" s="26"/>
      <c r="H59" s="25"/>
      <c r="I59" s="26" t="str">
        <f ca="1">Source!BO32</f>
        <v/>
      </c>
      <c r="J59" s="26"/>
      <c r="K59" s="25"/>
      <c r="L59" s="27"/>
      <c r="S59">
        <f ca="1">ROUND((Source!FX32/100)*((ROUND(Source!AF32*Source!I32, 2)+ROUND(Source!AE32*Source!I32, 2))), 2)</f>
        <v>319.94</v>
      </c>
      <c r="T59">
        <f ca="1">Source!X32</f>
        <v>1945.25</v>
      </c>
      <c r="U59">
        <f ca="1">ROUND((Source!FY32/100)*((ROUND(Source!AF32*Source!I32, 2)+ROUND(Source!AE32*Source!I32, 2))), 2)</f>
        <v>271.95</v>
      </c>
      <c r="V59">
        <f ca="1">Source!Y32</f>
        <v>1653.46</v>
      </c>
    </row>
    <row r="60" spans="1:26" ht="14.25">
      <c r="A60" s="40"/>
      <c r="B60" s="41"/>
      <c r="C60" s="41" t="s">
        <v>1049</v>
      </c>
      <c r="D60" s="24"/>
      <c r="E60" s="10"/>
      <c r="F60" s="25">
        <f ca="1">Source!AO32</f>
        <v>136.03</v>
      </c>
      <c r="G60" s="26" t="str">
        <f ca="1">Source!DG32</f>
        <v/>
      </c>
      <c r="H60" s="25">
        <f ca="1">ROUND(Source!AF32*Source!I32, 2)</f>
        <v>399.93</v>
      </c>
      <c r="I60" s="26"/>
      <c r="J60" s="26">
        <f ca="1">IF(Source!BA32&lt;&gt; 0, Source!BA32, 1)</f>
        <v>6.08</v>
      </c>
      <c r="K60" s="25">
        <f ca="1">Source!S32</f>
        <v>2431.56</v>
      </c>
      <c r="L60" s="27"/>
      <c r="R60">
        <f>H60</f>
        <v>399.93</v>
      </c>
    </row>
    <row r="61" spans="1:26" ht="14.25">
      <c r="A61" s="40"/>
      <c r="B61" s="41"/>
      <c r="C61" s="41" t="s">
        <v>1052</v>
      </c>
      <c r="D61" s="24" t="s">
        <v>1053</v>
      </c>
      <c r="E61" s="10">
        <f ca="1">Source!BZ32</f>
        <v>80</v>
      </c>
      <c r="F61" s="44"/>
      <c r="G61" s="26"/>
      <c r="H61" s="25">
        <f ca="1">SUM(S59:S63)</f>
        <v>319.94</v>
      </c>
      <c r="I61" s="29"/>
      <c r="J61" s="23">
        <f ca="1">Source!AT32</f>
        <v>80</v>
      </c>
      <c r="K61" s="25">
        <f ca="1">SUM(T59:T63)</f>
        <v>1945.25</v>
      </c>
      <c r="L61" s="27"/>
    </row>
    <row r="62" spans="1:26" ht="14.25">
      <c r="A62" s="40"/>
      <c r="B62" s="41"/>
      <c r="C62" s="41" t="s">
        <v>1054</v>
      </c>
      <c r="D62" s="24" t="s">
        <v>1053</v>
      </c>
      <c r="E62" s="10">
        <f ca="1">Source!CA32</f>
        <v>68</v>
      </c>
      <c r="F62" s="44"/>
      <c r="G62" s="26"/>
      <c r="H62" s="25">
        <f ca="1">SUM(U59:U63)</f>
        <v>271.95</v>
      </c>
      <c r="I62" s="29"/>
      <c r="J62" s="23">
        <f ca="1">Source!AU32</f>
        <v>68</v>
      </c>
      <c r="K62" s="25">
        <f ca="1">SUM(V59:V63)</f>
        <v>1653.46</v>
      </c>
      <c r="L62" s="27"/>
    </row>
    <row r="63" spans="1:26" ht="14.25">
      <c r="A63" s="42"/>
      <c r="B63" s="43"/>
      <c r="C63" s="43" t="s">
        <v>1055</v>
      </c>
      <c r="D63" s="30" t="s">
        <v>1056</v>
      </c>
      <c r="E63" s="31">
        <f ca="1">Source!AQ32</f>
        <v>17.440000000000001</v>
      </c>
      <c r="F63" s="32"/>
      <c r="G63" s="33" t="str">
        <f ca="1">Source!DI32</f>
        <v/>
      </c>
      <c r="H63" s="32"/>
      <c r="I63" s="33"/>
      <c r="J63" s="33"/>
      <c r="K63" s="32"/>
      <c r="L63" s="34">
        <f ca="1">Source!U32</f>
        <v>51.273600000000002</v>
      </c>
    </row>
    <row r="64" spans="1:26" ht="15">
      <c r="G64" s="48">
        <f ca="1">H60+H61+H62</f>
        <v>991.81999999999994</v>
      </c>
      <c r="H64" s="48"/>
      <c r="J64" s="48">
        <f ca="1">K60+K61+K62</f>
        <v>6030.2699999999995</v>
      </c>
      <c r="K64" s="48"/>
      <c r="L64" s="35">
        <f ca="1">Source!U32</f>
        <v>51.273600000000002</v>
      </c>
      <c r="O64" s="19">
        <f>G64</f>
        <v>991.81999999999994</v>
      </c>
      <c r="P64" s="19">
        <f>J64</f>
        <v>6030.2699999999995</v>
      </c>
      <c r="Q64" s="19">
        <f>L64</f>
        <v>51.273600000000002</v>
      </c>
      <c r="W64">
        <f ca="1">IF(Source!BI32&lt;=1,H60+H61+H62, 0)</f>
        <v>991.81999999999994</v>
      </c>
      <c r="X64">
        <f ca="1">IF(Source!BI32=2,H60+H61+H62, 0)</f>
        <v>0</v>
      </c>
      <c r="Y64">
        <f ca="1">IF(Source!BI32=3,H60+H61+H62, 0)</f>
        <v>0</v>
      </c>
      <c r="Z64">
        <f ca="1">IF(Source!BI32=4,H60+H61+H62, 0)</f>
        <v>0</v>
      </c>
    </row>
    <row r="65" spans="1:26" ht="28.5">
      <c r="A65" s="40" t="str">
        <f ca="1">Source!E33</f>
        <v>6</v>
      </c>
      <c r="B65" s="41" t="str">
        <f ca="1">Source!F33</f>
        <v>57-1-2</v>
      </c>
      <c r="C65" s="41" t="str">
        <f ca="1">Source!G33</f>
        <v>Разборка оснований покрытия полов лаг из досок и брусков</v>
      </c>
      <c r="D65" s="24" t="str">
        <f ca="1">Source!H33</f>
        <v>100 м2</v>
      </c>
      <c r="E65" s="10">
        <f ca="1">Source!I33</f>
        <v>2.94</v>
      </c>
      <c r="F65" s="25">
        <f ca="1">Source!AL33+Source!AM33+Source!AO33</f>
        <v>59.83</v>
      </c>
      <c r="G65" s="26"/>
      <c r="H65" s="25"/>
      <c r="I65" s="26" t="str">
        <f ca="1">Source!BO33</f>
        <v/>
      </c>
      <c r="J65" s="26"/>
      <c r="K65" s="25"/>
      <c r="L65" s="27"/>
      <c r="S65">
        <f ca="1">ROUND((Source!FX33/100)*((ROUND(Source!AF33*Source!I33, 2)+ROUND(Source!AE33*Source!I33, 2))), 2)</f>
        <v>140.72</v>
      </c>
      <c r="T65">
        <f ca="1">Source!X33</f>
        <v>855.58</v>
      </c>
      <c r="U65">
        <f ca="1">ROUND((Source!FY33/100)*((ROUND(Source!AF33*Source!I33, 2)+ROUND(Source!AE33*Source!I33, 2))), 2)</f>
        <v>119.61</v>
      </c>
      <c r="V65">
        <f ca="1">Source!Y33</f>
        <v>727.24</v>
      </c>
    </row>
    <row r="66" spans="1:26" ht="14.25">
      <c r="A66" s="40"/>
      <c r="B66" s="41"/>
      <c r="C66" s="41" t="s">
        <v>1049</v>
      </c>
      <c r="D66" s="24"/>
      <c r="E66" s="10"/>
      <c r="F66" s="25">
        <f ca="1">Source!AO33</f>
        <v>59.83</v>
      </c>
      <c r="G66" s="26" t="str">
        <f ca="1">Source!DG33</f>
        <v/>
      </c>
      <c r="H66" s="25">
        <f ca="1">ROUND(Source!AF33*Source!I33, 2)</f>
        <v>175.9</v>
      </c>
      <c r="I66" s="26"/>
      <c r="J66" s="26">
        <f ca="1">IF(Source!BA33&lt;&gt; 0, Source!BA33, 1)</f>
        <v>6.08</v>
      </c>
      <c r="K66" s="25">
        <f ca="1">Source!S33</f>
        <v>1069.47</v>
      </c>
      <c r="L66" s="27"/>
      <c r="R66">
        <f>H66</f>
        <v>175.9</v>
      </c>
    </row>
    <row r="67" spans="1:26" ht="14.25">
      <c r="A67" s="40"/>
      <c r="B67" s="41"/>
      <c r="C67" s="41" t="s">
        <v>1052</v>
      </c>
      <c r="D67" s="24" t="s">
        <v>1053</v>
      </c>
      <c r="E67" s="10">
        <f ca="1">Source!BZ33</f>
        <v>80</v>
      </c>
      <c r="F67" s="44"/>
      <c r="G67" s="26"/>
      <c r="H67" s="25">
        <f ca="1">SUM(S65:S69)</f>
        <v>140.72</v>
      </c>
      <c r="I67" s="29"/>
      <c r="J67" s="23">
        <f ca="1">Source!AT33</f>
        <v>80</v>
      </c>
      <c r="K67" s="25">
        <f ca="1">SUM(T65:T69)</f>
        <v>855.58</v>
      </c>
      <c r="L67" s="27"/>
    </row>
    <row r="68" spans="1:26" ht="14.25">
      <c r="A68" s="40"/>
      <c r="B68" s="41"/>
      <c r="C68" s="41" t="s">
        <v>1054</v>
      </c>
      <c r="D68" s="24" t="s">
        <v>1053</v>
      </c>
      <c r="E68" s="10">
        <f ca="1">Source!CA33</f>
        <v>68</v>
      </c>
      <c r="F68" s="44"/>
      <c r="G68" s="26"/>
      <c r="H68" s="25">
        <f ca="1">SUM(U65:U69)</f>
        <v>119.61</v>
      </c>
      <c r="I68" s="29"/>
      <c r="J68" s="23">
        <f ca="1">Source!AU33</f>
        <v>68</v>
      </c>
      <c r="K68" s="25">
        <f ca="1">SUM(V65:V69)</f>
        <v>727.24</v>
      </c>
      <c r="L68" s="27"/>
    </row>
    <row r="69" spans="1:26" ht="14.25">
      <c r="A69" s="42"/>
      <c r="B69" s="43"/>
      <c r="C69" s="43" t="s">
        <v>1055</v>
      </c>
      <c r="D69" s="30" t="s">
        <v>1056</v>
      </c>
      <c r="E69" s="31">
        <f ca="1">Source!AQ33</f>
        <v>7.67</v>
      </c>
      <c r="F69" s="32"/>
      <c r="G69" s="33" t="str">
        <f ca="1">Source!DI33</f>
        <v/>
      </c>
      <c r="H69" s="32"/>
      <c r="I69" s="33"/>
      <c r="J69" s="33"/>
      <c r="K69" s="32"/>
      <c r="L69" s="34">
        <f ca="1">Source!U33</f>
        <v>22.549799999999998</v>
      </c>
    </row>
    <row r="70" spans="1:26" ht="15">
      <c r="G70" s="48">
        <f ca="1">H66+H67+H68</f>
        <v>436.23</v>
      </c>
      <c r="H70" s="48"/>
      <c r="J70" s="48">
        <f ca="1">K66+K67+K68</f>
        <v>2652.29</v>
      </c>
      <c r="K70" s="48"/>
      <c r="L70" s="35">
        <f ca="1">Source!U33</f>
        <v>22.549799999999998</v>
      </c>
      <c r="O70" s="19">
        <f>G70</f>
        <v>436.23</v>
      </c>
      <c r="P70" s="19">
        <f>J70</f>
        <v>2652.29</v>
      </c>
      <c r="Q70" s="19">
        <f>L70</f>
        <v>22.549799999999998</v>
      </c>
      <c r="W70">
        <f ca="1">IF(Source!BI33&lt;=1,H66+H67+H68, 0)</f>
        <v>436.23</v>
      </c>
      <c r="X70">
        <f ca="1">IF(Source!BI33=2,H66+H67+H68, 0)</f>
        <v>0</v>
      </c>
      <c r="Y70">
        <f ca="1">IF(Source!BI33=3,H66+H67+H68, 0)</f>
        <v>0</v>
      </c>
      <c r="Z70">
        <f ca="1">IF(Source!BI33=4,H66+H67+H68, 0)</f>
        <v>0</v>
      </c>
    </row>
    <row r="71" spans="1:26" ht="28.5">
      <c r="A71" s="40" t="str">
        <f ca="1">Source!E34</f>
        <v>7</v>
      </c>
      <c r="B71" s="41" t="str">
        <f ca="1">Source!F34</f>
        <v>57-1-1</v>
      </c>
      <c r="C71" s="41" t="str">
        <f ca="1">Source!G34</f>
        <v>Разборка оснований покрытия полов кирпичных столбиков под лаги</v>
      </c>
      <c r="D71" s="24" t="str">
        <f ca="1">Source!H34</f>
        <v>100 м2</v>
      </c>
      <c r="E71" s="10">
        <f ca="1">Source!I34</f>
        <v>2.94</v>
      </c>
      <c r="F71" s="25">
        <f ca="1">Source!AL34+Source!AM34+Source!AO34</f>
        <v>67.94</v>
      </c>
      <c r="G71" s="26"/>
      <c r="H71" s="25"/>
      <c r="I71" s="26" t="str">
        <f ca="1">Source!BO34</f>
        <v/>
      </c>
      <c r="J71" s="26"/>
      <c r="K71" s="25"/>
      <c r="L71" s="27"/>
      <c r="S71">
        <f ca="1">ROUND((Source!FX34/100)*((ROUND(Source!AF34*Source!I34, 2)+ROUND(Source!AE34*Source!I34, 2))), 2)</f>
        <v>159.79</v>
      </c>
      <c r="T71">
        <f ca="1">Source!X34</f>
        <v>971.55</v>
      </c>
      <c r="U71">
        <f ca="1">ROUND((Source!FY34/100)*((ROUND(Source!AF34*Source!I34, 2)+ROUND(Source!AE34*Source!I34, 2))), 2)</f>
        <v>135.82</v>
      </c>
      <c r="V71">
        <f ca="1">Source!Y34</f>
        <v>825.82</v>
      </c>
    </row>
    <row r="72" spans="1:26" ht="14.25">
      <c r="A72" s="40"/>
      <c r="B72" s="41"/>
      <c r="C72" s="41" t="s">
        <v>1049</v>
      </c>
      <c r="D72" s="24"/>
      <c r="E72" s="10"/>
      <c r="F72" s="25">
        <f ca="1">Source!AO34</f>
        <v>67.94</v>
      </c>
      <c r="G72" s="26" t="str">
        <f ca="1">Source!DG34</f>
        <v/>
      </c>
      <c r="H72" s="25">
        <f ca="1">ROUND(Source!AF34*Source!I34, 2)</f>
        <v>199.74</v>
      </c>
      <c r="I72" s="26"/>
      <c r="J72" s="26">
        <f ca="1">IF(Source!BA34&lt;&gt; 0, Source!BA34, 1)</f>
        <v>6.08</v>
      </c>
      <c r="K72" s="25">
        <f ca="1">Source!S34</f>
        <v>1214.44</v>
      </c>
      <c r="L72" s="27"/>
      <c r="R72">
        <f>H72</f>
        <v>199.74</v>
      </c>
    </row>
    <row r="73" spans="1:26" ht="14.25">
      <c r="A73" s="40"/>
      <c r="B73" s="41"/>
      <c r="C73" s="41" t="s">
        <v>1052</v>
      </c>
      <c r="D73" s="24" t="s">
        <v>1053</v>
      </c>
      <c r="E73" s="10">
        <f ca="1">Source!BZ34</f>
        <v>80</v>
      </c>
      <c r="F73" s="44"/>
      <c r="G73" s="26"/>
      <c r="H73" s="25">
        <f ca="1">SUM(S71:S75)</f>
        <v>159.79</v>
      </c>
      <c r="I73" s="29"/>
      <c r="J73" s="23">
        <f ca="1">Source!AT34</f>
        <v>80</v>
      </c>
      <c r="K73" s="25">
        <f ca="1">SUM(T71:T75)</f>
        <v>971.55</v>
      </c>
      <c r="L73" s="27"/>
    </row>
    <row r="74" spans="1:26" ht="14.25">
      <c r="A74" s="40"/>
      <c r="B74" s="41"/>
      <c r="C74" s="41" t="s">
        <v>1054</v>
      </c>
      <c r="D74" s="24" t="s">
        <v>1053</v>
      </c>
      <c r="E74" s="10">
        <f ca="1">Source!CA34</f>
        <v>68</v>
      </c>
      <c r="F74" s="44"/>
      <c r="G74" s="26"/>
      <c r="H74" s="25">
        <f ca="1">SUM(U71:U75)</f>
        <v>135.82</v>
      </c>
      <c r="I74" s="29"/>
      <c r="J74" s="23">
        <f ca="1">Source!AU34</f>
        <v>68</v>
      </c>
      <c r="K74" s="25">
        <f ca="1">SUM(V71:V75)</f>
        <v>825.82</v>
      </c>
      <c r="L74" s="27"/>
    </row>
    <row r="75" spans="1:26" ht="14.25">
      <c r="A75" s="42"/>
      <c r="B75" s="43"/>
      <c r="C75" s="43" t="s">
        <v>1055</v>
      </c>
      <c r="D75" s="30" t="s">
        <v>1056</v>
      </c>
      <c r="E75" s="31">
        <f ca="1">Source!AQ34</f>
        <v>8.7100000000000009</v>
      </c>
      <c r="F75" s="32"/>
      <c r="G75" s="33" t="str">
        <f ca="1">Source!DI34</f>
        <v/>
      </c>
      <c r="H75" s="32"/>
      <c r="I75" s="33"/>
      <c r="J75" s="33"/>
      <c r="K75" s="32"/>
      <c r="L75" s="34">
        <f ca="1">Source!U34</f>
        <v>25.607400000000002</v>
      </c>
    </row>
    <row r="76" spans="1:26" ht="15">
      <c r="G76" s="48">
        <f ca="1">H72+H73+H74</f>
        <v>495.34999999999997</v>
      </c>
      <c r="H76" s="48"/>
      <c r="J76" s="48">
        <f ca="1">K72+K73+K74</f>
        <v>3011.81</v>
      </c>
      <c r="K76" s="48"/>
      <c r="L76" s="35">
        <f ca="1">Source!U34</f>
        <v>25.607400000000002</v>
      </c>
      <c r="O76" s="19">
        <f>G76</f>
        <v>495.34999999999997</v>
      </c>
      <c r="P76" s="19">
        <f>J76</f>
        <v>3011.81</v>
      </c>
      <c r="Q76" s="19">
        <f>L76</f>
        <v>25.607400000000002</v>
      </c>
      <c r="W76">
        <f ca="1">IF(Source!BI34&lt;=1,H72+H73+H74, 0)</f>
        <v>495.34999999999997</v>
      </c>
      <c r="X76">
        <f ca="1">IF(Source!BI34=2,H72+H73+H74, 0)</f>
        <v>0</v>
      </c>
      <c r="Y76">
        <f ca="1">IF(Source!BI34=3,H72+H73+H74, 0)</f>
        <v>0</v>
      </c>
      <c r="Z76">
        <f ca="1">IF(Source!BI34=4,H72+H73+H74, 0)</f>
        <v>0</v>
      </c>
    </row>
    <row r="77" spans="1:26" ht="28.5">
      <c r="A77" s="40" t="str">
        <f ca="1">Source!E35</f>
        <v>8</v>
      </c>
      <c r="B77" s="41" t="str">
        <f ca="1">Source!F35</f>
        <v>46-04-012-03</v>
      </c>
      <c r="C77" s="41" t="str">
        <f ca="1">Source!G35</f>
        <v>Разборка деревянных заполнений проемов дверных и воротных</v>
      </c>
      <c r="D77" s="24" t="str">
        <f ca="1">Source!H35</f>
        <v>100 м2</v>
      </c>
      <c r="E77" s="10">
        <f ca="1">Source!I35</f>
        <v>0.1595</v>
      </c>
      <c r="F77" s="25">
        <f ca="1">Source!AL35+Source!AM35+Source!AO35</f>
        <v>1082.58</v>
      </c>
      <c r="G77" s="26"/>
      <c r="H77" s="25"/>
      <c r="I77" s="26" t="str">
        <f ca="1">Source!BO35</f>
        <v/>
      </c>
      <c r="J77" s="26"/>
      <c r="K77" s="25"/>
      <c r="L77" s="27"/>
      <c r="S77">
        <f ca="1">ROUND((Source!FX35/100)*((ROUND(Source!AF35*Source!I35, 2)+ROUND(Source!AE35*Source!I35, 2))), 2)</f>
        <v>149.24</v>
      </c>
      <c r="T77">
        <f ca="1">Source!X35</f>
        <v>907.37</v>
      </c>
      <c r="U77">
        <f ca="1">ROUND((Source!FY35/100)*((ROUND(Source!AF35*Source!I35, 2)+ROUND(Source!AE35*Source!I35, 2))), 2)</f>
        <v>89.7</v>
      </c>
      <c r="V77">
        <f ca="1">Source!Y35</f>
        <v>549.91999999999996</v>
      </c>
    </row>
    <row r="78" spans="1:26" ht="14.25">
      <c r="A78" s="40"/>
      <c r="B78" s="41"/>
      <c r="C78" s="41" t="s">
        <v>1049</v>
      </c>
      <c r="D78" s="24"/>
      <c r="E78" s="10"/>
      <c r="F78" s="25">
        <f ca="1">Source!AO35</f>
        <v>840.63</v>
      </c>
      <c r="G78" s="26" t="str">
        <f ca="1">Source!DG35</f>
        <v/>
      </c>
      <c r="H78" s="25">
        <f ca="1">ROUND(Source!AF35*Source!I35, 2)</f>
        <v>134.08000000000001</v>
      </c>
      <c r="I78" s="26"/>
      <c r="J78" s="26">
        <f ca="1">IF(Source!BA35&lt;&gt; 0, Source!BA35, 1)</f>
        <v>6.08</v>
      </c>
      <c r="K78" s="25">
        <f ca="1">Source!S35</f>
        <v>815.21</v>
      </c>
      <c r="L78" s="27"/>
      <c r="R78">
        <f>H78</f>
        <v>134.08000000000001</v>
      </c>
    </row>
    <row r="79" spans="1:26" ht="14.25">
      <c r="A79" s="40"/>
      <c r="B79" s="41"/>
      <c r="C79" s="41" t="s">
        <v>209</v>
      </c>
      <c r="D79" s="24"/>
      <c r="E79" s="10"/>
      <c r="F79" s="25">
        <f ca="1">Source!AM35</f>
        <v>241.95</v>
      </c>
      <c r="G79" s="26" t="str">
        <f ca="1">Source!DE35</f>
        <v/>
      </c>
      <c r="H79" s="25">
        <f ca="1">ROUND(Source!AD35*Source!I35, 2)</f>
        <v>38.590000000000003</v>
      </c>
      <c r="I79" s="26"/>
      <c r="J79" s="26">
        <f ca="1">IF(Source!BB35&lt;&gt; 0, Source!BB35, 1)</f>
        <v>6.08</v>
      </c>
      <c r="K79" s="25">
        <f ca="1">Source!Q35</f>
        <v>234.63</v>
      </c>
      <c r="L79" s="27"/>
    </row>
    <row r="80" spans="1:26" ht="14.25">
      <c r="A80" s="40"/>
      <c r="B80" s="41"/>
      <c r="C80" s="41" t="s">
        <v>1050</v>
      </c>
      <c r="D80" s="24"/>
      <c r="E80" s="10"/>
      <c r="F80" s="25">
        <f ca="1">Source!AN35</f>
        <v>104.49</v>
      </c>
      <c r="G80" s="26" t="str">
        <f ca="1">Source!DF35</f>
        <v/>
      </c>
      <c r="H80" s="28">
        <f ca="1">ROUND(Source!AE35*Source!I35, 2)</f>
        <v>16.670000000000002</v>
      </c>
      <c r="I80" s="26"/>
      <c r="J80" s="26">
        <f ca="1">IF(Source!BS35&lt;&gt; 0, Source!BS35, 1)</f>
        <v>6.08</v>
      </c>
      <c r="K80" s="28">
        <f ca="1">Source!R35</f>
        <v>101.33</v>
      </c>
      <c r="L80" s="27"/>
      <c r="R80">
        <f>H80</f>
        <v>16.670000000000002</v>
      </c>
    </row>
    <row r="81" spans="1:26" ht="14.25">
      <c r="A81" s="40"/>
      <c r="B81" s="41"/>
      <c r="C81" s="41" t="s">
        <v>1052</v>
      </c>
      <c r="D81" s="24" t="s">
        <v>1053</v>
      </c>
      <c r="E81" s="10">
        <f ca="1">Source!BZ35</f>
        <v>110</v>
      </c>
      <c r="F81" s="49" t="str">
        <f ca="1">CONCATENATE(" )", Source!DL35, Source!FT35, "=", Source!FX35)</f>
        <v xml:space="preserve"> )*0,9=99</v>
      </c>
      <c r="G81" s="50"/>
      <c r="H81" s="25">
        <f ca="1">SUM(S77:S83)</f>
        <v>149.24</v>
      </c>
      <c r="I81" s="29"/>
      <c r="J81" s="23">
        <f ca="1">Source!AT35</f>
        <v>99</v>
      </c>
      <c r="K81" s="25">
        <f ca="1">SUM(T77:T83)</f>
        <v>907.37</v>
      </c>
      <c r="L81" s="27"/>
    </row>
    <row r="82" spans="1:26" ht="14.25">
      <c r="A82" s="40"/>
      <c r="B82" s="41"/>
      <c r="C82" s="41" t="s">
        <v>1054</v>
      </c>
      <c r="D82" s="24" t="s">
        <v>1053</v>
      </c>
      <c r="E82" s="10">
        <f ca="1">Source!CA35</f>
        <v>70</v>
      </c>
      <c r="F82" s="49" t="str">
        <f ca="1">CONCATENATE(" )", Source!DM35, Source!FU35, "=", Source!FY35)</f>
        <v xml:space="preserve"> )*0,85=59,5</v>
      </c>
      <c r="G82" s="50"/>
      <c r="H82" s="25">
        <f ca="1">SUM(U77:U83)</f>
        <v>89.7</v>
      </c>
      <c r="I82" s="29"/>
      <c r="J82" s="23">
        <f ca="1">Source!AU35</f>
        <v>60</v>
      </c>
      <c r="K82" s="25">
        <f ca="1">SUM(V77:V83)</f>
        <v>549.91999999999996</v>
      </c>
      <c r="L82" s="27"/>
    </row>
    <row r="83" spans="1:26" ht="14.25">
      <c r="A83" s="42"/>
      <c r="B83" s="43"/>
      <c r="C83" s="43" t="s">
        <v>1055</v>
      </c>
      <c r="D83" s="30" t="s">
        <v>1056</v>
      </c>
      <c r="E83" s="31">
        <f ca="1">Source!AQ35</f>
        <v>103.91</v>
      </c>
      <c r="F83" s="32"/>
      <c r="G83" s="33" t="str">
        <f ca="1">Source!DI35</f>
        <v/>
      </c>
      <c r="H83" s="32"/>
      <c r="I83" s="33"/>
      <c r="J83" s="33"/>
      <c r="K83" s="32"/>
      <c r="L83" s="34">
        <f ca="1">Source!U35</f>
        <v>16.573644999999999</v>
      </c>
    </row>
    <row r="84" spans="1:26" ht="15">
      <c r="G84" s="48">
        <f ca="1">H78+H79+H81+H82</f>
        <v>411.61</v>
      </c>
      <c r="H84" s="48"/>
      <c r="J84" s="48">
        <f ca="1">K78+K79+K81+K82</f>
        <v>2507.13</v>
      </c>
      <c r="K84" s="48"/>
      <c r="L84" s="35">
        <f ca="1">Source!U35</f>
        <v>16.573644999999999</v>
      </c>
      <c r="O84" s="19">
        <f>G84</f>
        <v>411.61</v>
      </c>
      <c r="P84" s="19">
        <f>J84</f>
        <v>2507.13</v>
      </c>
      <c r="Q84" s="19">
        <f>L84</f>
        <v>16.573644999999999</v>
      </c>
      <c r="W84">
        <f ca="1">IF(Source!BI35&lt;=1,H78+H79+H81+H82, 0)</f>
        <v>411.61</v>
      </c>
      <c r="X84">
        <f ca="1">IF(Source!BI35=2,H78+H79+H81+H82, 0)</f>
        <v>0</v>
      </c>
      <c r="Y84">
        <f ca="1">IF(Source!BI35=3,H78+H79+H81+H82, 0)</f>
        <v>0</v>
      </c>
      <c r="Z84">
        <f ca="1">IF(Source!BI35=4,H78+H79+H81+H82, 0)</f>
        <v>0</v>
      </c>
    </row>
    <row r="85" spans="1:26" ht="28.5">
      <c r="A85" s="40" t="str">
        <f ca="1">Source!E36</f>
        <v>9</v>
      </c>
      <c r="B85" s="41" t="str">
        <f ca="1">Source!F36</f>
        <v>09-04-012-01</v>
      </c>
      <c r="C85" s="41" t="str">
        <f ca="1">Source!G36</f>
        <v>Демонтаж: Установка  металлических дверных блоков из готовых проемов</v>
      </c>
      <c r="D85" s="24" t="str">
        <f ca="1">Source!H36</f>
        <v>м2</v>
      </c>
      <c r="E85" s="10">
        <f ca="1">Source!I36</f>
        <v>2.54</v>
      </c>
      <c r="F85" s="25">
        <f ca="1">Source!AL36+Source!AM36+Source!AO36</f>
        <v>63.94</v>
      </c>
      <c r="G85" s="26"/>
      <c r="H85" s="25"/>
      <c r="I85" s="26" t="str">
        <f ca="1">Source!BO36</f>
        <v/>
      </c>
      <c r="J85" s="26"/>
      <c r="K85" s="25"/>
      <c r="L85" s="27"/>
      <c r="S85">
        <f ca="1">ROUND((Source!FX36/100)*((ROUND(Source!AF36*Source!I36, 2)+ROUND(Source!AE36*Source!I36, 2))), 2)</f>
        <v>37.14</v>
      </c>
      <c r="T85">
        <f ca="1">Source!X36</f>
        <v>225.79</v>
      </c>
      <c r="U85">
        <f ca="1">ROUND((Source!FY36/100)*((ROUND(Source!AF36*Source!I36, 2)+ROUND(Source!AE36*Source!I36, 2))), 2)</f>
        <v>33.130000000000003</v>
      </c>
      <c r="V85">
        <f ca="1">Source!Y36</f>
        <v>200.7</v>
      </c>
    </row>
    <row r="86" spans="1:26" ht="14.25">
      <c r="A86" s="40"/>
      <c r="B86" s="41"/>
      <c r="C86" s="41" t="s">
        <v>1049</v>
      </c>
      <c r="D86" s="24"/>
      <c r="E86" s="10"/>
      <c r="F86" s="25">
        <f ca="1">Source!AO36</f>
        <v>23.81</v>
      </c>
      <c r="G86" s="26" t="str">
        <f ca="1">Source!DG36</f>
        <v>)*0,7</v>
      </c>
      <c r="H86" s="25">
        <f ca="1">ROUND(Source!AF36*Source!I36, 2)</f>
        <v>42.34</v>
      </c>
      <c r="I86" s="26"/>
      <c r="J86" s="26">
        <f ca="1">IF(Source!BA36&lt;&gt; 0, Source!BA36, 1)</f>
        <v>6.08</v>
      </c>
      <c r="K86" s="25">
        <f ca="1">Source!S36</f>
        <v>257.44</v>
      </c>
      <c r="L86" s="27"/>
      <c r="R86">
        <f>H86</f>
        <v>42.34</v>
      </c>
    </row>
    <row r="87" spans="1:26" ht="14.25">
      <c r="A87" s="40"/>
      <c r="B87" s="41"/>
      <c r="C87" s="41" t="s">
        <v>209</v>
      </c>
      <c r="D87" s="24"/>
      <c r="E87" s="10"/>
      <c r="F87" s="25">
        <f ca="1">Source!AM36</f>
        <v>14.41</v>
      </c>
      <c r="G87" s="26" t="str">
        <f ca="1">Source!DE36</f>
        <v>)*0,7</v>
      </c>
      <c r="H87" s="25">
        <f ca="1">ROUND(Source!AD36*Source!I36, 2)</f>
        <v>25.63</v>
      </c>
      <c r="I87" s="26"/>
      <c r="J87" s="26">
        <f ca="1">IF(Source!BB36&lt;&gt; 0, Source!BB36, 1)</f>
        <v>6.08</v>
      </c>
      <c r="K87" s="25">
        <f ca="1">Source!Q36</f>
        <v>155.82</v>
      </c>
      <c r="L87" s="27"/>
    </row>
    <row r="88" spans="1:26" ht="14.25">
      <c r="A88" s="40"/>
      <c r="B88" s="41"/>
      <c r="C88" s="41" t="s">
        <v>1050</v>
      </c>
      <c r="D88" s="24"/>
      <c r="E88" s="10"/>
      <c r="F88" s="25">
        <f ca="1">Source!AN36</f>
        <v>1.97</v>
      </c>
      <c r="G88" s="26" t="str">
        <f ca="1">Source!DF36</f>
        <v>)*0,7</v>
      </c>
      <c r="H88" s="28">
        <f ca="1">ROUND(Source!AE36*Source!I36, 2)</f>
        <v>3.51</v>
      </c>
      <c r="I88" s="26"/>
      <c r="J88" s="26">
        <f ca="1">IF(Source!BS36&lt;&gt; 0, Source!BS36, 1)</f>
        <v>6.08</v>
      </c>
      <c r="K88" s="28">
        <f ca="1">Source!R36</f>
        <v>21.31</v>
      </c>
      <c r="L88" s="27"/>
      <c r="R88">
        <f>H88</f>
        <v>3.51</v>
      </c>
    </row>
    <row r="89" spans="1:26" ht="14.25">
      <c r="A89" s="40"/>
      <c r="B89" s="41"/>
      <c r="C89" s="41" t="s">
        <v>1052</v>
      </c>
      <c r="D89" s="24" t="s">
        <v>1053</v>
      </c>
      <c r="E89" s="10">
        <f ca="1">Source!BZ36</f>
        <v>90</v>
      </c>
      <c r="F89" s="49" t="str">
        <f ca="1">CONCATENATE(" )", Source!DL36, Source!FT36, "=", Source!FX36)</f>
        <v xml:space="preserve"> )*0,9=81</v>
      </c>
      <c r="G89" s="50"/>
      <c r="H89" s="25">
        <f ca="1">SUM(S85:S91)</f>
        <v>37.14</v>
      </c>
      <c r="I89" s="29"/>
      <c r="J89" s="23">
        <f ca="1">Source!AT36</f>
        <v>81</v>
      </c>
      <c r="K89" s="25">
        <f ca="1">SUM(T85:T91)</f>
        <v>225.79</v>
      </c>
      <c r="L89" s="27"/>
    </row>
    <row r="90" spans="1:26" ht="14.25">
      <c r="A90" s="40"/>
      <c r="B90" s="41"/>
      <c r="C90" s="41" t="s">
        <v>1054</v>
      </c>
      <c r="D90" s="24" t="s">
        <v>1053</v>
      </c>
      <c r="E90" s="10">
        <f ca="1">Source!CA36</f>
        <v>85</v>
      </c>
      <c r="F90" s="49" t="str">
        <f ca="1">CONCATENATE(" )", Source!DM36, Source!FU36, "=", Source!FY36)</f>
        <v xml:space="preserve"> )*0,85=72,25</v>
      </c>
      <c r="G90" s="50"/>
      <c r="H90" s="25">
        <f ca="1">SUM(U85:U91)</f>
        <v>33.130000000000003</v>
      </c>
      <c r="I90" s="29"/>
      <c r="J90" s="23">
        <f ca="1">Source!AU36</f>
        <v>72</v>
      </c>
      <c r="K90" s="25">
        <f ca="1">SUM(V85:V91)</f>
        <v>200.7</v>
      </c>
      <c r="L90" s="27"/>
    </row>
    <row r="91" spans="1:26" ht="14.25">
      <c r="A91" s="42"/>
      <c r="B91" s="43"/>
      <c r="C91" s="43" t="s">
        <v>1055</v>
      </c>
      <c r="D91" s="30" t="s">
        <v>1056</v>
      </c>
      <c r="E91" s="31">
        <f ca="1">Source!AQ36</f>
        <v>2.4</v>
      </c>
      <c r="F91" s="32"/>
      <c r="G91" s="33" t="str">
        <f ca="1">Source!DI36</f>
        <v>)*0,7</v>
      </c>
      <c r="H91" s="32"/>
      <c r="I91" s="33"/>
      <c r="J91" s="33"/>
      <c r="K91" s="32"/>
      <c r="L91" s="34">
        <f ca="1">Source!U36</f>
        <v>4.2671999999999999</v>
      </c>
    </row>
    <row r="92" spans="1:26" ht="15">
      <c r="G92" s="48">
        <f ca="1">H86+H87+H89+H90</f>
        <v>138.24</v>
      </c>
      <c r="H92" s="48"/>
      <c r="J92" s="48">
        <f ca="1">K86+K87+K89+K90</f>
        <v>839.75</v>
      </c>
      <c r="K92" s="48"/>
      <c r="L92" s="35">
        <f ca="1">Source!U36</f>
        <v>4.2671999999999999</v>
      </c>
      <c r="O92" s="19">
        <f>G92</f>
        <v>138.24</v>
      </c>
      <c r="P92" s="19">
        <f>J92</f>
        <v>839.75</v>
      </c>
      <c r="Q92" s="19">
        <f>L92</f>
        <v>4.2671999999999999</v>
      </c>
      <c r="W92">
        <f ca="1">IF(Source!BI36&lt;=1,H86+H87+H89+H90, 0)</f>
        <v>138.24</v>
      </c>
      <c r="X92">
        <f ca="1">IF(Source!BI36=2,H86+H87+H89+H90, 0)</f>
        <v>0</v>
      </c>
      <c r="Y92">
        <f ca="1">IF(Source!BI36=3,H86+H87+H89+H90, 0)</f>
        <v>0</v>
      </c>
      <c r="Z92">
        <f ca="1">IF(Source!BI36=4,H86+H87+H89+H90, 0)</f>
        <v>0</v>
      </c>
    </row>
    <row r="93" spans="1:26" ht="42.75">
      <c r="A93" s="40" t="str">
        <f ca="1">Source!E37</f>
        <v>10</v>
      </c>
      <c r="B93" s="41" t="str">
        <f ca="1">Source!F37</f>
        <v>10-01-014-04 прим.</v>
      </c>
      <c r="C93" s="41" t="str">
        <f ca="1">Source!G37</f>
        <v>Демонтаж: Устройство чистых перегородок каркасных с обшивкой фанерой с одной стороны (Экраны)</v>
      </c>
      <c r="D93" s="24" t="str">
        <f ca="1">Source!H37</f>
        <v>100 м2</v>
      </c>
      <c r="E93" s="10">
        <f ca="1">Source!I37</f>
        <v>1.05</v>
      </c>
      <c r="F93" s="25">
        <f ca="1">Source!AL37+Source!AM37+Source!AO37</f>
        <v>4094.31</v>
      </c>
      <c r="G93" s="26"/>
      <c r="H93" s="25"/>
      <c r="I93" s="26" t="str">
        <f ca="1">Source!BO37</f>
        <v/>
      </c>
      <c r="J93" s="26"/>
      <c r="K93" s="25"/>
      <c r="L93" s="27"/>
      <c r="S93">
        <f ca="1">ROUND((Source!FX37/100)*((ROUND(Source!AF37*Source!I37, 2)+ROUND(Source!AE37*Source!I37, 2))), 2)</f>
        <v>834.19</v>
      </c>
      <c r="T93">
        <f ca="1">Source!X37</f>
        <v>5062.3</v>
      </c>
      <c r="U93">
        <f ca="1">ROUND((Source!FY37/100)*((ROUND(Source!AF37*Source!I37, 2)+ROUND(Source!AE37*Source!I37, 2))), 2)</f>
        <v>420.63</v>
      </c>
      <c r="V93">
        <f ca="1">Source!Y37</f>
        <v>2578.91</v>
      </c>
    </row>
    <row r="94" spans="1:26">
      <c r="C94" s="18" t="str">
        <f ca="1">"Объем: "&amp;Source!I37&amp;"=105/"&amp;"100"</f>
        <v>Объем: 1,05=105/100</v>
      </c>
    </row>
    <row r="95" spans="1:26" ht="14.25">
      <c r="A95" s="40"/>
      <c r="B95" s="41"/>
      <c r="C95" s="41" t="s">
        <v>1049</v>
      </c>
      <c r="D95" s="24"/>
      <c r="E95" s="10"/>
      <c r="F95" s="25">
        <f ca="1">Source!AO37</f>
        <v>933.12</v>
      </c>
      <c r="G95" s="26" t="str">
        <f ca="1">Source!DG37</f>
        <v>)*0,8</v>
      </c>
      <c r="H95" s="25">
        <f ca="1">ROUND(Source!AF37*Source!I37, 2)</f>
        <v>783.83</v>
      </c>
      <c r="I95" s="26"/>
      <c r="J95" s="26">
        <f ca="1">IF(Source!BA37&lt;&gt; 0, Source!BA37, 1)</f>
        <v>6.08</v>
      </c>
      <c r="K95" s="25">
        <f ca="1">Source!S37</f>
        <v>4765.66</v>
      </c>
      <c r="L95" s="27"/>
      <c r="R95">
        <f>H95</f>
        <v>783.83</v>
      </c>
    </row>
    <row r="96" spans="1:26" ht="14.25">
      <c r="A96" s="40"/>
      <c r="B96" s="41"/>
      <c r="C96" s="41" t="s">
        <v>209</v>
      </c>
      <c r="D96" s="24"/>
      <c r="E96" s="10"/>
      <c r="F96" s="25">
        <f ca="1">Source!AM37</f>
        <v>11.17</v>
      </c>
      <c r="G96" s="26" t="str">
        <f ca="1">Source!DE37</f>
        <v>)*0,8</v>
      </c>
      <c r="H96" s="25">
        <f ca="1">ROUND(Source!AD37*Source!I37, 2)</f>
        <v>9.39</v>
      </c>
      <c r="I96" s="26"/>
      <c r="J96" s="26">
        <f ca="1">IF(Source!BB37&lt;&gt; 0, Source!BB37, 1)</f>
        <v>6.08</v>
      </c>
      <c r="K96" s="25">
        <f ca="1">Source!Q37</f>
        <v>57.07</v>
      </c>
      <c r="L96" s="27"/>
    </row>
    <row r="97" spans="1:26" ht="14.25">
      <c r="A97" s="40"/>
      <c r="B97" s="41"/>
      <c r="C97" s="41" t="s">
        <v>1050</v>
      </c>
      <c r="D97" s="24"/>
      <c r="E97" s="10"/>
      <c r="F97" s="25">
        <f ca="1">Source!AN37</f>
        <v>1.97</v>
      </c>
      <c r="G97" s="26" t="str">
        <f ca="1">Source!DF37</f>
        <v>)*0,8</v>
      </c>
      <c r="H97" s="28">
        <f ca="1">ROUND(Source!AE37*Source!I37, 2)</f>
        <v>1.66</v>
      </c>
      <c r="I97" s="26"/>
      <c r="J97" s="26">
        <f ca="1">IF(Source!BS37&lt;&gt; 0, Source!BS37, 1)</f>
        <v>6.08</v>
      </c>
      <c r="K97" s="28">
        <f ca="1">Source!R37</f>
        <v>10.09</v>
      </c>
      <c r="L97" s="27"/>
      <c r="R97">
        <f>H97</f>
        <v>1.66</v>
      </c>
    </row>
    <row r="98" spans="1:26" ht="14.25">
      <c r="A98" s="40"/>
      <c r="B98" s="41"/>
      <c r="C98" s="41" t="s">
        <v>1052</v>
      </c>
      <c r="D98" s="24" t="s">
        <v>1053</v>
      </c>
      <c r="E98" s="10">
        <f ca="1">Source!BZ37</f>
        <v>118</v>
      </c>
      <c r="F98" s="49" t="str">
        <f ca="1">CONCATENATE(" )", Source!DL37, Source!FT37, "=", Source!FX37)</f>
        <v xml:space="preserve"> )*0,9=106,2</v>
      </c>
      <c r="G98" s="50"/>
      <c r="H98" s="25">
        <f ca="1">SUM(S93:S100)</f>
        <v>834.19</v>
      </c>
      <c r="I98" s="29"/>
      <c r="J98" s="23">
        <f ca="1">Source!AT37</f>
        <v>106</v>
      </c>
      <c r="K98" s="25">
        <f ca="1">SUM(T93:T100)</f>
        <v>5062.3</v>
      </c>
      <c r="L98" s="27"/>
    </row>
    <row r="99" spans="1:26" ht="14.25">
      <c r="A99" s="40"/>
      <c r="B99" s="41"/>
      <c r="C99" s="41" t="s">
        <v>1054</v>
      </c>
      <c r="D99" s="24" t="s">
        <v>1053</v>
      </c>
      <c r="E99" s="10">
        <f ca="1">Source!CA37</f>
        <v>63</v>
      </c>
      <c r="F99" s="49" t="str">
        <f ca="1">CONCATENATE(" )", Source!DM37, Source!FU37, "=", Source!FY37)</f>
        <v xml:space="preserve"> )*0,85=53,55</v>
      </c>
      <c r="G99" s="50"/>
      <c r="H99" s="25">
        <f ca="1">SUM(U93:U100)</f>
        <v>420.63</v>
      </c>
      <c r="I99" s="29"/>
      <c r="J99" s="23">
        <f ca="1">Source!AU37</f>
        <v>54</v>
      </c>
      <c r="K99" s="25">
        <f ca="1">SUM(V93:V100)</f>
        <v>2578.91</v>
      </c>
      <c r="L99" s="27"/>
    </row>
    <row r="100" spans="1:26" ht="14.25">
      <c r="A100" s="42"/>
      <c r="B100" s="43"/>
      <c r="C100" s="43" t="s">
        <v>1055</v>
      </c>
      <c r="D100" s="30" t="s">
        <v>1056</v>
      </c>
      <c r="E100" s="31">
        <f ca="1">Source!AQ37</f>
        <v>108</v>
      </c>
      <c r="F100" s="32"/>
      <c r="G100" s="33" t="str">
        <f ca="1">Source!DI37</f>
        <v>)*0,8</v>
      </c>
      <c r="H100" s="32"/>
      <c r="I100" s="33"/>
      <c r="J100" s="33"/>
      <c r="K100" s="32"/>
      <c r="L100" s="34">
        <f ca="1">Source!U37</f>
        <v>90.720000000000013</v>
      </c>
    </row>
    <row r="101" spans="1:26" ht="15">
      <c r="G101" s="48">
        <f ca="1">H95+H96+H98+H99</f>
        <v>2048.04</v>
      </c>
      <c r="H101" s="48"/>
      <c r="J101" s="48">
        <f ca="1">K95+K96+K98+K99</f>
        <v>12463.939999999999</v>
      </c>
      <c r="K101" s="48"/>
      <c r="L101" s="35">
        <f ca="1">Source!U37</f>
        <v>90.720000000000013</v>
      </c>
      <c r="O101" s="19">
        <f>G101</f>
        <v>2048.04</v>
      </c>
      <c r="P101" s="19">
        <f>J101</f>
        <v>12463.939999999999</v>
      </c>
      <c r="Q101" s="19">
        <f>L101</f>
        <v>90.720000000000013</v>
      </c>
      <c r="W101">
        <f ca="1">IF(Source!BI37&lt;=1,H95+H96+H98+H99, 0)</f>
        <v>2048.04</v>
      </c>
      <c r="X101">
        <f ca="1">IF(Source!BI37=2,H95+H96+H98+H99, 0)</f>
        <v>0</v>
      </c>
      <c r="Y101">
        <f ca="1">IF(Source!BI37=3,H95+H96+H98+H99, 0)</f>
        <v>0</v>
      </c>
      <c r="Z101">
        <f ca="1">IF(Source!BI37=4,H95+H96+H98+H99, 0)</f>
        <v>0</v>
      </c>
    </row>
    <row r="102" spans="1:26" ht="42.75">
      <c r="A102" s="40" t="str">
        <f ca="1">Source!E38</f>
        <v>11</v>
      </c>
      <c r="B102" s="41" t="str">
        <f ca="1">Source!F38</f>
        <v>10-01-014-02 прим</v>
      </c>
      <c r="C102" s="41" t="str">
        <f ca="1">Source!G38</f>
        <v>Демонтаж:Устройство чистых перегородок дощатых однослойных (короб деревянный)</v>
      </c>
      <c r="D102" s="24" t="str">
        <f ca="1">Source!H38</f>
        <v>100 м2</v>
      </c>
      <c r="E102" s="10">
        <f ca="1">Source!I38</f>
        <v>0.15340000000000001</v>
      </c>
      <c r="F102" s="25">
        <f ca="1">Source!AL38+Source!AM38+Source!AO38</f>
        <v>8166.6399999999994</v>
      </c>
      <c r="G102" s="26"/>
      <c r="H102" s="25"/>
      <c r="I102" s="26" t="str">
        <f ca="1">Source!BO38</f>
        <v/>
      </c>
      <c r="J102" s="26"/>
      <c r="K102" s="25"/>
      <c r="L102" s="27"/>
      <c r="S102">
        <f ca="1">ROUND((Source!FX38/100)*((ROUND(Source!AF38*Source!I38, 2)+ROUND(Source!AE38*Source!I38, 2))), 2)</f>
        <v>139.44</v>
      </c>
      <c r="T102">
        <f ca="1">Source!X38</f>
        <v>846.17</v>
      </c>
      <c r="U102">
        <f ca="1">ROUND((Source!FY38/100)*((ROUND(Source!AF38*Source!I38, 2)+ROUND(Source!AE38*Source!I38, 2))), 2)</f>
        <v>70.31</v>
      </c>
      <c r="V102">
        <f ca="1">Source!Y38</f>
        <v>431.07</v>
      </c>
    </row>
    <row r="103" spans="1:26">
      <c r="C103" s="18" t="str">
        <f ca="1">"Объем: "&amp;Source!I38&amp;"=15,34/"&amp;"100"</f>
        <v>Объем: 0,1534=15,34/100</v>
      </c>
    </row>
    <row r="104" spans="1:26" ht="14.25">
      <c r="A104" s="40"/>
      <c r="B104" s="41"/>
      <c r="C104" s="41" t="s">
        <v>1049</v>
      </c>
      <c r="D104" s="24"/>
      <c r="E104" s="10"/>
      <c r="F104" s="25">
        <f ca="1">Source!AO38</f>
        <v>1049.3499999999999</v>
      </c>
      <c r="G104" s="26" t="str">
        <f ca="1">Source!DG38</f>
        <v>)*0,8</v>
      </c>
      <c r="H104" s="25">
        <f ca="1">ROUND(Source!AF38*Source!I38, 2)</f>
        <v>128.78</v>
      </c>
      <c r="I104" s="26"/>
      <c r="J104" s="26">
        <f ca="1">IF(Source!BA38&lt;&gt; 0, Source!BA38, 1)</f>
        <v>6.08</v>
      </c>
      <c r="K104" s="25">
        <f ca="1">Source!S38</f>
        <v>782.96</v>
      </c>
      <c r="L104" s="27"/>
      <c r="R104">
        <f>H104</f>
        <v>128.78</v>
      </c>
    </row>
    <row r="105" spans="1:26" ht="14.25">
      <c r="A105" s="40"/>
      <c r="B105" s="41"/>
      <c r="C105" s="41" t="s">
        <v>209</v>
      </c>
      <c r="D105" s="24"/>
      <c r="E105" s="10"/>
      <c r="F105" s="25">
        <f ca="1">Source!AM38</f>
        <v>150.68</v>
      </c>
      <c r="G105" s="26" t="str">
        <f ca="1">Source!DE38</f>
        <v>)*0,8</v>
      </c>
      <c r="H105" s="25">
        <f ca="1">ROUND(Source!AD38*Source!I38, 2)</f>
        <v>18.489999999999998</v>
      </c>
      <c r="I105" s="26"/>
      <c r="J105" s="26">
        <f ca="1">IF(Source!BB38&lt;&gt; 0, Source!BB38, 1)</f>
        <v>6.08</v>
      </c>
      <c r="K105" s="25">
        <f ca="1">Source!Q38</f>
        <v>112.43</v>
      </c>
      <c r="L105" s="27"/>
    </row>
    <row r="106" spans="1:26" ht="14.25">
      <c r="A106" s="40"/>
      <c r="B106" s="41"/>
      <c r="C106" s="41" t="s">
        <v>1050</v>
      </c>
      <c r="D106" s="24"/>
      <c r="E106" s="10"/>
      <c r="F106" s="25">
        <f ca="1">Source!AN38</f>
        <v>20.52</v>
      </c>
      <c r="G106" s="26" t="str">
        <f ca="1">Source!DF38</f>
        <v>)*0,8</v>
      </c>
      <c r="H106" s="28">
        <f ca="1">ROUND(Source!AE38*Source!I38, 2)</f>
        <v>2.52</v>
      </c>
      <c r="I106" s="26"/>
      <c r="J106" s="26">
        <f ca="1">IF(Source!BS38&lt;&gt; 0, Source!BS38, 1)</f>
        <v>6.08</v>
      </c>
      <c r="K106" s="28">
        <f ca="1">Source!R38</f>
        <v>15.31</v>
      </c>
      <c r="L106" s="27"/>
      <c r="R106">
        <f>H106</f>
        <v>2.52</v>
      </c>
    </row>
    <row r="107" spans="1:26" ht="14.25">
      <c r="A107" s="40"/>
      <c r="B107" s="41"/>
      <c r="C107" s="41" t="s">
        <v>1052</v>
      </c>
      <c r="D107" s="24" t="s">
        <v>1053</v>
      </c>
      <c r="E107" s="10">
        <f ca="1">Source!BZ38</f>
        <v>118</v>
      </c>
      <c r="F107" s="49" t="str">
        <f ca="1">CONCATENATE(" )", Source!DL38, Source!FT38, "=", Source!FX38)</f>
        <v xml:space="preserve"> )*0,9=106,2</v>
      </c>
      <c r="G107" s="50"/>
      <c r="H107" s="25">
        <f ca="1">SUM(S102:S109)</f>
        <v>139.44</v>
      </c>
      <c r="I107" s="29"/>
      <c r="J107" s="23">
        <f ca="1">Source!AT38</f>
        <v>106</v>
      </c>
      <c r="K107" s="25">
        <f ca="1">SUM(T102:T109)</f>
        <v>846.17</v>
      </c>
      <c r="L107" s="27"/>
    </row>
    <row r="108" spans="1:26" ht="14.25">
      <c r="A108" s="40"/>
      <c r="B108" s="41"/>
      <c r="C108" s="41" t="s">
        <v>1054</v>
      </c>
      <c r="D108" s="24" t="s">
        <v>1053</v>
      </c>
      <c r="E108" s="10">
        <f ca="1">Source!CA38</f>
        <v>63</v>
      </c>
      <c r="F108" s="49" t="str">
        <f ca="1">CONCATENATE(" )", Source!DM38, Source!FU38, "=", Source!FY38)</f>
        <v xml:space="preserve"> )*0,85=53,55</v>
      </c>
      <c r="G108" s="50"/>
      <c r="H108" s="25">
        <f ca="1">SUM(U102:U109)</f>
        <v>70.31</v>
      </c>
      <c r="I108" s="29"/>
      <c r="J108" s="23">
        <f ca="1">Source!AU38</f>
        <v>54</v>
      </c>
      <c r="K108" s="25">
        <f ca="1">SUM(V102:V109)</f>
        <v>431.07</v>
      </c>
      <c r="L108" s="27"/>
    </row>
    <row r="109" spans="1:26" ht="14.25">
      <c r="A109" s="42"/>
      <c r="B109" s="43"/>
      <c r="C109" s="43" t="s">
        <v>1055</v>
      </c>
      <c r="D109" s="30" t="s">
        <v>1056</v>
      </c>
      <c r="E109" s="31">
        <f ca="1">Source!AQ38</f>
        <v>129.71</v>
      </c>
      <c r="F109" s="32"/>
      <c r="G109" s="33" t="str">
        <f ca="1">Source!DI38</f>
        <v>)*0,8</v>
      </c>
      <c r="H109" s="32"/>
      <c r="I109" s="33"/>
      <c r="J109" s="33"/>
      <c r="K109" s="32"/>
      <c r="L109" s="34">
        <f ca="1">Source!U38</f>
        <v>15.918011200000004</v>
      </c>
    </row>
    <row r="110" spans="1:26" ht="15">
      <c r="G110" s="48">
        <f ca="1">H104+H105+H107+H108</f>
        <v>357.02000000000004</v>
      </c>
      <c r="H110" s="48"/>
      <c r="J110" s="48">
        <f ca="1">K104+K105+K107+K108</f>
        <v>2172.63</v>
      </c>
      <c r="K110" s="48"/>
      <c r="L110" s="35">
        <f ca="1">Source!U38</f>
        <v>15.918011200000004</v>
      </c>
      <c r="O110" s="19">
        <f>G110</f>
        <v>357.02000000000004</v>
      </c>
      <c r="P110" s="19">
        <f>J110</f>
        <v>2172.63</v>
      </c>
      <c r="Q110" s="19">
        <f>L110</f>
        <v>15.918011200000004</v>
      </c>
      <c r="W110">
        <f ca="1">IF(Source!BI38&lt;=1,H104+H105+H107+H108, 0)</f>
        <v>357.02000000000004</v>
      </c>
      <c r="X110">
        <f ca="1">IF(Source!BI38=2,H104+H105+H107+H108, 0)</f>
        <v>0</v>
      </c>
      <c r="Y110">
        <f ca="1">IF(Source!BI38=3,H104+H105+H107+H108, 0)</f>
        <v>0</v>
      </c>
      <c r="Z110">
        <f ca="1">IF(Source!BI38=4,H104+H105+H107+H108, 0)</f>
        <v>0</v>
      </c>
    </row>
    <row r="111" spans="1:26" ht="42.75">
      <c r="A111" s="40" t="str">
        <f ca="1">Source!E39</f>
        <v>12</v>
      </c>
      <c r="B111" s="41" t="str">
        <f ca="1">Source!F39</f>
        <v>10-01-052-02 прим.</v>
      </c>
      <c r="C111" s="41" t="str">
        <f ca="1">Source!G39</f>
        <v>Разборка: Устройство внутриквартирных лестниц без подшивки (стенка шведская)</v>
      </c>
      <c r="D111" s="24" t="str">
        <f ca="1">Source!H39</f>
        <v>м2</v>
      </c>
      <c r="E111" s="10">
        <f ca="1">Source!I39</f>
        <v>16.8</v>
      </c>
      <c r="F111" s="25">
        <f ca="1">Source!AL39+Source!AM39+Source!AO39</f>
        <v>441.48</v>
      </c>
      <c r="G111" s="26"/>
      <c r="H111" s="25"/>
      <c r="I111" s="26" t="str">
        <f ca="1">Source!BO39</f>
        <v/>
      </c>
      <c r="J111" s="26"/>
      <c r="K111" s="25"/>
      <c r="L111" s="27"/>
      <c r="S111">
        <f ca="1">ROUND((Source!FX39/100)*((ROUND(Source!AF39*Source!I39, 2)+ROUND(Source!AE39*Source!I39, 2))), 2)</f>
        <v>570.22</v>
      </c>
      <c r="T111">
        <f ca="1">Source!X39</f>
        <v>3460.39</v>
      </c>
      <c r="U111">
        <f ca="1">ROUND((Source!FY39/100)*((ROUND(Source!AF39*Source!I39, 2)+ROUND(Source!AE39*Source!I39, 2))), 2)</f>
        <v>287.52999999999997</v>
      </c>
      <c r="V111">
        <f ca="1">Source!Y39</f>
        <v>1762.84</v>
      </c>
    </row>
    <row r="112" spans="1:26" ht="14.25">
      <c r="A112" s="40"/>
      <c r="B112" s="41"/>
      <c r="C112" s="41" t="s">
        <v>1049</v>
      </c>
      <c r="D112" s="24"/>
      <c r="E112" s="10"/>
      <c r="F112" s="25">
        <f ca="1">Source!AO39</f>
        <v>39.25</v>
      </c>
      <c r="G112" s="26" t="str">
        <f ca="1">Source!DG39</f>
        <v>)*0,8</v>
      </c>
      <c r="H112" s="25">
        <f ca="1">ROUND(Source!AF39*Source!I39, 2)</f>
        <v>527.52</v>
      </c>
      <c r="I112" s="26"/>
      <c r="J112" s="26">
        <f ca="1">IF(Source!BA39&lt;&gt; 0, Source!BA39, 1)</f>
        <v>6.08</v>
      </c>
      <c r="K112" s="25">
        <f ca="1">Source!S39</f>
        <v>3207.32</v>
      </c>
      <c r="L112" s="27"/>
      <c r="R112">
        <f>H112</f>
        <v>527.52</v>
      </c>
    </row>
    <row r="113" spans="1:26" ht="14.25">
      <c r="A113" s="40"/>
      <c r="B113" s="41"/>
      <c r="C113" s="41" t="s">
        <v>209</v>
      </c>
      <c r="D113" s="24"/>
      <c r="E113" s="10"/>
      <c r="F113" s="25">
        <f ca="1">Source!AM39</f>
        <v>3.94</v>
      </c>
      <c r="G113" s="26" t="str">
        <f ca="1">Source!DE39</f>
        <v>)*0,8</v>
      </c>
      <c r="H113" s="25">
        <f ca="1">ROUND(Source!AD39*Source!I39, 2)</f>
        <v>52.92</v>
      </c>
      <c r="I113" s="26"/>
      <c r="J113" s="26">
        <f ca="1">IF(Source!BB39&lt;&gt; 0, Source!BB39, 1)</f>
        <v>6.08</v>
      </c>
      <c r="K113" s="25">
        <f ca="1">Source!Q39</f>
        <v>321.75</v>
      </c>
      <c r="L113" s="27"/>
    </row>
    <row r="114" spans="1:26" ht="14.25">
      <c r="A114" s="40"/>
      <c r="B114" s="41"/>
      <c r="C114" s="41" t="s">
        <v>1050</v>
      </c>
      <c r="D114" s="24"/>
      <c r="E114" s="10"/>
      <c r="F114" s="25">
        <f ca="1">Source!AN39</f>
        <v>0.7</v>
      </c>
      <c r="G114" s="26" t="str">
        <f ca="1">Source!DF39</f>
        <v>)*0,8</v>
      </c>
      <c r="H114" s="28">
        <f ca="1">ROUND(Source!AE39*Source!I39, 2)</f>
        <v>9.41</v>
      </c>
      <c r="I114" s="26"/>
      <c r="J114" s="26">
        <f ca="1">IF(Source!BS39&lt;&gt; 0, Source!BS39, 1)</f>
        <v>6.08</v>
      </c>
      <c r="K114" s="28">
        <f ca="1">Source!R39</f>
        <v>57.2</v>
      </c>
      <c r="L114" s="27"/>
      <c r="R114">
        <f>H114</f>
        <v>9.41</v>
      </c>
    </row>
    <row r="115" spans="1:26" ht="14.25">
      <c r="A115" s="40"/>
      <c r="B115" s="41"/>
      <c r="C115" s="41" t="s">
        <v>1052</v>
      </c>
      <c r="D115" s="24" t="s">
        <v>1053</v>
      </c>
      <c r="E115" s="10">
        <f ca="1">Source!BZ39</f>
        <v>118</v>
      </c>
      <c r="F115" s="49" t="str">
        <f ca="1">CONCATENATE(" )", Source!DL39, Source!FT39, "=", Source!FX39)</f>
        <v xml:space="preserve"> )*0,9=106,2</v>
      </c>
      <c r="G115" s="50"/>
      <c r="H115" s="25">
        <f ca="1">SUM(S111:S117)</f>
        <v>570.22</v>
      </c>
      <c r="I115" s="29"/>
      <c r="J115" s="23">
        <f ca="1">Source!AT39</f>
        <v>106</v>
      </c>
      <c r="K115" s="25">
        <f ca="1">SUM(T111:T117)</f>
        <v>3460.39</v>
      </c>
      <c r="L115" s="27"/>
    </row>
    <row r="116" spans="1:26" ht="14.25">
      <c r="A116" s="40"/>
      <c r="B116" s="41"/>
      <c r="C116" s="41" t="s">
        <v>1054</v>
      </c>
      <c r="D116" s="24" t="s">
        <v>1053</v>
      </c>
      <c r="E116" s="10">
        <f ca="1">Source!CA39</f>
        <v>63</v>
      </c>
      <c r="F116" s="49" t="str">
        <f ca="1">CONCATENATE(" )", Source!DM39, Source!FU39, "=", Source!FY39)</f>
        <v xml:space="preserve"> )*0,85=53,55</v>
      </c>
      <c r="G116" s="50"/>
      <c r="H116" s="25">
        <f ca="1">SUM(U111:U117)</f>
        <v>287.52999999999997</v>
      </c>
      <c r="I116" s="29"/>
      <c r="J116" s="23">
        <f ca="1">Source!AU39</f>
        <v>54</v>
      </c>
      <c r="K116" s="25">
        <f ca="1">SUM(V111:V117)</f>
        <v>1762.84</v>
      </c>
      <c r="L116" s="27"/>
    </row>
    <row r="117" spans="1:26" ht="14.25">
      <c r="A117" s="42"/>
      <c r="B117" s="43"/>
      <c r="C117" s="43" t="s">
        <v>1055</v>
      </c>
      <c r="D117" s="30" t="s">
        <v>1056</v>
      </c>
      <c r="E117" s="31">
        <f ca="1">Source!AQ39</f>
        <v>4.08</v>
      </c>
      <c r="F117" s="32"/>
      <c r="G117" s="33" t="str">
        <f ca="1">Source!DI39</f>
        <v>)*0,8</v>
      </c>
      <c r="H117" s="32"/>
      <c r="I117" s="33"/>
      <c r="J117" s="33"/>
      <c r="K117" s="32"/>
      <c r="L117" s="34">
        <f ca="1">Source!U39</f>
        <v>54.835200000000007</v>
      </c>
    </row>
    <row r="118" spans="1:26" ht="15">
      <c r="G118" s="48">
        <f ca="1">H112+H113+H115+H116</f>
        <v>1438.1899999999998</v>
      </c>
      <c r="H118" s="48"/>
      <c r="J118" s="48">
        <f ca="1">K112+K113+K115+K116</f>
        <v>8752.2999999999993</v>
      </c>
      <c r="K118" s="48"/>
      <c r="L118" s="35">
        <f ca="1">Source!U39</f>
        <v>54.835200000000007</v>
      </c>
      <c r="O118" s="19">
        <f>G118</f>
        <v>1438.1899999999998</v>
      </c>
      <c r="P118" s="19">
        <f>J118</f>
        <v>8752.2999999999993</v>
      </c>
      <c r="Q118" s="19">
        <f>L118</f>
        <v>54.835200000000007</v>
      </c>
      <c r="W118">
        <f ca="1">IF(Source!BI39&lt;=1,H112+H113+H115+H116, 0)</f>
        <v>1438.1899999999998</v>
      </c>
      <c r="X118">
        <f ca="1">IF(Source!BI39=2,H112+H113+H115+H116, 0)</f>
        <v>0</v>
      </c>
      <c r="Y118">
        <f ca="1">IF(Source!BI39=3,H112+H113+H115+H116, 0)</f>
        <v>0</v>
      </c>
      <c r="Z118">
        <f ca="1">IF(Source!BI39=4,H112+H113+H115+H116, 0)</f>
        <v>0</v>
      </c>
    </row>
    <row r="119" spans="1:26" ht="28.5">
      <c r="A119" s="40" t="str">
        <f ca="1">Source!E40</f>
        <v>13</v>
      </c>
      <c r="B119" s="41" t="str">
        <f ca="1">Source!F40</f>
        <v>10-02-031-03 прим.</v>
      </c>
      <c r="C119" s="41" t="str">
        <f ca="1">Source!G40</f>
        <v>Разборка:Сборка перегородок дощатых щитовых (короб из ДСП)</v>
      </c>
      <c r="D119" s="24" t="str">
        <f ca="1">Source!H40</f>
        <v>100 м2</v>
      </c>
      <c r="E119" s="10">
        <f ca="1">Source!I40</f>
        <v>0.10199999999999999</v>
      </c>
      <c r="F119" s="25">
        <f ca="1">Source!AL40+Source!AM40+Source!AO40</f>
        <v>609.70000000000005</v>
      </c>
      <c r="G119" s="26"/>
      <c r="H119" s="25"/>
      <c r="I119" s="26" t="str">
        <f ca="1">Source!BO40</f>
        <v/>
      </c>
      <c r="J119" s="26"/>
      <c r="K119" s="25"/>
      <c r="L119" s="27"/>
      <c r="S119">
        <f ca="1">ROUND((Source!FX40/100)*((ROUND(Source!AF40*Source!I40, 2)+ROUND(Source!AE40*Source!I40, 2))), 2)</f>
        <v>34.25</v>
      </c>
      <c r="T119">
        <f ca="1">Source!X40</f>
        <v>207.89</v>
      </c>
      <c r="U119">
        <f ca="1">ROUND((Source!FY40/100)*((ROUND(Source!AF40*Source!I40, 2)+ROUND(Source!AE40*Source!I40, 2))), 2)</f>
        <v>17.27</v>
      </c>
      <c r="V119">
        <f ca="1">Source!Y40</f>
        <v>105.9</v>
      </c>
    </row>
    <row r="120" spans="1:26">
      <c r="C120" s="18" t="str">
        <f ca="1">"Объем: "&amp;Source!I40&amp;"=10,2/"&amp;"100"</f>
        <v>Объем: 0,102=10,2/100</v>
      </c>
    </row>
    <row r="121" spans="1:26" ht="14.25">
      <c r="A121" s="40"/>
      <c r="B121" s="41"/>
      <c r="C121" s="41" t="s">
        <v>1049</v>
      </c>
      <c r="D121" s="24"/>
      <c r="E121" s="10"/>
      <c r="F121" s="25">
        <f ca="1">Source!AO40</f>
        <v>374.92</v>
      </c>
      <c r="G121" s="26" t="str">
        <f ca="1">Source!DG40</f>
        <v>)*0,8</v>
      </c>
      <c r="H121" s="25">
        <f ca="1">ROUND(Source!AF40*Source!I40, 2)</f>
        <v>30.59</v>
      </c>
      <c r="I121" s="26"/>
      <c r="J121" s="26">
        <f ca="1">IF(Source!BA40&lt;&gt; 0, Source!BA40, 1)</f>
        <v>6.08</v>
      </c>
      <c r="K121" s="25">
        <f ca="1">Source!S40</f>
        <v>186.01</v>
      </c>
      <c r="L121" s="27"/>
      <c r="R121">
        <f>H121</f>
        <v>30.59</v>
      </c>
    </row>
    <row r="122" spans="1:26" ht="14.25">
      <c r="A122" s="40"/>
      <c r="B122" s="41"/>
      <c r="C122" s="41" t="s">
        <v>209</v>
      </c>
      <c r="D122" s="24"/>
      <c r="E122" s="10"/>
      <c r="F122" s="25">
        <f ca="1">Source!AM40</f>
        <v>138.96</v>
      </c>
      <c r="G122" s="26" t="str">
        <f ca="1">Source!DE40</f>
        <v>)*0,8</v>
      </c>
      <c r="H122" s="25">
        <f ca="1">ROUND(Source!AD40*Source!I40, 2)</f>
        <v>11.34</v>
      </c>
      <c r="I122" s="26"/>
      <c r="J122" s="26">
        <f ca="1">IF(Source!BB40&lt;&gt; 0, Source!BB40, 1)</f>
        <v>6.08</v>
      </c>
      <c r="K122" s="25">
        <f ca="1">Source!Q40</f>
        <v>68.94</v>
      </c>
      <c r="L122" s="27"/>
    </row>
    <row r="123" spans="1:26" ht="14.25">
      <c r="A123" s="40"/>
      <c r="B123" s="41"/>
      <c r="C123" s="41" t="s">
        <v>1050</v>
      </c>
      <c r="D123" s="24"/>
      <c r="E123" s="10"/>
      <c r="F123" s="25">
        <f ca="1">Source!AN40</f>
        <v>20.39</v>
      </c>
      <c r="G123" s="26" t="str">
        <f ca="1">Source!DF40</f>
        <v>)*0,8</v>
      </c>
      <c r="H123" s="28">
        <f ca="1">ROUND(Source!AE40*Source!I40, 2)</f>
        <v>1.66</v>
      </c>
      <c r="I123" s="26"/>
      <c r="J123" s="26">
        <f ca="1">IF(Source!BS40&lt;&gt; 0, Source!BS40, 1)</f>
        <v>6.08</v>
      </c>
      <c r="K123" s="28">
        <f ca="1">Source!R40</f>
        <v>10.11</v>
      </c>
      <c r="L123" s="27"/>
      <c r="R123">
        <f>H123</f>
        <v>1.66</v>
      </c>
    </row>
    <row r="124" spans="1:26" ht="14.25">
      <c r="A124" s="40"/>
      <c r="B124" s="41"/>
      <c r="C124" s="41" t="s">
        <v>1052</v>
      </c>
      <c r="D124" s="24" t="s">
        <v>1053</v>
      </c>
      <c r="E124" s="10">
        <f ca="1">Source!BZ40</f>
        <v>118</v>
      </c>
      <c r="F124" s="49" t="str">
        <f ca="1">CONCATENATE(" )", Source!DL40, Source!FT40, "=", Source!FX40)</f>
        <v xml:space="preserve"> )*0,9=106,2</v>
      </c>
      <c r="G124" s="50"/>
      <c r="H124" s="25">
        <f ca="1">SUM(S119:S126)</f>
        <v>34.25</v>
      </c>
      <c r="I124" s="29"/>
      <c r="J124" s="23">
        <f ca="1">Source!AT40</f>
        <v>106</v>
      </c>
      <c r="K124" s="25">
        <f ca="1">SUM(T119:T126)</f>
        <v>207.89</v>
      </c>
      <c r="L124" s="27"/>
    </row>
    <row r="125" spans="1:26" ht="14.25">
      <c r="A125" s="40"/>
      <c r="B125" s="41"/>
      <c r="C125" s="41" t="s">
        <v>1054</v>
      </c>
      <c r="D125" s="24" t="s">
        <v>1053</v>
      </c>
      <c r="E125" s="10">
        <f ca="1">Source!CA40</f>
        <v>63</v>
      </c>
      <c r="F125" s="49" t="str">
        <f ca="1">CONCATENATE(" )", Source!DM40, Source!FU40, "=", Source!FY40)</f>
        <v xml:space="preserve"> )*0,85=53,55</v>
      </c>
      <c r="G125" s="50"/>
      <c r="H125" s="25">
        <f ca="1">SUM(U119:U126)</f>
        <v>17.27</v>
      </c>
      <c r="I125" s="29"/>
      <c r="J125" s="23">
        <f ca="1">Source!AU40</f>
        <v>54</v>
      </c>
      <c r="K125" s="25">
        <f ca="1">SUM(V119:V126)</f>
        <v>105.9</v>
      </c>
      <c r="L125" s="27"/>
    </row>
    <row r="126" spans="1:26" ht="14.25">
      <c r="A126" s="42"/>
      <c r="B126" s="43"/>
      <c r="C126" s="43" t="s">
        <v>1055</v>
      </c>
      <c r="D126" s="30" t="s">
        <v>1056</v>
      </c>
      <c r="E126" s="31">
        <f ca="1">Source!AQ40</f>
        <v>45.89</v>
      </c>
      <c r="F126" s="32"/>
      <c r="G126" s="33" t="str">
        <f ca="1">Source!DI40</f>
        <v>)*0,8</v>
      </c>
      <c r="H126" s="32"/>
      <c r="I126" s="33"/>
      <c r="J126" s="33"/>
      <c r="K126" s="32"/>
      <c r="L126" s="34">
        <f ca="1">Source!U40</f>
        <v>3.744624</v>
      </c>
    </row>
    <row r="127" spans="1:26" ht="15">
      <c r="G127" s="48">
        <f ca="1">H121+H122+H124+H125</f>
        <v>93.45</v>
      </c>
      <c r="H127" s="48"/>
      <c r="J127" s="48">
        <f ca="1">K121+K122+K124+K125</f>
        <v>568.74</v>
      </c>
      <c r="K127" s="48"/>
      <c r="L127" s="35">
        <f ca="1">Source!U40</f>
        <v>3.744624</v>
      </c>
      <c r="O127" s="19">
        <f>G127</f>
        <v>93.45</v>
      </c>
      <c r="P127" s="19">
        <f>J127</f>
        <v>568.74</v>
      </c>
      <c r="Q127" s="19">
        <f>L127</f>
        <v>3.744624</v>
      </c>
      <c r="W127">
        <f ca="1">IF(Source!BI40&lt;=1,H121+H122+H124+H125, 0)</f>
        <v>93.45</v>
      </c>
      <c r="X127">
        <f ca="1">IF(Source!BI40=2,H121+H122+H124+H125, 0)</f>
        <v>0</v>
      </c>
      <c r="Y127">
        <f ca="1">IF(Source!BI40=3,H121+H122+H124+H125, 0)</f>
        <v>0</v>
      </c>
      <c r="Z127">
        <f ca="1">IF(Source!BI40=4,H121+H122+H124+H125, 0)</f>
        <v>0</v>
      </c>
    </row>
    <row r="128" spans="1:26" ht="42.75">
      <c r="A128" s="40" t="str">
        <f ca="1">Source!E41</f>
        <v>14</v>
      </c>
      <c r="B128" s="41" t="str">
        <f ca="1">Source!F41</f>
        <v>15-02-024-04 прим.</v>
      </c>
      <c r="C128" s="41" t="str">
        <f ca="1">Source!G41</f>
        <v>Разборка:Облицовка древесноволокнистыми листами стен при отделке под оклейку обоями</v>
      </c>
      <c r="D128" s="24" t="str">
        <f ca="1">Source!H41</f>
        <v>100 м2</v>
      </c>
      <c r="E128" s="10">
        <f ca="1">Source!I41</f>
        <v>1.03</v>
      </c>
      <c r="F128" s="25">
        <f ca="1">Source!AL41+Source!AM41+Source!AO41</f>
        <v>1979.0200000000002</v>
      </c>
      <c r="G128" s="26"/>
      <c r="H128" s="25"/>
      <c r="I128" s="26" t="str">
        <f ca="1">Source!BO41</f>
        <v/>
      </c>
      <c r="J128" s="26"/>
      <c r="K128" s="25"/>
      <c r="L128" s="27"/>
      <c r="S128">
        <f ca="1">ROUND((Source!FX41/100)*((ROUND(Source!AF41*Source!I41, 2)+ROUND(Source!AE41*Source!I41, 2))), 2)</f>
        <v>437.6</v>
      </c>
      <c r="T128">
        <f ca="1">Source!X41</f>
        <v>2674.73</v>
      </c>
      <c r="U128">
        <f ca="1">ROUND((Source!FY41/100)*((ROUND(Source!AF41*Source!I41, 2)+ROUND(Source!AE41*Source!I41, 2))), 2)</f>
        <v>216.49</v>
      </c>
      <c r="V128">
        <f ca="1">Source!Y41</f>
        <v>1323.29</v>
      </c>
    </row>
    <row r="129" spans="1:26">
      <c r="C129" s="18" t="str">
        <f ca="1">"Объем: "&amp;Source!I41&amp;"=103/"&amp;"100"</f>
        <v>Объем: 1,03=103/100</v>
      </c>
    </row>
    <row r="130" spans="1:26" ht="14.25">
      <c r="A130" s="40"/>
      <c r="B130" s="41"/>
      <c r="C130" s="41" t="s">
        <v>1049</v>
      </c>
      <c r="D130" s="24"/>
      <c r="E130" s="10"/>
      <c r="F130" s="25">
        <f ca="1">Source!AO41</f>
        <v>553.45000000000005</v>
      </c>
      <c r="G130" s="26" t="str">
        <f ca="1">Source!DG41</f>
        <v>)*0,8</v>
      </c>
      <c r="H130" s="25">
        <f ca="1">ROUND(Source!AF41*Source!I41, 2)</f>
        <v>456.04</v>
      </c>
      <c r="I130" s="26"/>
      <c r="J130" s="26">
        <f ca="1">IF(Source!BA41&lt;&gt; 0, Source!BA41, 1)</f>
        <v>6.08</v>
      </c>
      <c r="K130" s="25">
        <f ca="1">Source!S41</f>
        <v>2772.74</v>
      </c>
      <c r="L130" s="27"/>
      <c r="R130">
        <f>H130</f>
        <v>456.04</v>
      </c>
    </row>
    <row r="131" spans="1:26" ht="14.25">
      <c r="A131" s="40"/>
      <c r="B131" s="41"/>
      <c r="C131" s="41" t="s">
        <v>209</v>
      </c>
      <c r="D131" s="24"/>
      <c r="E131" s="10"/>
      <c r="F131" s="25">
        <f ca="1">Source!AM41</f>
        <v>35.69</v>
      </c>
      <c r="G131" s="26" t="str">
        <f ca="1">Source!DE41</f>
        <v>)*0,8</v>
      </c>
      <c r="H131" s="25">
        <f ca="1">ROUND(Source!AD41*Source!I41, 2)</f>
        <v>29.41</v>
      </c>
      <c r="I131" s="26"/>
      <c r="J131" s="26">
        <f ca="1">IF(Source!BB41&lt;&gt; 0, Source!BB41, 1)</f>
        <v>6.08</v>
      </c>
      <c r="K131" s="25">
        <f ca="1">Source!Q41</f>
        <v>178.79</v>
      </c>
      <c r="L131" s="27"/>
    </row>
    <row r="132" spans="1:26" ht="14.25">
      <c r="A132" s="40"/>
      <c r="B132" s="41"/>
      <c r="C132" s="41" t="s">
        <v>1050</v>
      </c>
      <c r="D132" s="24"/>
      <c r="E132" s="10"/>
      <c r="F132" s="25">
        <f ca="1">Source!AN41</f>
        <v>8.5399999999999991</v>
      </c>
      <c r="G132" s="26" t="str">
        <f ca="1">Source!DF41</f>
        <v>)*0,8</v>
      </c>
      <c r="H132" s="28">
        <f ca="1">ROUND(Source!AE41*Source!I41, 2)</f>
        <v>7.03</v>
      </c>
      <c r="I132" s="26"/>
      <c r="J132" s="26">
        <f ca="1">IF(Source!BS41&lt;&gt; 0, Source!BS41, 1)</f>
        <v>6.08</v>
      </c>
      <c r="K132" s="28">
        <f ca="1">Source!R41</f>
        <v>42.77</v>
      </c>
      <c r="L132" s="27"/>
      <c r="R132">
        <f>H132</f>
        <v>7.03</v>
      </c>
    </row>
    <row r="133" spans="1:26" ht="14.25">
      <c r="A133" s="40"/>
      <c r="B133" s="41"/>
      <c r="C133" s="41" t="s">
        <v>1052</v>
      </c>
      <c r="D133" s="24" t="s">
        <v>1053</v>
      </c>
      <c r="E133" s="10">
        <f ca="1">Source!BZ41</f>
        <v>105</v>
      </c>
      <c r="F133" s="49" t="str">
        <f ca="1">CONCATENATE(" )", Source!DL41, Source!FT41, "=", Source!FX41)</f>
        <v xml:space="preserve"> )*0,9=94,5</v>
      </c>
      <c r="G133" s="50"/>
      <c r="H133" s="25">
        <f ca="1">SUM(S128:S135)</f>
        <v>437.6</v>
      </c>
      <c r="I133" s="29"/>
      <c r="J133" s="23">
        <f ca="1">Source!AT41</f>
        <v>95</v>
      </c>
      <c r="K133" s="25">
        <f ca="1">SUM(T128:T135)</f>
        <v>2674.73</v>
      </c>
      <c r="L133" s="27"/>
    </row>
    <row r="134" spans="1:26" ht="14.25">
      <c r="A134" s="40"/>
      <c r="B134" s="41"/>
      <c r="C134" s="41" t="s">
        <v>1054</v>
      </c>
      <c r="D134" s="24" t="s">
        <v>1053</v>
      </c>
      <c r="E134" s="10">
        <f ca="1">Source!CA41</f>
        <v>55</v>
      </c>
      <c r="F134" s="49" t="str">
        <f ca="1">CONCATENATE(" )", Source!DM41, Source!FU41, "=", Source!FY41)</f>
        <v xml:space="preserve"> )*0,85=46,75</v>
      </c>
      <c r="G134" s="50"/>
      <c r="H134" s="25">
        <f ca="1">SUM(U128:U135)</f>
        <v>216.49</v>
      </c>
      <c r="I134" s="29"/>
      <c r="J134" s="23">
        <f ca="1">Source!AU41</f>
        <v>47</v>
      </c>
      <c r="K134" s="25">
        <f ca="1">SUM(V128:V135)</f>
        <v>1323.29</v>
      </c>
      <c r="L134" s="27"/>
    </row>
    <row r="135" spans="1:26" ht="14.25">
      <c r="A135" s="42"/>
      <c r="B135" s="43"/>
      <c r="C135" s="43" t="s">
        <v>1055</v>
      </c>
      <c r="D135" s="30" t="s">
        <v>1056</v>
      </c>
      <c r="E135" s="31">
        <f ca="1">Source!AQ41</f>
        <v>66.599999999999994</v>
      </c>
      <c r="F135" s="32"/>
      <c r="G135" s="33" t="str">
        <f ca="1">Source!DI41</f>
        <v>)*0,8</v>
      </c>
      <c r="H135" s="32"/>
      <c r="I135" s="33"/>
      <c r="J135" s="33"/>
      <c r="K135" s="32"/>
      <c r="L135" s="34">
        <f ca="1">Source!U41</f>
        <v>54.878399999999999</v>
      </c>
    </row>
    <row r="136" spans="1:26" ht="15">
      <c r="G136" s="48">
        <f ca="1">H130+H131+H133+H134</f>
        <v>1139.54</v>
      </c>
      <c r="H136" s="48"/>
      <c r="J136" s="48">
        <f ca="1">K130+K131+K133+K134</f>
        <v>6949.55</v>
      </c>
      <c r="K136" s="48"/>
      <c r="L136" s="35">
        <f ca="1">Source!U41</f>
        <v>54.878399999999999</v>
      </c>
      <c r="O136" s="19">
        <f>G136</f>
        <v>1139.54</v>
      </c>
      <c r="P136" s="19">
        <f>J136</f>
        <v>6949.55</v>
      </c>
      <c r="Q136" s="19">
        <f>L136</f>
        <v>54.878399999999999</v>
      </c>
      <c r="W136">
        <f ca="1">IF(Source!BI41&lt;=1,H130+H131+H133+H134, 0)</f>
        <v>1139.54</v>
      </c>
      <c r="X136">
        <f ca="1">IF(Source!BI41=2,H130+H131+H133+H134, 0)</f>
        <v>0</v>
      </c>
      <c r="Y136">
        <f ca="1">IF(Source!BI41=3,H130+H131+H133+H134, 0)</f>
        <v>0</v>
      </c>
      <c r="Z136">
        <f ca="1">IF(Source!BI41=4,H130+H131+H133+H134, 0)</f>
        <v>0</v>
      </c>
    </row>
    <row r="137" spans="1:26" ht="57">
      <c r="A137" s="40" t="str">
        <f ca="1">Source!E42</f>
        <v>15</v>
      </c>
      <c r="B137" s="41" t="str">
        <f ca="1">Source!F42</f>
        <v>15-02-041-03</v>
      </c>
      <c r="C137" s="41" t="str">
        <f ca="1">Source!G42</f>
        <v>Разборка :Устройство металлического каркаса из направляющих профилей под облицовку различными материалами стен</v>
      </c>
      <c r="D137" s="24" t="str">
        <f ca="1">Source!H42</f>
        <v>100 м2</v>
      </c>
      <c r="E137" s="10">
        <f ca="1">Source!I42</f>
        <v>1.03</v>
      </c>
      <c r="F137" s="25">
        <f ca="1">Source!AL42+Source!AM42+Source!AO42</f>
        <v>3623.4500000000003</v>
      </c>
      <c r="G137" s="26"/>
      <c r="H137" s="25"/>
      <c r="I137" s="26" t="str">
        <f ca="1">Source!BO42</f>
        <v/>
      </c>
      <c r="J137" s="26"/>
      <c r="K137" s="25"/>
      <c r="L137" s="27"/>
      <c r="S137">
        <f ca="1">ROUND((Source!FX42/100)*((ROUND(Source!AF42*Source!I42, 2)+ROUND(Source!AE42*Source!I42, 2))), 2)</f>
        <v>268.38</v>
      </c>
      <c r="T137">
        <f ca="1">Source!X42</f>
        <v>1640.39</v>
      </c>
      <c r="U137">
        <f ca="1">ROUND((Source!FY42/100)*((ROUND(Source!AF42*Source!I42, 2)+ROUND(Source!AE42*Source!I42, 2))), 2)</f>
        <v>132.77000000000001</v>
      </c>
      <c r="V137">
        <f ca="1">Source!Y42</f>
        <v>811.56</v>
      </c>
    </row>
    <row r="138" spans="1:26">
      <c r="C138" s="18" t="str">
        <f ca="1">"Объем: "&amp;Source!I42&amp;"=103/"&amp;"100"</f>
        <v>Объем: 1,03=103/100</v>
      </c>
    </row>
    <row r="139" spans="1:26" ht="14.25">
      <c r="A139" s="40"/>
      <c r="B139" s="41"/>
      <c r="C139" s="41" t="s">
        <v>1049</v>
      </c>
      <c r="D139" s="24"/>
      <c r="E139" s="10"/>
      <c r="F139" s="25">
        <f ca="1">Source!AO42</f>
        <v>393.32</v>
      </c>
      <c r="G139" s="26" t="str">
        <f ca="1">Source!DG42</f>
        <v>)*0,7</v>
      </c>
      <c r="H139" s="25">
        <f ca="1">ROUND(Source!AF42*Source!I42, 2)</f>
        <v>283.58</v>
      </c>
      <c r="I139" s="26"/>
      <c r="J139" s="26">
        <f ca="1">IF(Source!BA42&lt;&gt; 0, Source!BA42, 1)</f>
        <v>6.08</v>
      </c>
      <c r="K139" s="25">
        <f ca="1">Source!S42</f>
        <v>1724.16</v>
      </c>
      <c r="L139" s="27"/>
      <c r="R139">
        <f>H139</f>
        <v>283.58</v>
      </c>
    </row>
    <row r="140" spans="1:26" ht="14.25">
      <c r="A140" s="40"/>
      <c r="B140" s="41"/>
      <c r="C140" s="41" t="s">
        <v>209</v>
      </c>
      <c r="D140" s="24"/>
      <c r="E140" s="10"/>
      <c r="F140" s="25">
        <f ca="1">Source!AM42</f>
        <v>1.51</v>
      </c>
      <c r="G140" s="26" t="str">
        <f ca="1">Source!DE42</f>
        <v>)*0,7</v>
      </c>
      <c r="H140" s="25">
        <f ca="1">ROUND(Source!AD42*Source!I42, 2)</f>
        <v>1.08</v>
      </c>
      <c r="I140" s="26"/>
      <c r="J140" s="26">
        <f ca="1">IF(Source!BB42&lt;&gt; 0, Source!BB42, 1)</f>
        <v>6.08</v>
      </c>
      <c r="K140" s="25">
        <f ca="1">Source!Q42</f>
        <v>6.58</v>
      </c>
      <c r="L140" s="27"/>
    </row>
    <row r="141" spans="1:26" ht="14.25">
      <c r="A141" s="40"/>
      <c r="B141" s="41"/>
      <c r="C141" s="41" t="s">
        <v>1050</v>
      </c>
      <c r="D141" s="24"/>
      <c r="E141" s="10"/>
      <c r="F141" s="25">
        <f ca="1">Source!AN42</f>
        <v>0.59</v>
      </c>
      <c r="G141" s="26" t="str">
        <f ca="1">Source!DF42</f>
        <v>)*0,7</v>
      </c>
      <c r="H141" s="28">
        <f ca="1">ROUND(Source!AE42*Source!I42, 2)</f>
        <v>0.42</v>
      </c>
      <c r="I141" s="26"/>
      <c r="J141" s="26">
        <f ca="1">IF(Source!BS42&lt;&gt; 0, Source!BS42, 1)</f>
        <v>6.08</v>
      </c>
      <c r="K141" s="28">
        <f ca="1">Source!R42</f>
        <v>2.57</v>
      </c>
      <c r="L141" s="27"/>
      <c r="R141">
        <f>H141</f>
        <v>0.42</v>
      </c>
    </row>
    <row r="142" spans="1:26" ht="14.25">
      <c r="A142" s="40"/>
      <c r="B142" s="41"/>
      <c r="C142" s="41" t="s">
        <v>1052</v>
      </c>
      <c r="D142" s="24" t="s">
        <v>1053</v>
      </c>
      <c r="E142" s="10">
        <f ca="1">Source!BZ42</f>
        <v>105</v>
      </c>
      <c r="F142" s="49" t="str">
        <f ca="1">CONCATENATE(" )", Source!DL42, Source!FT42, "=", Source!FX42)</f>
        <v xml:space="preserve"> )*0,9=94,5</v>
      </c>
      <c r="G142" s="50"/>
      <c r="H142" s="25">
        <f ca="1">SUM(S137:S144)</f>
        <v>268.38</v>
      </c>
      <c r="I142" s="29"/>
      <c r="J142" s="23">
        <f ca="1">Source!AT42</f>
        <v>95</v>
      </c>
      <c r="K142" s="25">
        <f ca="1">SUM(T137:T144)</f>
        <v>1640.39</v>
      </c>
      <c r="L142" s="27"/>
    </row>
    <row r="143" spans="1:26" ht="14.25">
      <c r="A143" s="40"/>
      <c r="B143" s="41"/>
      <c r="C143" s="41" t="s">
        <v>1054</v>
      </c>
      <c r="D143" s="24" t="s">
        <v>1053</v>
      </c>
      <c r="E143" s="10">
        <f ca="1">Source!CA42</f>
        <v>55</v>
      </c>
      <c r="F143" s="49" t="str">
        <f ca="1">CONCATENATE(" )", Source!DM42, Source!FU42, "=", Source!FY42)</f>
        <v xml:space="preserve"> )*0,85=46,75</v>
      </c>
      <c r="G143" s="50"/>
      <c r="H143" s="25">
        <f ca="1">SUM(U137:U144)</f>
        <v>132.77000000000001</v>
      </c>
      <c r="I143" s="29"/>
      <c r="J143" s="23">
        <f ca="1">Source!AU42</f>
        <v>47</v>
      </c>
      <c r="K143" s="25">
        <f ca="1">SUM(V137:V144)</f>
        <v>811.56</v>
      </c>
      <c r="L143" s="27"/>
    </row>
    <row r="144" spans="1:26" ht="14.25">
      <c r="A144" s="42"/>
      <c r="B144" s="43"/>
      <c r="C144" s="43" t="s">
        <v>1055</v>
      </c>
      <c r="D144" s="30" t="s">
        <v>1056</v>
      </c>
      <c r="E144" s="31">
        <f ca="1">Source!AQ42</f>
        <v>46.11</v>
      </c>
      <c r="F144" s="32"/>
      <c r="G144" s="33" t="str">
        <f ca="1">Source!DI42</f>
        <v>)*0,7</v>
      </c>
      <c r="H144" s="32"/>
      <c r="I144" s="33"/>
      <c r="J144" s="33"/>
      <c r="K144" s="32"/>
      <c r="L144" s="34">
        <f ca="1">Source!U42</f>
        <v>33.245310000000003</v>
      </c>
    </row>
    <row r="145" spans="1:26" ht="15">
      <c r="G145" s="48">
        <f ca="1">H139+H140+H142+H143</f>
        <v>685.81</v>
      </c>
      <c r="H145" s="48"/>
      <c r="J145" s="48">
        <f ca="1">K139+K140+K142+K143</f>
        <v>4182.6900000000005</v>
      </c>
      <c r="K145" s="48"/>
      <c r="L145" s="35">
        <f ca="1">Source!U42</f>
        <v>33.245310000000003</v>
      </c>
      <c r="O145" s="19">
        <f>G145</f>
        <v>685.81</v>
      </c>
      <c r="P145" s="19">
        <f>J145</f>
        <v>4182.6900000000005</v>
      </c>
      <c r="Q145" s="19">
        <f>L145</f>
        <v>33.245310000000003</v>
      </c>
      <c r="W145">
        <f ca="1">IF(Source!BI42&lt;=1,H139+H140+H142+H143, 0)</f>
        <v>685.81</v>
      </c>
      <c r="X145">
        <f ca="1">IF(Source!BI42=2,H139+H140+H142+H143, 0)</f>
        <v>0</v>
      </c>
      <c r="Y145">
        <f ca="1">IF(Source!BI42=3,H139+H140+H142+H143, 0)</f>
        <v>0</v>
      </c>
      <c r="Z145">
        <f ca="1">IF(Source!BI42=4,H139+H140+H142+H143, 0)</f>
        <v>0</v>
      </c>
    </row>
    <row r="146" spans="1:26" ht="28.5">
      <c r="A146" s="40" t="str">
        <f ca="1">Source!E43</f>
        <v>16</v>
      </c>
      <c r="B146" s="41" t="str">
        <f ca="1">Source!F43</f>
        <v>56-3-2 прим.</v>
      </c>
      <c r="C146" s="41" t="str">
        <f ca="1">Source!G43</f>
        <v>Снятие подоконных досок из ПВХ в каменных зданиях</v>
      </c>
      <c r="D146" s="24" t="str">
        <f ca="1">Source!H43</f>
        <v>100 м2</v>
      </c>
      <c r="E146" s="10">
        <f ca="1">Source!I43</f>
        <v>1.7999999999999999E-2</v>
      </c>
      <c r="F146" s="25">
        <f ca="1">Source!AL43+Source!AM43+Source!AO43</f>
        <v>761.66</v>
      </c>
      <c r="G146" s="26"/>
      <c r="H146" s="25"/>
      <c r="I146" s="26" t="str">
        <f ca="1">Source!BO43</f>
        <v/>
      </c>
      <c r="J146" s="26"/>
      <c r="K146" s="25"/>
      <c r="L146" s="27"/>
      <c r="S146">
        <f ca="1">ROUND((Source!FX43/100)*((ROUND(Source!AF43*Source!I43, 2)+ROUND(Source!AE43*Source!I43, 2))), 2)</f>
        <v>11.24</v>
      </c>
      <c r="T146">
        <f ca="1">Source!X43</f>
        <v>68.36</v>
      </c>
      <c r="U146">
        <f ca="1">ROUND((Source!FY43/100)*((ROUND(Source!AF43*Source!I43, 2)+ROUND(Source!AE43*Source!I43, 2))), 2)</f>
        <v>8.5</v>
      </c>
      <c r="V146">
        <f ca="1">Source!Y43</f>
        <v>51.68</v>
      </c>
    </row>
    <row r="147" spans="1:26" ht="14.25">
      <c r="A147" s="40"/>
      <c r="B147" s="41"/>
      <c r="C147" s="41" t="s">
        <v>1049</v>
      </c>
      <c r="D147" s="24"/>
      <c r="E147" s="10"/>
      <c r="F147" s="25">
        <f ca="1">Source!AO43</f>
        <v>761.66</v>
      </c>
      <c r="G147" s="26" t="str">
        <f ca="1">Source!DG43</f>
        <v/>
      </c>
      <c r="H147" s="25">
        <f ca="1">ROUND(Source!AF43*Source!I43, 2)</f>
        <v>13.71</v>
      </c>
      <c r="I147" s="26"/>
      <c r="J147" s="26">
        <f ca="1">IF(Source!BA43&lt;&gt; 0, Source!BA43, 1)</f>
        <v>6.08</v>
      </c>
      <c r="K147" s="25">
        <f ca="1">Source!S43</f>
        <v>83.36</v>
      </c>
      <c r="L147" s="27"/>
      <c r="R147">
        <f>H147</f>
        <v>13.71</v>
      </c>
    </row>
    <row r="148" spans="1:26" ht="14.25">
      <c r="A148" s="40"/>
      <c r="B148" s="41"/>
      <c r="C148" s="41" t="s">
        <v>1052</v>
      </c>
      <c r="D148" s="24" t="s">
        <v>1053</v>
      </c>
      <c r="E148" s="10">
        <f ca="1">Source!BZ43</f>
        <v>82</v>
      </c>
      <c r="F148" s="44"/>
      <c r="G148" s="26"/>
      <c r="H148" s="25">
        <f ca="1">SUM(S146:S150)</f>
        <v>11.24</v>
      </c>
      <c r="I148" s="29"/>
      <c r="J148" s="23">
        <f ca="1">Source!AT43</f>
        <v>82</v>
      </c>
      <c r="K148" s="25">
        <f ca="1">SUM(T146:T150)</f>
        <v>68.36</v>
      </c>
      <c r="L148" s="27"/>
    </row>
    <row r="149" spans="1:26" ht="14.25">
      <c r="A149" s="40"/>
      <c r="B149" s="41"/>
      <c r="C149" s="41" t="s">
        <v>1054</v>
      </c>
      <c r="D149" s="24" t="s">
        <v>1053</v>
      </c>
      <c r="E149" s="10">
        <f ca="1">Source!CA43</f>
        <v>62</v>
      </c>
      <c r="F149" s="44"/>
      <c r="G149" s="26"/>
      <c r="H149" s="25">
        <f ca="1">SUM(U146:U150)</f>
        <v>8.5</v>
      </c>
      <c r="I149" s="29"/>
      <c r="J149" s="23">
        <f ca="1">Source!AU43</f>
        <v>62</v>
      </c>
      <c r="K149" s="25">
        <f ca="1">SUM(V146:V150)</f>
        <v>51.68</v>
      </c>
      <c r="L149" s="27"/>
    </row>
    <row r="150" spans="1:26" ht="14.25">
      <c r="A150" s="42"/>
      <c r="B150" s="43"/>
      <c r="C150" s="43" t="s">
        <v>1055</v>
      </c>
      <c r="D150" s="30" t="s">
        <v>1056</v>
      </c>
      <c r="E150" s="31">
        <f ca="1">Source!AQ43</f>
        <v>94.97</v>
      </c>
      <c r="F150" s="32"/>
      <c r="G150" s="33" t="str">
        <f ca="1">Source!DI43</f>
        <v/>
      </c>
      <c r="H150" s="32"/>
      <c r="I150" s="33"/>
      <c r="J150" s="33"/>
      <c r="K150" s="32"/>
      <c r="L150" s="34">
        <f ca="1">Source!U43</f>
        <v>1.7094599999999998</v>
      </c>
    </row>
    <row r="151" spans="1:26" ht="15">
      <c r="G151" s="48">
        <f ca="1">H147+H148+H149</f>
        <v>33.450000000000003</v>
      </c>
      <c r="H151" s="48"/>
      <c r="J151" s="48">
        <f ca="1">K147+K148+K149</f>
        <v>203.4</v>
      </c>
      <c r="K151" s="48"/>
      <c r="L151" s="35">
        <f ca="1">Source!U43</f>
        <v>1.7094599999999998</v>
      </c>
      <c r="O151" s="19">
        <f>G151</f>
        <v>33.450000000000003</v>
      </c>
      <c r="P151" s="19">
        <f>J151</f>
        <v>203.4</v>
      </c>
      <c r="Q151" s="19">
        <f>L151</f>
        <v>1.7094599999999998</v>
      </c>
      <c r="W151">
        <f ca="1">IF(Source!BI43&lt;=1,H147+H148+H149, 0)</f>
        <v>33.450000000000003</v>
      </c>
      <c r="X151">
        <f ca="1">IF(Source!BI43=2,H147+H148+H149, 0)</f>
        <v>0</v>
      </c>
      <c r="Y151">
        <f ca="1">IF(Source!BI43=3,H147+H148+H149, 0)</f>
        <v>0</v>
      </c>
      <c r="Z151">
        <f ca="1">IF(Source!BI43=4,H147+H148+H149, 0)</f>
        <v>0</v>
      </c>
    </row>
    <row r="152" spans="1:26" ht="28.5">
      <c r="A152" s="40" t="str">
        <f ca="1">Source!E44</f>
        <v>17</v>
      </c>
      <c r="B152" s="41" t="str">
        <f ca="1">Source!F44</f>
        <v>46-02-009-02</v>
      </c>
      <c r="C152" s="41" t="str">
        <f ca="1">Source!G44</f>
        <v>Отбивка штукатурки с поверхностей стен и потолков кирпичных</v>
      </c>
      <c r="D152" s="24" t="str">
        <f ca="1">Source!H44</f>
        <v>100 м2</v>
      </c>
      <c r="E152" s="10">
        <f ca="1">Source!I44</f>
        <v>4.867</v>
      </c>
      <c r="F152" s="25">
        <f ca="1">Source!AL44+Source!AM44+Source!AO44</f>
        <v>178</v>
      </c>
      <c r="G152" s="26"/>
      <c r="H152" s="25"/>
      <c r="I152" s="26" t="str">
        <f ca="1">Source!BO44</f>
        <v/>
      </c>
      <c r="J152" s="26"/>
      <c r="K152" s="25"/>
      <c r="L152" s="27"/>
      <c r="S152">
        <f ca="1">ROUND((Source!FX44/100)*((ROUND(Source!AF44*Source!I44, 2)+ROUND(Source!AE44*Source!I44, 2))), 2)</f>
        <v>857.67</v>
      </c>
      <c r="T152">
        <f ca="1">Source!X44</f>
        <v>5214.59</v>
      </c>
      <c r="U152">
        <f ca="1">ROUND((Source!FY44/100)*((ROUND(Source!AF44*Source!I44, 2)+ROUND(Source!AE44*Source!I44, 2))), 2)</f>
        <v>515.47</v>
      </c>
      <c r="V152">
        <f ca="1">Source!Y44</f>
        <v>3160.36</v>
      </c>
    </row>
    <row r="153" spans="1:26">
      <c r="C153" s="18" t="str">
        <f ca="1">"Объем: "&amp;Source!I44&amp;"=486,7/"&amp;"100"</f>
        <v>Объем: 4,867=486,7/100</v>
      </c>
    </row>
    <row r="154" spans="1:26" ht="14.25">
      <c r="A154" s="40"/>
      <c r="B154" s="41"/>
      <c r="C154" s="41" t="s">
        <v>1049</v>
      </c>
      <c r="D154" s="24"/>
      <c r="E154" s="10"/>
      <c r="F154" s="25">
        <f ca="1">Source!AO44</f>
        <v>178</v>
      </c>
      <c r="G154" s="26" t="str">
        <f ca="1">Source!DG44</f>
        <v/>
      </c>
      <c r="H154" s="25">
        <f ca="1">ROUND(Source!AF44*Source!I44, 2)</f>
        <v>866.33</v>
      </c>
      <c r="I154" s="26"/>
      <c r="J154" s="26">
        <f ca="1">IF(Source!BA44&lt;&gt; 0, Source!BA44, 1)</f>
        <v>6.08</v>
      </c>
      <c r="K154" s="25">
        <f ca="1">Source!S44</f>
        <v>5267.26</v>
      </c>
      <c r="L154" s="27"/>
      <c r="R154">
        <f>H154</f>
        <v>866.33</v>
      </c>
    </row>
    <row r="155" spans="1:26" ht="14.25">
      <c r="A155" s="40"/>
      <c r="B155" s="41"/>
      <c r="C155" s="41" t="s">
        <v>1052</v>
      </c>
      <c r="D155" s="24" t="s">
        <v>1053</v>
      </c>
      <c r="E155" s="10">
        <f ca="1">Source!BZ44</f>
        <v>110</v>
      </c>
      <c r="F155" s="49" t="str">
        <f ca="1">CONCATENATE(" )", Source!DL44, Source!FT44, "=", Source!FX44)</f>
        <v xml:space="preserve"> )*0,9=99</v>
      </c>
      <c r="G155" s="50"/>
      <c r="H155" s="25">
        <f ca="1">SUM(S152:S157)</f>
        <v>857.67</v>
      </c>
      <c r="I155" s="29"/>
      <c r="J155" s="23">
        <f ca="1">Source!AT44</f>
        <v>99</v>
      </c>
      <c r="K155" s="25">
        <f ca="1">SUM(T152:T157)</f>
        <v>5214.59</v>
      </c>
      <c r="L155" s="27"/>
    </row>
    <row r="156" spans="1:26" ht="14.25">
      <c r="A156" s="40"/>
      <c r="B156" s="41"/>
      <c r="C156" s="41" t="s">
        <v>1054</v>
      </c>
      <c r="D156" s="24" t="s">
        <v>1053</v>
      </c>
      <c r="E156" s="10">
        <f ca="1">Source!CA44</f>
        <v>70</v>
      </c>
      <c r="F156" s="49" t="str">
        <f ca="1">CONCATENATE(" )", Source!DM44, Source!FU44, "=", Source!FY44)</f>
        <v xml:space="preserve"> )*0,85=59,5</v>
      </c>
      <c r="G156" s="50"/>
      <c r="H156" s="25">
        <f ca="1">SUM(U152:U157)</f>
        <v>515.47</v>
      </c>
      <c r="I156" s="29"/>
      <c r="J156" s="23">
        <f ca="1">Source!AU44</f>
        <v>60</v>
      </c>
      <c r="K156" s="25">
        <f ca="1">SUM(V152:V157)</f>
        <v>3160.36</v>
      </c>
      <c r="L156" s="27"/>
    </row>
    <row r="157" spans="1:26" ht="14.25">
      <c r="A157" s="42"/>
      <c r="B157" s="43"/>
      <c r="C157" s="43" t="s">
        <v>1055</v>
      </c>
      <c r="D157" s="30" t="s">
        <v>1056</v>
      </c>
      <c r="E157" s="31">
        <f ca="1">Source!AQ44</f>
        <v>22.82</v>
      </c>
      <c r="F157" s="32"/>
      <c r="G157" s="33" t="str">
        <f ca="1">Source!DI44</f>
        <v/>
      </c>
      <c r="H157" s="32"/>
      <c r="I157" s="33"/>
      <c r="J157" s="33"/>
      <c r="K157" s="32"/>
      <c r="L157" s="34">
        <f ca="1">Source!U44</f>
        <v>111.06494000000001</v>
      </c>
    </row>
    <row r="158" spans="1:26" ht="15">
      <c r="G158" s="48">
        <f ca="1">H154+H155+H156</f>
        <v>2239.4700000000003</v>
      </c>
      <c r="H158" s="48"/>
      <c r="J158" s="48">
        <f ca="1">K154+K155+K156</f>
        <v>13642.210000000001</v>
      </c>
      <c r="K158" s="48"/>
      <c r="L158" s="35">
        <f ca="1">Source!U44</f>
        <v>111.06494000000001</v>
      </c>
      <c r="O158" s="19">
        <f>G158</f>
        <v>2239.4700000000003</v>
      </c>
      <c r="P158" s="19">
        <f>J158</f>
        <v>13642.210000000001</v>
      </c>
      <c r="Q158" s="19">
        <f>L158</f>
        <v>111.06494000000001</v>
      </c>
      <c r="W158">
        <f ca="1">IF(Source!BI44&lt;=1,H154+H155+H156, 0)</f>
        <v>2239.4700000000003</v>
      </c>
      <c r="X158">
        <f ca="1">IF(Source!BI44=2,H154+H155+H156, 0)</f>
        <v>0</v>
      </c>
      <c r="Y158">
        <f ca="1">IF(Source!BI44=3,H154+H155+H156, 0)</f>
        <v>0</v>
      </c>
      <c r="Z158">
        <f ca="1">IF(Source!BI44=4,H154+H155+H156, 0)</f>
        <v>0</v>
      </c>
    </row>
    <row r="159" spans="1:26" ht="42.75">
      <c r="A159" s="40" t="str">
        <f ca="1">Source!E45</f>
        <v>18</v>
      </c>
      <c r="B159" s="41" t="str">
        <f ca="1">Source!F45</f>
        <v>15-04-006-02</v>
      </c>
      <c r="C159" s="41" t="str">
        <f ca="1">Source!G45</f>
        <v>Покрытие поверхностей грунтовкой глубокого проникновения за 2 раза потолков</v>
      </c>
      <c r="D159" s="24" t="str">
        <f ca="1">Source!H45</f>
        <v>100 м2</v>
      </c>
      <c r="E159" s="10">
        <f ca="1">Source!I45</f>
        <v>4.867</v>
      </c>
      <c r="F159" s="25">
        <f ca="1">Source!AL45+Source!AM45+Source!AO45</f>
        <v>195.23</v>
      </c>
      <c r="G159" s="26"/>
      <c r="H159" s="25"/>
      <c r="I159" s="26" t="str">
        <f ca="1">Source!BO45</f>
        <v/>
      </c>
      <c r="J159" s="26"/>
      <c r="K159" s="25"/>
      <c r="L159" s="27"/>
      <c r="S159">
        <f ca="1">ROUND((Source!FX45/100)*((ROUND(Source!AF45*Source!I45, 2)+ROUND(Source!AE45*Source!I45, 2))), 2)</f>
        <v>1021.46</v>
      </c>
      <c r="T159">
        <f ca="1">Source!X45</f>
        <v>6243.34</v>
      </c>
      <c r="U159">
        <f ca="1">ROUND((Source!FY45/100)*((ROUND(Source!AF45*Source!I45, 2)+ROUND(Source!AE45*Source!I45, 2))), 2)</f>
        <v>505.33</v>
      </c>
      <c r="V159">
        <f ca="1">Source!Y45</f>
        <v>3088.81</v>
      </c>
    </row>
    <row r="160" spans="1:26">
      <c r="C160" s="18" t="str">
        <f ca="1">"Объем: "&amp;Source!I45&amp;"=486,7/"&amp;"100"</f>
        <v>Объем: 4,867=486,7/100</v>
      </c>
    </row>
    <row r="161" spans="1:26" ht="14.25">
      <c r="A161" s="40"/>
      <c r="B161" s="41"/>
      <c r="C161" s="41" t="s">
        <v>1049</v>
      </c>
      <c r="D161" s="24"/>
      <c r="E161" s="10"/>
      <c r="F161" s="25">
        <f ca="1">Source!AO45</f>
        <v>192.59</v>
      </c>
      <c r="G161" s="26" t="str">
        <f ca="1">Source!DG45</f>
        <v>)*1,15</v>
      </c>
      <c r="H161" s="25">
        <f ca="1">ROUND(Source!AF45*Source!I45, 2)</f>
        <v>1077.94</v>
      </c>
      <c r="I161" s="26"/>
      <c r="J161" s="26">
        <f ca="1">IF(Source!BA45&lt;&gt; 0, Source!BA45, 1)</f>
        <v>6.08</v>
      </c>
      <c r="K161" s="25">
        <f ca="1">Source!S45</f>
        <v>6553.89</v>
      </c>
      <c r="L161" s="27"/>
      <c r="R161">
        <f>H161</f>
        <v>1077.94</v>
      </c>
    </row>
    <row r="162" spans="1:26" ht="14.25">
      <c r="A162" s="40"/>
      <c r="B162" s="41"/>
      <c r="C162" s="41" t="s">
        <v>209</v>
      </c>
      <c r="D162" s="24"/>
      <c r="E162" s="10"/>
      <c r="F162" s="25">
        <f ca="1">Source!AM45</f>
        <v>2.2799999999999998</v>
      </c>
      <c r="G162" s="26" t="str">
        <f ca="1">Source!DE45</f>
        <v>)*1,25</v>
      </c>
      <c r="H162" s="25">
        <f ca="1">ROUND(Source!AD45*Source!I45, 2)</f>
        <v>13.87</v>
      </c>
      <c r="I162" s="26"/>
      <c r="J162" s="26">
        <f ca="1">IF(Source!BB45&lt;&gt; 0, Source!BB45, 1)</f>
        <v>6.08</v>
      </c>
      <c r="K162" s="25">
        <f ca="1">Source!Q45</f>
        <v>84.34</v>
      </c>
      <c r="L162" s="27"/>
    </row>
    <row r="163" spans="1:26" ht="14.25">
      <c r="A163" s="40"/>
      <c r="B163" s="41"/>
      <c r="C163" s="41" t="s">
        <v>1050</v>
      </c>
      <c r="D163" s="24"/>
      <c r="E163" s="10"/>
      <c r="F163" s="25">
        <f ca="1">Source!AN45</f>
        <v>0.49</v>
      </c>
      <c r="G163" s="26" t="str">
        <f ca="1">Source!DF45</f>
        <v>)*1,25</v>
      </c>
      <c r="H163" s="28">
        <f ca="1">ROUND(Source!AE45*Source!I45, 2)</f>
        <v>2.97</v>
      </c>
      <c r="I163" s="26"/>
      <c r="J163" s="26">
        <f ca="1">IF(Source!BS45&lt;&gt; 0, Source!BS45, 1)</f>
        <v>6.08</v>
      </c>
      <c r="K163" s="28">
        <f ca="1">Source!R45</f>
        <v>18.05</v>
      </c>
      <c r="L163" s="27"/>
      <c r="R163">
        <f>H163</f>
        <v>2.97</v>
      </c>
    </row>
    <row r="164" spans="1:26" ht="14.25">
      <c r="A164" s="40"/>
      <c r="B164" s="41"/>
      <c r="C164" s="41" t="s">
        <v>1051</v>
      </c>
      <c r="D164" s="24"/>
      <c r="E164" s="10"/>
      <c r="F164" s="25">
        <f ca="1">Source!AL45</f>
        <v>0.36</v>
      </c>
      <c r="G164" s="26" t="str">
        <f ca="1">Source!DD45</f>
        <v/>
      </c>
      <c r="H164" s="25">
        <f ca="1">ROUND(Source!AC45*Source!I45, 2)</f>
        <v>1.75</v>
      </c>
      <c r="I164" s="26"/>
      <c r="J164" s="26">
        <f ca="1">IF(Source!BC45&lt;&gt; 0, Source!BC45, 1)</f>
        <v>6.08</v>
      </c>
      <c r="K164" s="25">
        <f ca="1">Source!P45</f>
        <v>10.65</v>
      </c>
      <c r="L164" s="27"/>
    </row>
    <row r="165" spans="1:26" ht="14.25">
      <c r="A165" s="40"/>
      <c r="B165" s="41"/>
      <c r="C165" s="41" t="s">
        <v>1052</v>
      </c>
      <c r="D165" s="24" t="s">
        <v>1053</v>
      </c>
      <c r="E165" s="10">
        <f ca="1">Source!BZ45</f>
        <v>105</v>
      </c>
      <c r="F165" s="49" t="str">
        <f ca="1">CONCATENATE(" )", Source!DL45, Source!FT45, "=", Source!FX45)</f>
        <v xml:space="preserve"> )*0,9=94,5</v>
      </c>
      <c r="G165" s="50"/>
      <c r="H165" s="25">
        <f ca="1">SUM(S159:S169)</f>
        <v>1021.46</v>
      </c>
      <c r="I165" s="29"/>
      <c r="J165" s="23">
        <f ca="1">Source!AT45</f>
        <v>95</v>
      </c>
      <c r="K165" s="25">
        <f ca="1">SUM(T159:T169)</f>
        <v>6243.34</v>
      </c>
      <c r="L165" s="27"/>
    </row>
    <row r="166" spans="1:26" ht="14.25">
      <c r="A166" s="40"/>
      <c r="B166" s="41"/>
      <c r="C166" s="41" t="s">
        <v>1054</v>
      </c>
      <c r="D166" s="24" t="s">
        <v>1053</v>
      </c>
      <c r="E166" s="10">
        <f ca="1">Source!CA45</f>
        <v>55</v>
      </c>
      <c r="F166" s="49" t="str">
        <f ca="1">CONCATENATE(" )", Source!DM45, Source!FU45, "=", Source!FY45)</f>
        <v xml:space="preserve"> )*0,85=46,75</v>
      </c>
      <c r="G166" s="50"/>
      <c r="H166" s="25">
        <f ca="1">SUM(U159:U169)</f>
        <v>505.33</v>
      </c>
      <c r="I166" s="29"/>
      <c r="J166" s="23">
        <f ca="1">Source!AU45</f>
        <v>47</v>
      </c>
      <c r="K166" s="25">
        <f ca="1">SUM(V159:V169)</f>
        <v>3088.81</v>
      </c>
      <c r="L166" s="27"/>
    </row>
    <row r="167" spans="1:26" ht="14.25">
      <c r="A167" s="40"/>
      <c r="B167" s="41"/>
      <c r="C167" s="41" t="s">
        <v>1055</v>
      </c>
      <c r="D167" s="24" t="s">
        <v>1056</v>
      </c>
      <c r="E167" s="10">
        <f ca="1">Source!AQ45</f>
        <v>20.02</v>
      </c>
      <c r="F167" s="25"/>
      <c r="G167" s="26" t="str">
        <f ca="1">Source!DI45</f>
        <v>)*1,15</v>
      </c>
      <c r="H167" s="25"/>
      <c r="I167" s="26"/>
      <c r="J167" s="26"/>
      <c r="K167" s="25"/>
      <c r="L167" s="36">
        <f ca="1">Source!U45</f>
        <v>112.05294099999998</v>
      </c>
    </row>
    <row r="168" spans="1:26" ht="28.5">
      <c r="A168" s="40" t="str">
        <f ca="1">Source!E46</f>
        <v>18,1</v>
      </c>
      <c r="B168" s="41" t="str">
        <f ca="1">Source!F46</f>
        <v>14.3.01.02-0103</v>
      </c>
      <c r="C168" s="41" t="str">
        <f ca="1">Source!G46</f>
        <v>Грунтовка воднодисперсионная CERESIT CT 17</v>
      </c>
      <c r="D168" s="24" t="str">
        <f ca="1">Source!H46</f>
        <v>л</v>
      </c>
      <c r="E168" s="10">
        <f ca="1">Source!I46</f>
        <v>97.34</v>
      </c>
      <c r="F168" s="25">
        <f ca="1">Source!AL46+Source!AM46+Source!AO46</f>
        <v>9.14</v>
      </c>
      <c r="G168" s="37" t="s">
        <v>1067</v>
      </c>
      <c r="H168" s="25">
        <f ca="1">ROUND(Source!AC46*Source!I46, 2)+ROUND(Source!AD46*Source!I46, 2)+ROUND(Source!AF46*Source!I46, 2)</f>
        <v>889.69</v>
      </c>
      <c r="I168" s="26"/>
      <c r="J168" s="26">
        <f ca="1">IF(Source!BC46&lt;&gt; 0, Source!BC46, 1)</f>
        <v>6.08</v>
      </c>
      <c r="K168" s="25">
        <f ca="1">Source!O46</f>
        <v>5409.3</v>
      </c>
      <c r="L168" s="27"/>
      <c r="S168">
        <f ca="1">ROUND((Source!FX46/100)*((ROUND(Source!AF46*Source!I46, 2)+ROUND(Source!AE46*Source!I46, 2))), 2)</f>
        <v>0</v>
      </c>
      <c r="T168">
        <f ca="1">Source!X46</f>
        <v>0</v>
      </c>
      <c r="U168">
        <f ca="1">ROUND((Source!FY46/100)*((ROUND(Source!AF46*Source!I46, 2)+ROUND(Source!AE46*Source!I46, 2))), 2)</f>
        <v>0</v>
      </c>
      <c r="V168">
        <f ca="1">Source!Y46</f>
        <v>0</v>
      </c>
      <c r="W168">
        <f ca="1">IF(Source!BI46&lt;=1,H168, 0)</f>
        <v>889.69</v>
      </c>
      <c r="X168">
        <f ca="1">IF(Source!BI46=2,H168, 0)</f>
        <v>0</v>
      </c>
      <c r="Y168">
        <f ca="1">IF(Source!BI46=3,H168, 0)</f>
        <v>0</v>
      </c>
      <c r="Z168">
        <f ca="1">IF(Source!BI46=4,H168, 0)</f>
        <v>0</v>
      </c>
    </row>
    <row r="169" spans="1:26" ht="14.25">
      <c r="A169" s="42" t="str">
        <f ca="1">Source!E47</f>
        <v>18,2</v>
      </c>
      <c r="B169" s="43" t="str">
        <f ca="1">Source!F47</f>
        <v>14.4.01.21</v>
      </c>
      <c r="C169" s="43" t="str">
        <f ca="1">Source!G47</f>
        <v>Грунтовка</v>
      </c>
      <c r="D169" s="30" t="str">
        <f ca="1">Source!H47</f>
        <v>т</v>
      </c>
      <c r="E169" s="31">
        <f ca="1">Source!I47</f>
        <v>9.7339999999999996E-2</v>
      </c>
      <c r="F169" s="32">
        <f ca="1">Source!AL47+Source!AM47+Source!AO47</f>
        <v>0</v>
      </c>
      <c r="G169" s="38" t="s">
        <v>1067</v>
      </c>
      <c r="H169" s="32">
        <f ca="1">ROUND(Source!AC47*Source!I47, 2)+ROUND(Source!AD47*Source!I47, 2)+ROUND(Source!AF47*Source!I47, 2)</f>
        <v>0</v>
      </c>
      <c r="I169" s="33"/>
      <c r="J169" s="33">
        <f ca="1">IF(Source!BC47&lt;&gt; 0, Source!BC47, 1)</f>
        <v>6.08</v>
      </c>
      <c r="K169" s="32">
        <f ca="1">Source!O47</f>
        <v>0</v>
      </c>
      <c r="L169" s="39"/>
      <c r="S169">
        <f ca="1">ROUND((Source!FX47/100)*((ROUND(Source!AF47*Source!I47, 2)+ROUND(Source!AE47*Source!I47, 2))), 2)</f>
        <v>0</v>
      </c>
      <c r="T169">
        <f ca="1">Source!X47</f>
        <v>0</v>
      </c>
      <c r="U169">
        <f ca="1">ROUND((Source!FY47/100)*((ROUND(Source!AF47*Source!I47, 2)+ROUND(Source!AE47*Source!I47, 2))), 2)</f>
        <v>0</v>
      </c>
      <c r="V169">
        <f ca="1">Source!Y47</f>
        <v>0</v>
      </c>
      <c r="W169">
        <f ca="1">IF(Source!BI47&lt;=1,H169, 0)</f>
        <v>0</v>
      </c>
      <c r="X169">
        <f ca="1">IF(Source!BI47=2,H169, 0)</f>
        <v>0</v>
      </c>
      <c r="Y169">
        <f ca="1">IF(Source!BI47=3,H169, 0)</f>
        <v>0</v>
      </c>
      <c r="Z169">
        <f ca="1">IF(Source!BI47=4,H169, 0)</f>
        <v>0</v>
      </c>
    </row>
    <row r="170" spans="1:26" ht="15">
      <c r="G170" s="48">
        <f ca="1">H161+H162+H164+H165+H166+SUM(H168:H169)</f>
        <v>3510.04</v>
      </c>
      <c r="H170" s="48"/>
      <c r="J170" s="48">
        <f ca="1">K161+K162+K164+K165+K166+SUM(K168:K169)</f>
        <v>21390.33</v>
      </c>
      <c r="K170" s="48"/>
      <c r="L170" s="35">
        <f ca="1">Source!U45</f>
        <v>112.05294099999998</v>
      </c>
      <c r="O170" s="19">
        <f>G170</f>
        <v>3510.04</v>
      </c>
      <c r="P170" s="19">
        <f>J170</f>
        <v>21390.33</v>
      </c>
      <c r="Q170" s="19">
        <f>L170</f>
        <v>112.05294099999998</v>
      </c>
      <c r="W170">
        <f ca="1">IF(Source!BI45&lt;=1,H161+H162+H164+H165+H166, 0)</f>
        <v>2620.35</v>
      </c>
      <c r="X170">
        <f ca="1">IF(Source!BI45=2,H161+H162+H164+H165+H166, 0)</f>
        <v>0</v>
      </c>
      <c r="Y170">
        <f ca="1">IF(Source!BI45=3,H161+H162+H164+H165+H166, 0)</f>
        <v>0</v>
      </c>
      <c r="Z170">
        <f ca="1">IF(Source!BI45=4,H161+H162+H164+H165+H166, 0)</f>
        <v>0</v>
      </c>
    </row>
    <row r="171" spans="1:26" ht="42.75">
      <c r="A171" s="40" t="str">
        <f ca="1">Source!E48</f>
        <v>19</v>
      </c>
      <c r="B171" s="41" t="str">
        <f ca="1">Source!F48</f>
        <v>15-04-005-04</v>
      </c>
      <c r="C171" s="41" t="str">
        <f ca="1">Source!G48</f>
        <v>Окраска поливинилацетатными водоэмульсионными составами улучшенная по штукатурке потолков</v>
      </c>
      <c r="D171" s="24" t="str">
        <f ca="1">Source!H48</f>
        <v>100 м2</v>
      </c>
      <c r="E171" s="10">
        <f ca="1">Source!I48</f>
        <v>4.867</v>
      </c>
      <c r="F171" s="25">
        <f ca="1">Source!AL48+Source!AM48+Source!AO48</f>
        <v>792.1</v>
      </c>
      <c r="G171" s="26"/>
      <c r="H171" s="25"/>
      <c r="I171" s="26" t="str">
        <f ca="1">Source!BO48</f>
        <v/>
      </c>
      <c r="J171" s="26"/>
      <c r="K171" s="25"/>
      <c r="L171" s="27"/>
      <c r="S171">
        <f ca="1">ROUND((Source!FX48/100)*((ROUND(Source!AF48*Source!I48, 2)+ROUND(Source!AE48*Source!I48, 2))), 2)</f>
        <v>2569.46</v>
      </c>
      <c r="T171">
        <f ca="1">Source!X48</f>
        <v>15704.93</v>
      </c>
      <c r="U171">
        <f ca="1">ROUND((Source!FY48/100)*((ROUND(Source!AF48*Source!I48, 2)+ROUND(Source!AE48*Source!I48, 2))), 2)</f>
        <v>1271.1300000000001</v>
      </c>
      <c r="V171">
        <f ca="1">Source!Y48</f>
        <v>7769.81</v>
      </c>
    </row>
    <row r="172" spans="1:26">
      <c r="C172" s="18" t="str">
        <f ca="1">"Объем: "&amp;Source!I48&amp;"=486,7/"&amp;"100"</f>
        <v>Объем: 4,867=486,7/100</v>
      </c>
    </row>
    <row r="173" spans="1:26" ht="14.25">
      <c r="A173" s="40"/>
      <c r="B173" s="41"/>
      <c r="C173" s="41" t="s">
        <v>1049</v>
      </c>
      <c r="D173" s="24"/>
      <c r="E173" s="10"/>
      <c r="F173" s="25">
        <f ca="1">Source!AO48</f>
        <v>483.48</v>
      </c>
      <c r="G173" s="26" t="str">
        <f ca="1">Source!DG48</f>
        <v>)*1,15</v>
      </c>
      <c r="H173" s="25">
        <f ca="1">ROUND(Source!AF48*Source!I48, 2)</f>
        <v>2706.05</v>
      </c>
      <c r="I173" s="26"/>
      <c r="J173" s="26">
        <f ca="1">IF(Source!BA48&lt;&gt; 0, Source!BA48, 1)</f>
        <v>6.08</v>
      </c>
      <c r="K173" s="25">
        <f ca="1">Source!S48</f>
        <v>16452.8</v>
      </c>
      <c r="L173" s="27"/>
      <c r="R173">
        <f>H173</f>
        <v>2706.05</v>
      </c>
    </row>
    <row r="174" spans="1:26" ht="14.25">
      <c r="A174" s="40"/>
      <c r="B174" s="41"/>
      <c r="C174" s="41" t="s">
        <v>209</v>
      </c>
      <c r="D174" s="24"/>
      <c r="E174" s="10"/>
      <c r="F174" s="25">
        <f ca="1">Source!AM48</f>
        <v>11.14</v>
      </c>
      <c r="G174" s="26" t="str">
        <f ca="1">Source!DE48</f>
        <v>)*1,25</v>
      </c>
      <c r="H174" s="25">
        <f ca="1">ROUND(Source!AD48*Source!I48, 2)</f>
        <v>67.75</v>
      </c>
      <c r="I174" s="26"/>
      <c r="J174" s="26">
        <f ca="1">IF(Source!BB48&lt;&gt; 0, Source!BB48, 1)</f>
        <v>6.08</v>
      </c>
      <c r="K174" s="25">
        <f ca="1">Source!Q48</f>
        <v>411.91</v>
      </c>
      <c r="L174" s="27"/>
    </row>
    <row r="175" spans="1:26" ht="14.25">
      <c r="A175" s="40"/>
      <c r="B175" s="41"/>
      <c r="C175" s="41" t="s">
        <v>1050</v>
      </c>
      <c r="D175" s="24"/>
      <c r="E175" s="10"/>
      <c r="F175" s="25">
        <f ca="1">Source!AN48</f>
        <v>2.13</v>
      </c>
      <c r="G175" s="26" t="str">
        <f ca="1">Source!DF48</f>
        <v>)*1,25</v>
      </c>
      <c r="H175" s="28">
        <f ca="1">ROUND(Source!AE48*Source!I48, 2)</f>
        <v>12.95</v>
      </c>
      <c r="I175" s="26"/>
      <c r="J175" s="26">
        <f ca="1">IF(Source!BS48&lt;&gt; 0, Source!BS48, 1)</f>
        <v>6.08</v>
      </c>
      <c r="K175" s="28">
        <f ca="1">Source!R48</f>
        <v>78.709999999999994</v>
      </c>
      <c r="L175" s="27"/>
      <c r="R175">
        <f>H175</f>
        <v>12.95</v>
      </c>
    </row>
    <row r="176" spans="1:26" ht="14.25">
      <c r="A176" s="40"/>
      <c r="B176" s="41"/>
      <c r="C176" s="41" t="s">
        <v>1051</v>
      </c>
      <c r="D176" s="24"/>
      <c r="E176" s="10"/>
      <c r="F176" s="25">
        <f ca="1">Source!AL48</f>
        <v>297.48</v>
      </c>
      <c r="G176" s="26" t="str">
        <f ca="1">Source!DD48</f>
        <v/>
      </c>
      <c r="H176" s="25">
        <f ca="1">ROUND(Source!AC48*Source!I48, 2)</f>
        <v>1447.84</v>
      </c>
      <c r="I176" s="26"/>
      <c r="J176" s="26">
        <f ca="1">IF(Source!BC48&lt;&gt; 0, Source!BC48, 1)</f>
        <v>6.08</v>
      </c>
      <c r="K176" s="25">
        <f ca="1">Source!P48</f>
        <v>8802.84</v>
      </c>
      <c r="L176" s="27"/>
    </row>
    <row r="177" spans="1:26" ht="14.25">
      <c r="A177" s="40"/>
      <c r="B177" s="41"/>
      <c r="C177" s="41" t="s">
        <v>1052</v>
      </c>
      <c r="D177" s="24" t="s">
        <v>1053</v>
      </c>
      <c r="E177" s="10">
        <f ca="1">Source!BZ48</f>
        <v>105</v>
      </c>
      <c r="F177" s="49" t="str">
        <f ca="1">CONCATENATE(" )", Source!DL48, Source!FT48, "=", Source!FX48)</f>
        <v xml:space="preserve"> )*0,9=94,5</v>
      </c>
      <c r="G177" s="50"/>
      <c r="H177" s="25">
        <f ca="1">SUM(S171:S181)</f>
        <v>2569.46</v>
      </c>
      <c r="I177" s="29"/>
      <c r="J177" s="23">
        <f ca="1">Source!AT48</f>
        <v>95</v>
      </c>
      <c r="K177" s="25">
        <f ca="1">SUM(T171:T181)</f>
        <v>15704.93</v>
      </c>
      <c r="L177" s="27"/>
    </row>
    <row r="178" spans="1:26" ht="14.25">
      <c r="A178" s="40"/>
      <c r="B178" s="41"/>
      <c r="C178" s="41" t="s">
        <v>1054</v>
      </c>
      <c r="D178" s="24" t="s">
        <v>1053</v>
      </c>
      <c r="E178" s="10">
        <f ca="1">Source!CA48</f>
        <v>55</v>
      </c>
      <c r="F178" s="49" t="str">
        <f ca="1">CONCATENATE(" )", Source!DM48, Source!FU48, "=", Source!FY48)</f>
        <v xml:space="preserve"> )*0,85=46,75</v>
      </c>
      <c r="G178" s="50"/>
      <c r="H178" s="25">
        <f ca="1">SUM(U171:U181)</f>
        <v>1271.1300000000001</v>
      </c>
      <c r="I178" s="29"/>
      <c r="J178" s="23">
        <f ca="1">Source!AU48</f>
        <v>47</v>
      </c>
      <c r="K178" s="25">
        <f ca="1">SUM(V171:V181)</f>
        <v>7769.81</v>
      </c>
      <c r="L178" s="27"/>
    </row>
    <row r="179" spans="1:26" ht="14.25">
      <c r="A179" s="40"/>
      <c r="B179" s="41"/>
      <c r="C179" s="41" t="s">
        <v>1055</v>
      </c>
      <c r="D179" s="24" t="s">
        <v>1056</v>
      </c>
      <c r="E179" s="10">
        <f ca="1">Source!AQ48</f>
        <v>53.9</v>
      </c>
      <c r="F179" s="25"/>
      <c r="G179" s="26" t="str">
        <f ca="1">Source!DI48</f>
        <v>)*1,15</v>
      </c>
      <c r="H179" s="25"/>
      <c r="I179" s="26"/>
      <c r="J179" s="26"/>
      <c r="K179" s="25"/>
      <c r="L179" s="36">
        <f ca="1">Source!U48</f>
        <v>301.68099499999994</v>
      </c>
    </row>
    <row r="180" spans="1:26" ht="28.5">
      <c r="A180" s="40" t="str">
        <f ca="1">Source!E49</f>
        <v>19,1</v>
      </c>
      <c r="B180" s="41" t="str">
        <f ca="1">Source!F49</f>
        <v>14.3.02.01-0224</v>
      </c>
      <c r="C180" s="41" t="str">
        <f ca="1">Source!G49</f>
        <v>Краска водоэмульсионная для внутренних работ ВАК-25</v>
      </c>
      <c r="D180" s="24" t="str">
        <f ca="1">Source!H49</f>
        <v>т</v>
      </c>
      <c r="E180" s="10">
        <f ca="1">Source!I49</f>
        <v>0.33582299999999998</v>
      </c>
      <c r="F180" s="25">
        <f ca="1">Source!AL49+Source!AM49+Source!AO49</f>
        <v>22484.66</v>
      </c>
      <c r="G180" s="37" t="s">
        <v>1067</v>
      </c>
      <c r="H180" s="25">
        <f ca="1">ROUND(Source!AC49*Source!I49, 2)+ROUND(Source!AD49*Source!I49, 2)+ROUND(Source!AF49*Source!I49, 2)</f>
        <v>7550.87</v>
      </c>
      <c r="I180" s="26"/>
      <c r="J180" s="26">
        <f ca="1">IF(Source!BC49&lt;&gt; 0, Source!BC49, 1)</f>
        <v>6.08</v>
      </c>
      <c r="K180" s="25">
        <f ca="1">Source!O49</f>
        <v>45909.27</v>
      </c>
      <c r="L180" s="27"/>
      <c r="S180">
        <f ca="1">ROUND((Source!FX49/100)*((ROUND(Source!AF49*Source!I49, 2)+ROUND(Source!AE49*Source!I49, 2))), 2)</f>
        <v>0</v>
      </c>
      <c r="T180">
        <f ca="1">Source!X49</f>
        <v>0</v>
      </c>
      <c r="U180">
        <f ca="1">ROUND((Source!FY49/100)*((ROUND(Source!AF49*Source!I49, 2)+ROUND(Source!AE49*Source!I49, 2))), 2)</f>
        <v>0</v>
      </c>
      <c r="V180">
        <f ca="1">Source!Y49</f>
        <v>0</v>
      </c>
      <c r="W180">
        <f ca="1">IF(Source!BI49&lt;=1,H180, 0)</f>
        <v>7550.87</v>
      </c>
      <c r="X180">
        <f ca="1">IF(Source!BI49=2,H180, 0)</f>
        <v>0</v>
      </c>
      <c r="Y180">
        <f ca="1">IF(Source!BI49=3,H180, 0)</f>
        <v>0</v>
      </c>
      <c r="Z180">
        <f ca="1">IF(Source!BI49=4,H180, 0)</f>
        <v>0</v>
      </c>
    </row>
    <row r="181" spans="1:26" ht="14.25">
      <c r="A181" s="42" t="str">
        <f ca="1">Source!E50</f>
        <v>19,2</v>
      </c>
      <c r="B181" s="43" t="str">
        <f ca="1">Source!F50</f>
        <v>14.3.02.01</v>
      </c>
      <c r="C181" s="43" t="str">
        <f ca="1">Source!G50</f>
        <v>Краска водоэмульсионная</v>
      </c>
      <c r="D181" s="30" t="str">
        <f ca="1">Source!H50</f>
        <v>т</v>
      </c>
      <c r="E181" s="31">
        <f ca="1">Source!I50</f>
        <v>0.33582299999999998</v>
      </c>
      <c r="F181" s="32">
        <f ca="1">Source!AL50+Source!AM50+Source!AO50</f>
        <v>0</v>
      </c>
      <c r="G181" s="38" t="s">
        <v>1067</v>
      </c>
      <c r="H181" s="32">
        <f ca="1">ROUND(Source!AC50*Source!I50, 2)+ROUND(Source!AD50*Source!I50, 2)+ROUND(Source!AF50*Source!I50, 2)</f>
        <v>0</v>
      </c>
      <c r="I181" s="33"/>
      <c r="J181" s="33">
        <f ca="1">IF(Source!BC50&lt;&gt; 0, Source!BC50, 1)</f>
        <v>6.08</v>
      </c>
      <c r="K181" s="32">
        <f ca="1">Source!O50</f>
        <v>0</v>
      </c>
      <c r="L181" s="39"/>
      <c r="S181">
        <f ca="1">ROUND((Source!FX50/100)*((ROUND(Source!AF50*Source!I50, 2)+ROUND(Source!AE50*Source!I50, 2))), 2)</f>
        <v>0</v>
      </c>
      <c r="T181">
        <f ca="1">Source!X50</f>
        <v>0</v>
      </c>
      <c r="U181">
        <f ca="1">ROUND((Source!FY50/100)*((ROUND(Source!AF50*Source!I50, 2)+ROUND(Source!AE50*Source!I50, 2))), 2)</f>
        <v>0</v>
      </c>
      <c r="V181">
        <f ca="1">Source!Y50</f>
        <v>0</v>
      </c>
      <c r="W181">
        <f ca="1">IF(Source!BI50&lt;=1,H181, 0)</f>
        <v>0</v>
      </c>
      <c r="X181">
        <f ca="1">IF(Source!BI50=2,H181, 0)</f>
        <v>0</v>
      </c>
      <c r="Y181">
        <f ca="1">IF(Source!BI50=3,H181, 0)</f>
        <v>0</v>
      </c>
      <c r="Z181">
        <f ca="1">IF(Source!BI50=4,H181, 0)</f>
        <v>0</v>
      </c>
    </row>
    <row r="182" spans="1:26" ht="15">
      <c r="G182" s="48">
        <f ca="1">H173+H174+H176+H177+H178+SUM(H180:H181)</f>
        <v>15613.1</v>
      </c>
      <c r="H182" s="48"/>
      <c r="J182" s="48">
        <f ca="1">K173+K174+K176+K177+K178+SUM(K180:K181)</f>
        <v>95051.56</v>
      </c>
      <c r="K182" s="48"/>
      <c r="L182" s="35">
        <f ca="1">Source!U48</f>
        <v>301.68099499999994</v>
      </c>
      <c r="O182" s="19">
        <f>G182</f>
        <v>15613.1</v>
      </c>
      <c r="P182" s="19">
        <f>J182</f>
        <v>95051.56</v>
      </c>
      <c r="Q182" s="19">
        <f>L182</f>
        <v>301.68099499999994</v>
      </c>
      <c r="W182">
        <f ca="1">IF(Source!BI48&lt;=1,H173+H174+H176+H177+H178, 0)</f>
        <v>8062.2300000000005</v>
      </c>
      <c r="X182">
        <f ca="1">IF(Source!BI48=2,H173+H174+H176+H177+H178, 0)</f>
        <v>0</v>
      </c>
      <c r="Y182">
        <f ca="1">IF(Source!BI48=3,H173+H174+H176+H177+H178, 0)</f>
        <v>0</v>
      </c>
      <c r="Z182">
        <f ca="1">IF(Source!BI48=4,H173+H174+H176+H177+H178, 0)</f>
        <v>0</v>
      </c>
    </row>
    <row r="183" spans="1:26" ht="28.5">
      <c r="A183" s="40" t="str">
        <f ca="1">Source!E51</f>
        <v>20</v>
      </c>
      <c r="B183" s="41" t="str">
        <f ca="1">Source!F51</f>
        <v>09-06-001-02</v>
      </c>
      <c r="C183" s="41" t="str">
        <f ca="1">Source!G51</f>
        <v>Монтаж лотков, решеток, затворов из полосовой и тонколистовой стали</v>
      </c>
      <c r="D183" s="24" t="str">
        <f ca="1">Source!H51</f>
        <v>т</v>
      </c>
      <c r="E183" s="10">
        <f ca="1">Source!I51</f>
        <v>0.497</v>
      </c>
      <c r="F183" s="25">
        <f ca="1">Source!AL51+Source!AM51+Source!AO51</f>
        <v>641</v>
      </c>
      <c r="G183" s="26"/>
      <c r="H183" s="25"/>
      <c r="I183" s="26" t="str">
        <f ca="1">Source!BO51</f>
        <v/>
      </c>
      <c r="J183" s="26"/>
      <c r="K183" s="25"/>
      <c r="L183" s="27"/>
      <c r="S183">
        <f ca="1">ROUND((Source!FX51/100)*((ROUND(Source!AF51*Source!I51, 2)+ROUND(Source!AE51*Source!I51, 2))), 2)</f>
        <v>202.5</v>
      </c>
      <c r="T183">
        <f ca="1">Source!X51</f>
        <v>1231.18</v>
      </c>
      <c r="U183">
        <f ca="1">ROUND((Source!FY51/100)*((ROUND(Source!AF51*Source!I51, 2)+ROUND(Source!AE51*Source!I51, 2))), 2)</f>
        <v>180.63</v>
      </c>
      <c r="V183">
        <f ca="1">Source!Y51</f>
        <v>1094.3800000000001</v>
      </c>
    </row>
    <row r="184" spans="1:26" ht="14.25">
      <c r="A184" s="40"/>
      <c r="B184" s="41"/>
      <c r="C184" s="41" t="s">
        <v>1049</v>
      </c>
      <c r="D184" s="24"/>
      <c r="E184" s="10"/>
      <c r="F184" s="25">
        <f ca="1">Source!AO51</f>
        <v>433.24</v>
      </c>
      <c r="G184" s="26" t="str">
        <f ca="1">Source!DG51</f>
        <v>)*1,15</v>
      </c>
      <c r="H184" s="25">
        <f ca="1">ROUND(Source!AF51*Source!I51, 2)</f>
        <v>247.62</v>
      </c>
      <c r="I184" s="26"/>
      <c r="J184" s="26">
        <f ca="1">IF(Source!BA51&lt;&gt; 0, Source!BA51, 1)</f>
        <v>6.08</v>
      </c>
      <c r="K184" s="25">
        <f ca="1">Source!S51</f>
        <v>1505.53</v>
      </c>
      <c r="L184" s="27"/>
      <c r="R184">
        <f>H184</f>
        <v>247.62</v>
      </c>
    </row>
    <row r="185" spans="1:26" ht="14.25">
      <c r="A185" s="40"/>
      <c r="B185" s="41"/>
      <c r="C185" s="41" t="s">
        <v>209</v>
      </c>
      <c r="D185" s="24"/>
      <c r="E185" s="10"/>
      <c r="F185" s="25">
        <f ca="1">Source!AM51</f>
        <v>125.8</v>
      </c>
      <c r="G185" s="26" t="str">
        <f ca="1">Source!DE51</f>
        <v>)*1,25</v>
      </c>
      <c r="H185" s="25">
        <f ca="1">ROUND(Source!AD51*Source!I51, 2)</f>
        <v>78.16</v>
      </c>
      <c r="I185" s="26"/>
      <c r="J185" s="26">
        <f ca="1">IF(Source!BB51&lt;&gt; 0, Source!BB51, 1)</f>
        <v>6.08</v>
      </c>
      <c r="K185" s="25">
        <f ca="1">Source!Q51</f>
        <v>475.2</v>
      </c>
      <c r="L185" s="27"/>
    </row>
    <row r="186" spans="1:26" ht="14.25">
      <c r="A186" s="40"/>
      <c r="B186" s="41"/>
      <c r="C186" s="41" t="s">
        <v>1050</v>
      </c>
      <c r="D186" s="24"/>
      <c r="E186" s="10"/>
      <c r="F186" s="25">
        <f ca="1">Source!AN51</f>
        <v>3.82</v>
      </c>
      <c r="G186" s="26" t="str">
        <f ca="1">Source!DF51</f>
        <v>)*1,25</v>
      </c>
      <c r="H186" s="28">
        <f ca="1">ROUND(Source!AE51*Source!I51, 2)</f>
        <v>2.38</v>
      </c>
      <c r="I186" s="26"/>
      <c r="J186" s="26">
        <f ca="1">IF(Source!BS51&lt;&gt; 0, Source!BS51, 1)</f>
        <v>6.08</v>
      </c>
      <c r="K186" s="28">
        <f ca="1">Source!R51</f>
        <v>14.44</v>
      </c>
      <c r="L186" s="27"/>
      <c r="R186">
        <f>H186</f>
        <v>2.38</v>
      </c>
    </row>
    <row r="187" spans="1:26" ht="14.25">
      <c r="A187" s="40"/>
      <c r="B187" s="41"/>
      <c r="C187" s="41" t="s">
        <v>1051</v>
      </c>
      <c r="D187" s="24"/>
      <c r="E187" s="10"/>
      <c r="F187" s="25">
        <f ca="1">Source!AL51</f>
        <v>81.96</v>
      </c>
      <c r="G187" s="26" t="str">
        <f ca="1">Source!DD51</f>
        <v/>
      </c>
      <c r="H187" s="25">
        <f ca="1">ROUND(Source!AC51*Source!I51, 2)</f>
        <v>40.729999999999997</v>
      </c>
      <c r="I187" s="26"/>
      <c r="J187" s="26">
        <f ca="1">IF(Source!BC51&lt;&gt; 0, Source!BC51, 1)</f>
        <v>6.08</v>
      </c>
      <c r="K187" s="25">
        <f ca="1">Source!P51</f>
        <v>247.66</v>
      </c>
      <c r="L187" s="27"/>
    </row>
    <row r="188" spans="1:26" ht="14.25">
      <c r="A188" s="40"/>
      <c r="B188" s="41"/>
      <c r="C188" s="41" t="s">
        <v>1052</v>
      </c>
      <c r="D188" s="24" t="s">
        <v>1053</v>
      </c>
      <c r="E188" s="10">
        <f ca="1">Source!BZ51</f>
        <v>90</v>
      </c>
      <c r="F188" s="49" t="str">
        <f ca="1">CONCATENATE(" )", Source!DL51, Source!FT51, "=", Source!FX51)</f>
        <v xml:space="preserve"> )*0,9=81</v>
      </c>
      <c r="G188" s="50"/>
      <c r="H188" s="25">
        <f ca="1">SUM(S183:S192)</f>
        <v>202.5</v>
      </c>
      <c r="I188" s="29"/>
      <c r="J188" s="23">
        <f ca="1">Source!AT51</f>
        <v>81</v>
      </c>
      <c r="K188" s="25">
        <f ca="1">SUM(T183:T192)</f>
        <v>1231.18</v>
      </c>
      <c r="L188" s="27"/>
    </row>
    <row r="189" spans="1:26" ht="14.25">
      <c r="A189" s="40"/>
      <c r="B189" s="41"/>
      <c r="C189" s="41" t="s">
        <v>1054</v>
      </c>
      <c r="D189" s="24" t="s">
        <v>1053</v>
      </c>
      <c r="E189" s="10">
        <f ca="1">Source!CA51</f>
        <v>85</v>
      </c>
      <c r="F189" s="49" t="str">
        <f ca="1">CONCATENATE(" )", Source!DM51, Source!FU51, "=", Source!FY51)</f>
        <v xml:space="preserve"> )*0,85=72,25</v>
      </c>
      <c r="G189" s="50"/>
      <c r="H189" s="25">
        <f ca="1">SUM(U183:U192)</f>
        <v>180.63</v>
      </c>
      <c r="I189" s="29"/>
      <c r="J189" s="23">
        <f ca="1">Source!AU51</f>
        <v>72</v>
      </c>
      <c r="K189" s="25">
        <f ca="1">SUM(V183:V192)</f>
        <v>1094.3800000000001</v>
      </c>
      <c r="L189" s="27"/>
    </row>
    <row r="190" spans="1:26" ht="14.25">
      <c r="A190" s="40"/>
      <c r="B190" s="41"/>
      <c r="C190" s="41" t="s">
        <v>1055</v>
      </c>
      <c r="D190" s="24" t="s">
        <v>1056</v>
      </c>
      <c r="E190" s="10">
        <f ca="1">Source!AQ51</f>
        <v>50.79</v>
      </c>
      <c r="F190" s="25"/>
      <c r="G190" s="26" t="str">
        <f ca="1">Source!DI51</f>
        <v>)*1,15</v>
      </c>
      <c r="H190" s="25"/>
      <c r="I190" s="26"/>
      <c r="J190" s="26"/>
      <c r="K190" s="25"/>
      <c r="L190" s="36">
        <f ca="1">Source!U51</f>
        <v>29.029024499999998</v>
      </c>
    </row>
    <row r="191" spans="1:26" ht="42.75">
      <c r="A191" s="40" t="str">
        <f ca="1">Source!E52</f>
        <v>20,1</v>
      </c>
      <c r="B191" s="41" t="str">
        <f ca="1">Source!F52</f>
        <v>07.1.03.05-0011</v>
      </c>
      <c r="C191" s="41" t="str">
        <f ca="1">Source!G52</f>
        <v>Защитные  оконные решетки из горячекатаных, холодногнутых профилей и труб</v>
      </c>
      <c r="D191" s="24" t="str">
        <f ca="1">Source!H52</f>
        <v>т</v>
      </c>
      <c r="E191" s="10">
        <f ca="1">Source!I52</f>
        <v>0.497</v>
      </c>
      <c r="F191" s="25">
        <f ca="1">Source!AL52+Source!AM52+Source!AO52</f>
        <v>12877.24</v>
      </c>
      <c r="G191" s="37" t="s">
        <v>1067</v>
      </c>
      <c r="H191" s="25">
        <f ca="1">ROUND(Source!AC52*Source!I52, 2)+ROUND(Source!AD52*Source!I52, 2)+ROUND(Source!AF52*Source!I52, 2)</f>
        <v>6399.99</v>
      </c>
      <c r="I191" s="26"/>
      <c r="J191" s="26">
        <f ca="1">IF(Source!BC52&lt;&gt; 0, Source!BC52, 1)</f>
        <v>6.08</v>
      </c>
      <c r="K191" s="25">
        <f ca="1">Source!O52</f>
        <v>38911.93</v>
      </c>
      <c r="L191" s="27"/>
      <c r="S191">
        <f ca="1">ROUND((Source!FX52/100)*((ROUND(Source!AF52*Source!I52, 2)+ROUND(Source!AE52*Source!I52, 2))), 2)</f>
        <v>0</v>
      </c>
      <c r="T191">
        <f ca="1">Source!X52</f>
        <v>0</v>
      </c>
      <c r="U191">
        <f ca="1">ROUND((Source!FY52/100)*((ROUND(Source!AF52*Source!I52, 2)+ROUND(Source!AE52*Source!I52, 2))), 2)</f>
        <v>0</v>
      </c>
      <c r="V191">
        <f ca="1">Source!Y52</f>
        <v>0</v>
      </c>
      <c r="W191">
        <f ca="1">IF(Source!BI52&lt;=1,H191, 0)</f>
        <v>6399.99</v>
      </c>
      <c r="X191">
        <f ca="1">IF(Source!BI52=2,H191, 0)</f>
        <v>0</v>
      </c>
      <c r="Y191">
        <f ca="1">IF(Source!BI52=3,H191, 0)</f>
        <v>0</v>
      </c>
      <c r="Z191">
        <f ca="1">IF(Source!BI52=4,H191, 0)</f>
        <v>0</v>
      </c>
    </row>
    <row r="192" spans="1:26" ht="14.25">
      <c r="A192" s="42" t="str">
        <f ca="1">Source!E53</f>
        <v>20,2</v>
      </c>
      <c r="B192" s="43" t="str">
        <f ca="1">Source!F53</f>
        <v>07.2.07.13</v>
      </c>
      <c r="C192" s="43" t="str">
        <f ca="1">Source!G53</f>
        <v>Конструкции стальные</v>
      </c>
      <c r="D192" s="30" t="str">
        <f ca="1">Source!H53</f>
        <v>т</v>
      </c>
      <c r="E192" s="31">
        <f ca="1">Source!I53</f>
        <v>0.497</v>
      </c>
      <c r="F192" s="32">
        <f ca="1">Source!AL53+Source!AM53+Source!AO53</f>
        <v>0</v>
      </c>
      <c r="G192" s="38" t="s">
        <v>1067</v>
      </c>
      <c r="H192" s="32">
        <f ca="1">ROUND(Source!AC53*Source!I53, 2)+ROUND(Source!AD53*Source!I53, 2)+ROUND(Source!AF53*Source!I53, 2)</f>
        <v>0</v>
      </c>
      <c r="I192" s="33"/>
      <c r="J192" s="33">
        <f ca="1">IF(Source!BC53&lt;&gt; 0, Source!BC53, 1)</f>
        <v>6.08</v>
      </c>
      <c r="K192" s="32">
        <f ca="1">Source!O53</f>
        <v>0</v>
      </c>
      <c r="L192" s="39"/>
      <c r="S192">
        <f ca="1">ROUND((Source!FX53/100)*((ROUND(Source!AF53*Source!I53, 2)+ROUND(Source!AE53*Source!I53, 2))), 2)</f>
        <v>0</v>
      </c>
      <c r="T192">
        <f ca="1">Source!X53</f>
        <v>0</v>
      </c>
      <c r="U192">
        <f ca="1">ROUND((Source!FY53/100)*((ROUND(Source!AF53*Source!I53, 2)+ROUND(Source!AE53*Source!I53, 2))), 2)</f>
        <v>0</v>
      </c>
      <c r="V192">
        <f ca="1">Source!Y53</f>
        <v>0</v>
      </c>
      <c r="W192">
        <f ca="1">IF(Source!BI53&lt;=1,H192, 0)</f>
        <v>0</v>
      </c>
      <c r="X192">
        <f ca="1">IF(Source!BI53=2,H192, 0)</f>
        <v>0</v>
      </c>
      <c r="Y192">
        <f ca="1">IF(Source!BI53=3,H192, 0)</f>
        <v>0</v>
      </c>
      <c r="Z192">
        <f ca="1">IF(Source!BI53=4,H192, 0)</f>
        <v>0</v>
      </c>
    </row>
    <row r="193" spans="1:26" ht="15">
      <c r="G193" s="48">
        <f ca="1">H184+H185+H187+H188+H189+SUM(H191:H192)</f>
        <v>7149.63</v>
      </c>
      <c r="H193" s="48"/>
      <c r="J193" s="48">
        <f ca="1">K184+K185+K187+K188+K189+SUM(K191:K192)</f>
        <v>43465.88</v>
      </c>
      <c r="K193" s="48"/>
      <c r="L193" s="35">
        <f ca="1">Source!U51</f>
        <v>29.029024499999998</v>
      </c>
      <c r="O193" s="19">
        <f>G193</f>
        <v>7149.63</v>
      </c>
      <c r="P193" s="19">
        <f>J193</f>
        <v>43465.88</v>
      </c>
      <c r="Q193" s="19">
        <f>L193</f>
        <v>29.029024499999998</v>
      </c>
      <c r="W193">
        <f ca="1">IF(Source!BI51&lt;=1,H184+H185+H187+H188+H189, 0)</f>
        <v>749.64</v>
      </c>
      <c r="X193">
        <f ca="1">IF(Source!BI51=2,H184+H185+H187+H188+H189, 0)</f>
        <v>0</v>
      </c>
      <c r="Y193">
        <f ca="1">IF(Source!BI51=3,H184+H185+H187+H188+H189, 0)</f>
        <v>0</v>
      </c>
      <c r="Z193">
        <f ca="1">IF(Source!BI51=4,H184+H185+H187+H188+H189, 0)</f>
        <v>0</v>
      </c>
    </row>
    <row r="194" spans="1:26" ht="85.5">
      <c r="A194" s="40" t="str">
        <f ca="1">Source!E54</f>
        <v>21</v>
      </c>
      <c r="B194" s="41" t="str">
        <f ca="1">Source!F54</f>
        <v>61-1-9</v>
      </c>
      <c r="C194" s="41" t="str">
        <f ca="1">Source!G54</f>
        <v>Сплошное выравнивание внутренних поверхностей (однослойное оштукатуривание) из сухих растворных смесей толщиной до 10 мм для последующей окраски или  для оклейки обоями стен</v>
      </c>
      <c r="D194" s="24" t="str">
        <f ca="1">Source!H54</f>
        <v>100 м2</v>
      </c>
      <c r="E194" s="10">
        <f ca="1">Source!I54</f>
        <v>5.79</v>
      </c>
      <c r="F194" s="25">
        <f ca="1">Source!AL54+Source!AM54+Source!AO54</f>
        <v>321.53000000000003</v>
      </c>
      <c r="G194" s="26"/>
      <c r="H194" s="25"/>
      <c r="I194" s="26" t="str">
        <f ca="1">Source!BO54</f>
        <v/>
      </c>
      <c r="J194" s="26"/>
      <c r="K194" s="25"/>
      <c r="L194" s="27"/>
      <c r="S194">
        <f ca="1">ROUND((Source!FX54/100)*((ROUND(Source!AF54*Source!I54, 2)+ROUND(Source!AE54*Source!I54, 2))), 2)</f>
        <v>1433.06</v>
      </c>
      <c r="T194">
        <f ca="1">Source!X54</f>
        <v>8713.0400000000009</v>
      </c>
      <c r="U194">
        <f ca="1">ROUND((Source!FY54/100)*((ROUND(Source!AF54*Source!I54, 2)+ROUND(Source!AE54*Source!I54, 2))), 2)</f>
        <v>907</v>
      </c>
      <c r="V194">
        <f ca="1">Source!Y54</f>
        <v>5514.58</v>
      </c>
    </row>
    <row r="195" spans="1:26">
      <c r="C195" s="18" t="str">
        <f ca="1">"Объем: "&amp;Source!I54&amp;"=579/"&amp;"100"</f>
        <v>Объем: 5,79=579/100</v>
      </c>
    </row>
    <row r="196" spans="1:26" ht="14.25">
      <c r="A196" s="40"/>
      <c r="B196" s="41"/>
      <c r="C196" s="41" t="s">
        <v>1049</v>
      </c>
      <c r="D196" s="24"/>
      <c r="E196" s="10"/>
      <c r="F196" s="25">
        <f ca="1">Source!AO54</f>
        <v>303.12</v>
      </c>
      <c r="G196" s="26" t="str">
        <f ca="1">Source!DG54</f>
        <v/>
      </c>
      <c r="H196" s="25">
        <f ca="1">ROUND(Source!AF54*Source!I54, 2)</f>
        <v>1755.06</v>
      </c>
      <c r="I196" s="26"/>
      <c r="J196" s="26">
        <f ca="1">IF(Source!BA54&lt;&gt; 0, Source!BA54, 1)</f>
        <v>6.08</v>
      </c>
      <c r="K196" s="25">
        <f ca="1">Source!S54</f>
        <v>10670.79</v>
      </c>
      <c r="L196" s="27"/>
      <c r="R196">
        <f>H196</f>
        <v>1755.06</v>
      </c>
    </row>
    <row r="197" spans="1:26" ht="14.25">
      <c r="A197" s="40"/>
      <c r="B197" s="41"/>
      <c r="C197" s="41" t="s">
        <v>209</v>
      </c>
      <c r="D197" s="24"/>
      <c r="E197" s="10"/>
      <c r="F197" s="25">
        <f ca="1">Source!AM54</f>
        <v>17.16</v>
      </c>
      <c r="G197" s="26" t="str">
        <f ca="1">Source!DE54</f>
        <v/>
      </c>
      <c r="H197" s="25">
        <f ca="1">ROUND(Source!AD54*Source!I54, 2)</f>
        <v>99.36</v>
      </c>
      <c r="I197" s="26"/>
      <c r="J197" s="26">
        <f ca="1">IF(Source!BB54&lt;&gt; 0, Source!BB54, 1)</f>
        <v>6.08</v>
      </c>
      <c r="K197" s="25">
        <f ca="1">Source!Q54</f>
        <v>604.09</v>
      </c>
      <c r="L197" s="27"/>
    </row>
    <row r="198" spans="1:26" ht="14.25">
      <c r="A198" s="40"/>
      <c r="B198" s="41"/>
      <c r="C198" s="41" t="s">
        <v>1050</v>
      </c>
      <c r="D198" s="24"/>
      <c r="E198" s="10"/>
      <c r="F198" s="25">
        <f ca="1">Source!AN54</f>
        <v>10.18</v>
      </c>
      <c r="G198" s="26" t="str">
        <f ca="1">Source!DF54</f>
        <v/>
      </c>
      <c r="H198" s="28">
        <f ca="1">ROUND(Source!AE54*Source!I54, 2)</f>
        <v>58.94</v>
      </c>
      <c r="I198" s="26"/>
      <c r="J198" s="26">
        <f ca="1">IF(Source!BS54&lt;&gt; 0, Source!BS54, 1)</f>
        <v>6.08</v>
      </c>
      <c r="K198" s="28">
        <f ca="1">Source!R54</f>
        <v>358.37</v>
      </c>
      <c r="L198" s="27"/>
      <c r="R198">
        <f>H198</f>
        <v>58.94</v>
      </c>
    </row>
    <row r="199" spans="1:26" ht="14.25">
      <c r="A199" s="40"/>
      <c r="B199" s="41"/>
      <c r="C199" s="41" t="s">
        <v>1051</v>
      </c>
      <c r="D199" s="24"/>
      <c r="E199" s="10"/>
      <c r="F199" s="25">
        <f ca="1">Source!AL54</f>
        <v>1.25</v>
      </c>
      <c r="G199" s="26" t="str">
        <f ca="1">Source!DD54</f>
        <v/>
      </c>
      <c r="H199" s="25">
        <f ca="1">ROUND(Source!AC54*Source!I54, 2)</f>
        <v>7.24</v>
      </c>
      <c r="I199" s="26"/>
      <c r="J199" s="26">
        <f ca="1">IF(Source!BC54&lt;&gt; 0, Source!BC54, 1)</f>
        <v>6.08</v>
      </c>
      <c r="K199" s="25">
        <f ca="1">Source!P54</f>
        <v>44</v>
      </c>
      <c r="L199" s="27"/>
    </row>
    <row r="200" spans="1:26" ht="14.25">
      <c r="A200" s="40"/>
      <c r="B200" s="41"/>
      <c r="C200" s="41" t="s">
        <v>1052</v>
      </c>
      <c r="D200" s="24" t="s">
        <v>1053</v>
      </c>
      <c r="E200" s="10">
        <f ca="1">Source!BZ54</f>
        <v>79</v>
      </c>
      <c r="F200" s="44"/>
      <c r="G200" s="26"/>
      <c r="H200" s="25">
        <f ca="1">SUM(S194:S205)</f>
        <v>1433.06</v>
      </c>
      <c r="I200" s="29"/>
      <c r="J200" s="23">
        <f ca="1">Source!AT54</f>
        <v>79</v>
      </c>
      <c r="K200" s="25">
        <f ca="1">SUM(T194:T205)</f>
        <v>8713.0400000000009</v>
      </c>
      <c r="L200" s="27"/>
    </row>
    <row r="201" spans="1:26" ht="14.25">
      <c r="A201" s="40"/>
      <c r="B201" s="41"/>
      <c r="C201" s="41" t="s">
        <v>1054</v>
      </c>
      <c r="D201" s="24" t="s">
        <v>1053</v>
      </c>
      <c r="E201" s="10">
        <f ca="1">Source!CA54</f>
        <v>50</v>
      </c>
      <c r="F201" s="44"/>
      <c r="G201" s="26"/>
      <c r="H201" s="25">
        <f ca="1">SUM(U194:U205)</f>
        <v>907</v>
      </c>
      <c r="I201" s="29"/>
      <c r="J201" s="23">
        <f ca="1">Source!AU54</f>
        <v>50</v>
      </c>
      <c r="K201" s="25">
        <f ca="1">SUM(V194:V205)</f>
        <v>5514.58</v>
      </c>
      <c r="L201" s="27"/>
    </row>
    <row r="202" spans="1:26" ht="14.25">
      <c r="A202" s="40"/>
      <c r="B202" s="41"/>
      <c r="C202" s="41" t="s">
        <v>1055</v>
      </c>
      <c r="D202" s="24" t="s">
        <v>1056</v>
      </c>
      <c r="E202" s="10">
        <f ca="1">Source!AQ54</f>
        <v>35.83</v>
      </c>
      <c r="F202" s="25"/>
      <c r="G202" s="26" t="str">
        <f ca="1">Source!DI54</f>
        <v/>
      </c>
      <c r="H202" s="25"/>
      <c r="I202" s="26"/>
      <c r="J202" s="26"/>
      <c r="K202" s="25"/>
      <c r="L202" s="36">
        <f ca="1">Source!U54</f>
        <v>207.45569999999998</v>
      </c>
    </row>
    <row r="203" spans="1:26" ht="28.5">
      <c r="A203" s="40" t="str">
        <f ca="1">Source!E55</f>
        <v>21,1</v>
      </c>
      <c r="B203" s="41" t="str">
        <f ca="1">Source!F55</f>
        <v>04.3.02.12-0006</v>
      </c>
      <c r="C203" s="41" t="str">
        <f ca="1">Source!G55</f>
        <v>Смесь штукатурная "БИРСС 22" (марка М100)</v>
      </c>
      <c r="D203" s="24" t="str">
        <f ca="1">Source!H55</f>
        <v>т</v>
      </c>
      <c r="E203" s="10">
        <f ca="1">Source!I55</f>
        <v>4.95045</v>
      </c>
      <c r="F203" s="25">
        <f ca="1">Source!AL55+Source!AM55+Source!AO55</f>
        <v>1113.1099999999999</v>
      </c>
      <c r="G203" s="37" t="s">
        <v>1067</v>
      </c>
      <c r="H203" s="25">
        <f ca="1">ROUND(Source!AC55*Source!I55, 2)+ROUND(Source!AD55*Source!I55, 2)+ROUND(Source!AF55*Source!I55, 2)</f>
        <v>5510.4</v>
      </c>
      <c r="I203" s="26"/>
      <c r="J203" s="26">
        <f ca="1">IF(Source!BC55&lt;&gt; 0, Source!BC55, 1)</f>
        <v>6.08</v>
      </c>
      <c r="K203" s="25">
        <f ca="1">Source!O55</f>
        <v>33503.199999999997</v>
      </c>
      <c r="L203" s="27"/>
      <c r="S203">
        <f ca="1">ROUND((Source!FX55/100)*((ROUND(Source!AF55*Source!I55, 2)+ROUND(Source!AE55*Source!I55, 2))), 2)</f>
        <v>0</v>
      </c>
      <c r="T203">
        <f ca="1">Source!X55</f>
        <v>0</v>
      </c>
      <c r="U203">
        <f ca="1">ROUND((Source!FY55/100)*((ROUND(Source!AF55*Source!I55, 2)+ROUND(Source!AE55*Source!I55, 2))), 2)</f>
        <v>0</v>
      </c>
      <c r="V203">
        <f ca="1">Source!Y55</f>
        <v>0</v>
      </c>
      <c r="W203">
        <f ca="1">IF(Source!BI55&lt;=1,H203, 0)</f>
        <v>5510.4</v>
      </c>
      <c r="X203">
        <f ca="1">IF(Source!BI55=2,H203, 0)</f>
        <v>0</v>
      </c>
      <c r="Y203">
        <f ca="1">IF(Source!BI55=3,H203, 0)</f>
        <v>0</v>
      </c>
      <c r="Z203">
        <f ca="1">IF(Source!BI55=4,H203, 0)</f>
        <v>0</v>
      </c>
    </row>
    <row r="204" spans="1:26" ht="14.25">
      <c r="A204" s="40" t="str">
        <f ca="1">Source!E56</f>
        <v>21,2</v>
      </c>
      <c r="B204" s="41" t="str">
        <f ca="1">Source!F56</f>
        <v>04.3.02.09</v>
      </c>
      <c r="C204" s="41" t="str">
        <f ca="1">Source!G56</f>
        <v>Смеси на цементной основе</v>
      </c>
      <c r="D204" s="24" t="str">
        <f ca="1">Source!H56</f>
        <v>т</v>
      </c>
      <c r="E204" s="10">
        <f ca="1">Source!I56</f>
        <v>4.95045</v>
      </c>
      <c r="F204" s="25">
        <f ca="1">Source!AL56+Source!AM56+Source!AO56</f>
        <v>0</v>
      </c>
      <c r="G204" s="37" t="s">
        <v>1067</v>
      </c>
      <c r="H204" s="25">
        <f ca="1">ROUND(Source!AC56*Source!I56, 2)+ROUND(Source!AD56*Source!I56, 2)+ROUND(Source!AF56*Source!I56, 2)</f>
        <v>0</v>
      </c>
      <c r="I204" s="26"/>
      <c r="J204" s="26">
        <f ca="1">IF(Source!BC56&lt;&gt; 0, Source!BC56, 1)</f>
        <v>6.08</v>
      </c>
      <c r="K204" s="25">
        <f ca="1">Source!O56</f>
        <v>0</v>
      </c>
      <c r="L204" s="27"/>
      <c r="S204">
        <f ca="1">ROUND((Source!FX56/100)*((ROUND(Source!AF56*Source!I56, 2)+ROUND(Source!AE56*Source!I56, 2))), 2)</f>
        <v>0</v>
      </c>
      <c r="T204">
        <f ca="1">Source!X56</f>
        <v>0</v>
      </c>
      <c r="U204">
        <f ca="1">ROUND((Source!FY56/100)*((ROUND(Source!AF56*Source!I56, 2)+ROUND(Source!AE56*Source!I56, 2))), 2)</f>
        <v>0</v>
      </c>
      <c r="V204">
        <f ca="1">Source!Y56</f>
        <v>0</v>
      </c>
      <c r="W204">
        <f ca="1">IF(Source!BI56&lt;=1,H204, 0)</f>
        <v>0</v>
      </c>
      <c r="X204">
        <f ca="1">IF(Source!BI56=2,H204, 0)</f>
        <v>0</v>
      </c>
      <c r="Y204">
        <f ca="1">IF(Source!BI56=3,H204, 0)</f>
        <v>0</v>
      </c>
      <c r="Z204">
        <f ca="1">IF(Source!BI56=4,H204, 0)</f>
        <v>0</v>
      </c>
    </row>
    <row r="205" spans="1:26" ht="14.25">
      <c r="A205" s="42" t="str">
        <f ca="1">Source!E57</f>
        <v>21,3</v>
      </c>
      <c r="B205" s="43" t="str">
        <f ca="1">Source!F57</f>
        <v>14.3.01.01-0001</v>
      </c>
      <c r="C205" s="43" t="str">
        <f ca="1">Source!G57</f>
        <v>Грунтовка: «Бетоконтакт», КНАУФ</v>
      </c>
      <c r="D205" s="30" t="str">
        <f ca="1">Source!H57</f>
        <v>кг</v>
      </c>
      <c r="E205" s="31">
        <f ca="1">Source!I57</f>
        <v>115.8</v>
      </c>
      <c r="F205" s="32">
        <f ca="1">Source!AL57+Source!AM57+Source!AO57</f>
        <v>15.09</v>
      </c>
      <c r="G205" s="38" t="s">
        <v>1067</v>
      </c>
      <c r="H205" s="32">
        <f ca="1">ROUND(Source!AC57*Source!I57, 2)+ROUND(Source!AD57*Source!I57, 2)+ROUND(Source!AF57*Source!I57, 2)</f>
        <v>1747.42</v>
      </c>
      <c r="I205" s="33"/>
      <c r="J205" s="33">
        <f ca="1">IF(Source!BC57&lt;&gt; 0, Source!BC57, 1)</f>
        <v>6.08</v>
      </c>
      <c r="K205" s="32">
        <f ca="1">Source!O57</f>
        <v>10624.33</v>
      </c>
      <c r="L205" s="39"/>
      <c r="S205">
        <f ca="1">ROUND((Source!FX57/100)*((ROUND(Source!AF57*Source!I57, 2)+ROUND(Source!AE57*Source!I57, 2))), 2)</f>
        <v>0</v>
      </c>
      <c r="T205">
        <f ca="1">Source!X57</f>
        <v>0</v>
      </c>
      <c r="U205">
        <f ca="1">ROUND((Source!FY57/100)*((ROUND(Source!AF57*Source!I57, 2)+ROUND(Source!AE57*Source!I57, 2))), 2)</f>
        <v>0</v>
      </c>
      <c r="V205">
        <f ca="1">Source!Y57</f>
        <v>0</v>
      </c>
      <c r="W205">
        <f ca="1">IF(Source!BI57&lt;=1,H205, 0)</f>
        <v>1747.42</v>
      </c>
      <c r="X205">
        <f ca="1">IF(Source!BI57=2,H205, 0)</f>
        <v>0</v>
      </c>
      <c r="Y205">
        <f ca="1">IF(Source!BI57=3,H205, 0)</f>
        <v>0</v>
      </c>
      <c r="Z205">
        <f ca="1">IF(Source!BI57=4,H205, 0)</f>
        <v>0</v>
      </c>
    </row>
    <row r="206" spans="1:26" ht="15">
      <c r="G206" s="48">
        <f ca="1">H196+H197+H199+H200+H201+SUM(H203:H205)</f>
        <v>11459.539999999999</v>
      </c>
      <c r="H206" s="48"/>
      <c r="J206" s="48">
        <f ca="1">K196+K197+K199+K200+K201+SUM(K203:K205)</f>
        <v>69674.03</v>
      </c>
      <c r="K206" s="48"/>
      <c r="L206" s="35">
        <f ca="1">Source!U54</f>
        <v>207.45569999999998</v>
      </c>
      <c r="O206" s="19">
        <f>G206</f>
        <v>11459.539999999999</v>
      </c>
      <c r="P206" s="19">
        <f>J206</f>
        <v>69674.03</v>
      </c>
      <c r="Q206" s="19">
        <f>L206</f>
        <v>207.45569999999998</v>
      </c>
      <c r="W206">
        <f ca="1">IF(Source!BI54&lt;=1,H196+H197+H199+H200+H201, 0)</f>
        <v>4201.7199999999993</v>
      </c>
      <c r="X206">
        <f ca="1">IF(Source!BI54=2,H196+H197+H199+H200+H201, 0)</f>
        <v>0</v>
      </c>
      <c r="Y206">
        <f ca="1">IF(Source!BI54=3,H196+H197+H199+H200+H201, 0)</f>
        <v>0</v>
      </c>
      <c r="Z206">
        <f ca="1">IF(Source!BI54=4,H196+H197+H199+H200+H201, 0)</f>
        <v>0</v>
      </c>
    </row>
    <row r="207" spans="1:26" ht="42.75">
      <c r="A207" s="40" t="str">
        <f ca="1">Source!E58</f>
        <v>22</v>
      </c>
      <c r="B207" s="41" t="str">
        <f ca="1">Source!F58</f>
        <v>15-04-006-04</v>
      </c>
      <c r="C207" s="41" t="str">
        <f ca="1">Source!G58</f>
        <v>Покрытие поверхностей грунтовкой глубокого проникновения за 2 раза стен</v>
      </c>
      <c r="D207" s="24" t="str">
        <f ca="1">Source!H58</f>
        <v>100 м2</v>
      </c>
      <c r="E207" s="10">
        <f ca="1">Source!I58</f>
        <v>5.79</v>
      </c>
      <c r="F207" s="25">
        <f ca="1">Source!AL58+Source!AM58+Source!AO58</f>
        <v>158.97999999999999</v>
      </c>
      <c r="G207" s="26"/>
      <c r="H207" s="25"/>
      <c r="I207" s="26" t="str">
        <f ca="1">Source!BO58</f>
        <v/>
      </c>
      <c r="J207" s="26"/>
      <c r="K207" s="25"/>
      <c r="L207" s="27"/>
      <c r="S207">
        <f ca="1">ROUND((Source!FX58/100)*((ROUND(Source!AF58*Source!I58, 2)+ROUND(Source!AE58*Source!I58, 2))), 2)</f>
        <v>990.4</v>
      </c>
      <c r="T207">
        <f ca="1">Source!X58</f>
        <v>6053.52</v>
      </c>
      <c r="U207">
        <f ca="1">ROUND((Source!FY58/100)*((ROUND(Source!AF58*Source!I58, 2)+ROUND(Source!AE58*Source!I58, 2))), 2)</f>
        <v>489.96</v>
      </c>
      <c r="V207">
        <f ca="1">Source!Y58</f>
        <v>2994.9</v>
      </c>
    </row>
    <row r="208" spans="1:26">
      <c r="C208" s="18" t="str">
        <f ca="1">"Объем: "&amp;Source!I58&amp;"=579/"&amp;"100"</f>
        <v>Объем: 5,79=579/100</v>
      </c>
    </row>
    <row r="209" spans="1:26" ht="14.25">
      <c r="A209" s="40"/>
      <c r="B209" s="41"/>
      <c r="C209" s="41" t="s">
        <v>1049</v>
      </c>
      <c r="D209" s="24"/>
      <c r="E209" s="10"/>
      <c r="F209" s="25">
        <f ca="1">Source!AO58</f>
        <v>157</v>
      </c>
      <c r="G209" s="26" t="str">
        <f ca="1">Source!DG58</f>
        <v>)*1,15</v>
      </c>
      <c r="H209" s="25">
        <f ca="1">ROUND(Source!AF58*Source!I58, 2)</f>
        <v>1045.3800000000001</v>
      </c>
      <c r="I209" s="26"/>
      <c r="J209" s="26">
        <f ca="1">IF(Source!BA58&lt;&gt; 0, Source!BA58, 1)</f>
        <v>6.08</v>
      </c>
      <c r="K209" s="25">
        <f ca="1">Source!S58</f>
        <v>6355.94</v>
      </c>
      <c r="L209" s="27"/>
      <c r="R209">
        <f>H209</f>
        <v>1045.3800000000001</v>
      </c>
    </row>
    <row r="210" spans="1:26" ht="14.25">
      <c r="A210" s="40"/>
      <c r="B210" s="41"/>
      <c r="C210" s="41" t="s">
        <v>209</v>
      </c>
      <c r="D210" s="24"/>
      <c r="E210" s="10"/>
      <c r="F210" s="25">
        <f ca="1">Source!AM58</f>
        <v>1.62</v>
      </c>
      <c r="G210" s="26" t="str">
        <f ca="1">Source!DE58</f>
        <v>)*1,25</v>
      </c>
      <c r="H210" s="25">
        <f ca="1">ROUND(Source!AD58*Source!I58, 2)</f>
        <v>11.7</v>
      </c>
      <c r="I210" s="26"/>
      <c r="J210" s="26">
        <f ca="1">IF(Source!BB58&lt;&gt; 0, Source!BB58, 1)</f>
        <v>6.08</v>
      </c>
      <c r="K210" s="25">
        <f ca="1">Source!Q58</f>
        <v>71.11</v>
      </c>
      <c r="L210" s="27"/>
    </row>
    <row r="211" spans="1:26" ht="14.25">
      <c r="A211" s="40"/>
      <c r="B211" s="41"/>
      <c r="C211" s="41" t="s">
        <v>1050</v>
      </c>
      <c r="D211" s="24"/>
      <c r="E211" s="10"/>
      <c r="F211" s="25">
        <f ca="1">Source!AN58</f>
        <v>0.37</v>
      </c>
      <c r="G211" s="26" t="str">
        <f ca="1">Source!DF58</f>
        <v>)*1,25</v>
      </c>
      <c r="H211" s="28">
        <f ca="1">ROUND(Source!AE58*Source!I58, 2)</f>
        <v>2.66</v>
      </c>
      <c r="I211" s="26"/>
      <c r="J211" s="26">
        <f ca="1">IF(Source!BS58&lt;&gt; 0, Source!BS58, 1)</f>
        <v>6.08</v>
      </c>
      <c r="K211" s="28">
        <f ca="1">Source!R58</f>
        <v>16.190000000000001</v>
      </c>
      <c r="L211" s="27"/>
      <c r="R211">
        <f>H211</f>
        <v>2.66</v>
      </c>
    </row>
    <row r="212" spans="1:26" ht="14.25">
      <c r="A212" s="40"/>
      <c r="B212" s="41"/>
      <c r="C212" s="41" t="s">
        <v>1051</v>
      </c>
      <c r="D212" s="24"/>
      <c r="E212" s="10"/>
      <c r="F212" s="25">
        <f ca="1">Source!AL58</f>
        <v>0.36</v>
      </c>
      <c r="G212" s="26" t="str">
        <f ca="1">Source!DD58</f>
        <v/>
      </c>
      <c r="H212" s="25">
        <f ca="1">ROUND(Source!AC58*Source!I58, 2)</f>
        <v>2.08</v>
      </c>
      <c r="I212" s="26"/>
      <c r="J212" s="26">
        <f ca="1">IF(Source!BC58&lt;&gt; 0, Source!BC58, 1)</f>
        <v>6.08</v>
      </c>
      <c r="K212" s="25">
        <f ca="1">Source!P58</f>
        <v>12.67</v>
      </c>
      <c r="L212" s="27"/>
    </row>
    <row r="213" spans="1:26" ht="14.25">
      <c r="A213" s="40"/>
      <c r="B213" s="41"/>
      <c r="C213" s="41" t="s">
        <v>1052</v>
      </c>
      <c r="D213" s="24" t="s">
        <v>1053</v>
      </c>
      <c r="E213" s="10">
        <f ca="1">Source!BZ58</f>
        <v>105</v>
      </c>
      <c r="F213" s="49" t="str">
        <f ca="1">CONCATENATE(" )", Source!DL58, Source!FT58, "=", Source!FX58)</f>
        <v xml:space="preserve"> )*0,9=94,5</v>
      </c>
      <c r="G213" s="50"/>
      <c r="H213" s="25">
        <f ca="1">SUM(S207:S217)</f>
        <v>990.4</v>
      </c>
      <c r="I213" s="29"/>
      <c r="J213" s="23">
        <f ca="1">Source!AT58</f>
        <v>95</v>
      </c>
      <c r="K213" s="25">
        <f ca="1">SUM(T207:T217)</f>
        <v>6053.52</v>
      </c>
      <c r="L213" s="27"/>
    </row>
    <row r="214" spans="1:26" ht="14.25">
      <c r="A214" s="40"/>
      <c r="B214" s="41"/>
      <c r="C214" s="41" t="s">
        <v>1054</v>
      </c>
      <c r="D214" s="24" t="s">
        <v>1053</v>
      </c>
      <c r="E214" s="10">
        <f ca="1">Source!CA58</f>
        <v>55</v>
      </c>
      <c r="F214" s="49" t="str">
        <f ca="1">CONCATENATE(" )", Source!DM58, Source!FU58, "=", Source!FY58)</f>
        <v xml:space="preserve"> )*0,85=46,75</v>
      </c>
      <c r="G214" s="50"/>
      <c r="H214" s="25">
        <f ca="1">SUM(U207:U217)</f>
        <v>489.96</v>
      </c>
      <c r="I214" s="29"/>
      <c r="J214" s="23">
        <f ca="1">Source!AU58</f>
        <v>47</v>
      </c>
      <c r="K214" s="25">
        <f ca="1">SUM(V207:V217)</f>
        <v>2994.9</v>
      </c>
      <c r="L214" s="27"/>
    </row>
    <row r="215" spans="1:26" ht="14.25">
      <c r="A215" s="40"/>
      <c r="B215" s="41"/>
      <c r="C215" s="41" t="s">
        <v>1055</v>
      </c>
      <c r="D215" s="24" t="s">
        <v>1056</v>
      </c>
      <c r="E215" s="10">
        <f ca="1">Source!AQ58</f>
        <v>16.32</v>
      </c>
      <c r="F215" s="25"/>
      <c r="G215" s="26" t="str">
        <f ca="1">Source!DI58</f>
        <v>)*1,15</v>
      </c>
      <c r="H215" s="25"/>
      <c r="I215" s="26"/>
      <c r="J215" s="26"/>
      <c r="K215" s="25"/>
      <c r="L215" s="36">
        <f ca="1">Source!U58</f>
        <v>108.66671999999998</v>
      </c>
    </row>
    <row r="216" spans="1:26" ht="14.25">
      <c r="A216" s="40" t="str">
        <f ca="1">Source!E59</f>
        <v>22,1</v>
      </c>
      <c r="B216" s="41" t="str">
        <f ca="1">Source!F59</f>
        <v>14.3.01.01-0001</v>
      </c>
      <c r="C216" s="41" t="str">
        <f ca="1">Source!G59</f>
        <v>Грунтовка: «Бетоконтакт», КНАУФ</v>
      </c>
      <c r="D216" s="24" t="str">
        <f ca="1">Source!H59</f>
        <v>кг</v>
      </c>
      <c r="E216" s="10">
        <f ca="1">Source!I59</f>
        <v>115.8</v>
      </c>
      <c r="F216" s="25">
        <f ca="1">Source!AL59+Source!AM59+Source!AO59</f>
        <v>15.09</v>
      </c>
      <c r="G216" s="37" t="s">
        <v>1067</v>
      </c>
      <c r="H216" s="25">
        <f ca="1">ROUND(Source!AC59*Source!I59, 2)+ROUND(Source!AD59*Source!I59, 2)+ROUND(Source!AF59*Source!I59, 2)</f>
        <v>1747.42</v>
      </c>
      <c r="I216" s="26"/>
      <c r="J216" s="26">
        <f ca="1">IF(Source!BC59&lt;&gt; 0, Source!BC59, 1)</f>
        <v>6.08</v>
      </c>
      <c r="K216" s="25">
        <f ca="1">Source!O59</f>
        <v>10624.33</v>
      </c>
      <c r="L216" s="27"/>
      <c r="S216">
        <f ca="1">ROUND((Source!FX59/100)*((ROUND(Source!AF59*Source!I59, 2)+ROUND(Source!AE59*Source!I59, 2))), 2)</f>
        <v>0</v>
      </c>
      <c r="T216">
        <f ca="1">Source!X59</f>
        <v>0</v>
      </c>
      <c r="U216">
        <f ca="1">ROUND((Source!FY59/100)*((ROUND(Source!AF59*Source!I59, 2)+ROUND(Source!AE59*Source!I59, 2))), 2)</f>
        <v>0</v>
      </c>
      <c r="V216">
        <f ca="1">Source!Y59</f>
        <v>0</v>
      </c>
      <c r="W216">
        <f ca="1">IF(Source!BI59&lt;=1,H216, 0)</f>
        <v>1747.42</v>
      </c>
      <c r="X216">
        <f ca="1">IF(Source!BI59=2,H216, 0)</f>
        <v>0</v>
      </c>
      <c r="Y216">
        <f ca="1">IF(Source!BI59=3,H216, 0)</f>
        <v>0</v>
      </c>
      <c r="Z216">
        <f ca="1">IF(Source!BI59=4,H216, 0)</f>
        <v>0</v>
      </c>
    </row>
    <row r="217" spans="1:26" ht="14.25">
      <c r="A217" s="42" t="str">
        <f ca="1">Source!E60</f>
        <v>22,2</v>
      </c>
      <c r="B217" s="43" t="str">
        <f ca="1">Source!F60</f>
        <v>14.4.01.21</v>
      </c>
      <c r="C217" s="43" t="str">
        <f ca="1">Source!G60</f>
        <v>Грунтовка</v>
      </c>
      <c r="D217" s="30" t="str">
        <f ca="1">Source!H60</f>
        <v>т</v>
      </c>
      <c r="E217" s="31">
        <f ca="1">Source!I60</f>
        <v>0.1158</v>
      </c>
      <c r="F217" s="32">
        <f ca="1">Source!AL60+Source!AM60+Source!AO60</f>
        <v>0</v>
      </c>
      <c r="G217" s="38" t="s">
        <v>1067</v>
      </c>
      <c r="H217" s="32">
        <f ca="1">ROUND(Source!AC60*Source!I60, 2)+ROUND(Source!AD60*Source!I60, 2)+ROUND(Source!AF60*Source!I60, 2)</f>
        <v>0</v>
      </c>
      <c r="I217" s="33"/>
      <c r="J217" s="33">
        <f ca="1">IF(Source!BC60&lt;&gt; 0, Source!BC60, 1)</f>
        <v>6.08</v>
      </c>
      <c r="K217" s="32">
        <f ca="1">Source!O60</f>
        <v>0</v>
      </c>
      <c r="L217" s="39"/>
      <c r="S217">
        <f ca="1">ROUND((Source!FX60/100)*((ROUND(Source!AF60*Source!I60, 2)+ROUND(Source!AE60*Source!I60, 2))), 2)</f>
        <v>0</v>
      </c>
      <c r="T217">
        <f ca="1">Source!X60</f>
        <v>0</v>
      </c>
      <c r="U217">
        <f ca="1">ROUND((Source!FY60/100)*((ROUND(Source!AF60*Source!I60, 2)+ROUND(Source!AE60*Source!I60, 2))), 2)</f>
        <v>0</v>
      </c>
      <c r="V217">
        <f ca="1">Source!Y60</f>
        <v>0</v>
      </c>
      <c r="W217">
        <f ca="1">IF(Source!BI60&lt;=1,H217, 0)</f>
        <v>0</v>
      </c>
      <c r="X217">
        <f ca="1">IF(Source!BI60=2,H217, 0)</f>
        <v>0</v>
      </c>
      <c r="Y217">
        <f ca="1">IF(Source!BI60=3,H217, 0)</f>
        <v>0</v>
      </c>
      <c r="Z217">
        <f ca="1">IF(Source!BI60=4,H217, 0)</f>
        <v>0</v>
      </c>
    </row>
    <row r="218" spans="1:26" ht="15">
      <c r="G218" s="48">
        <f ca="1">H209+H210+H212+H213+H214+SUM(H216:H217)</f>
        <v>4286.9400000000005</v>
      </c>
      <c r="H218" s="48"/>
      <c r="J218" s="48">
        <f ca="1">K209+K210+K212+K213+K214+SUM(K216:K217)</f>
        <v>26112.47</v>
      </c>
      <c r="K218" s="48"/>
      <c r="L218" s="35">
        <f ca="1">Source!U58</f>
        <v>108.66671999999998</v>
      </c>
      <c r="O218" s="19">
        <f>G218</f>
        <v>4286.9400000000005</v>
      </c>
      <c r="P218" s="19">
        <f>J218</f>
        <v>26112.47</v>
      </c>
      <c r="Q218" s="19">
        <f>L218</f>
        <v>108.66671999999998</v>
      </c>
      <c r="W218">
        <f ca="1">IF(Source!BI58&lt;=1,H209+H210+H212+H213+H214, 0)</f>
        <v>2539.52</v>
      </c>
      <c r="X218">
        <f ca="1">IF(Source!BI58=2,H209+H210+H212+H213+H214, 0)</f>
        <v>0</v>
      </c>
      <c r="Y218">
        <f ca="1">IF(Source!BI58=3,H209+H210+H212+H213+H214, 0)</f>
        <v>0</v>
      </c>
      <c r="Z218">
        <f ca="1">IF(Source!BI58=4,H209+H210+H212+H213+H214, 0)</f>
        <v>0</v>
      </c>
    </row>
    <row r="219" spans="1:26" ht="57">
      <c r="A219" s="40" t="str">
        <f ca="1">Source!E61</f>
        <v>23</v>
      </c>
      <c r="B219" s="41" t="str">
        <f ca="1">Source!F61</f>
        <v>62-16-5</v>
      </c>
      <c r="C219" s="41" t="str">
        <f ca="1">Source!G61</f>
        <v>Окрашивание водоэмульсионными составами поверхностей стен, ранее окрашенных масляной краской с расчисткой старой краски более 35%</v>
      </c>
      <c r="D219" s="24" t="str">
        <f ca="1">Source!H61</f>
        <v>100 м2</v>
      </c>
      <c r="E219" s="10">
        <f ca="1">Source!I61</f>
        <v>5.79</v>
      </c>
      <c r="F219" s="25">
        <f ca="1">Source!AL61+Source!AM61+Source!AO61</f>
        <v>796.1</v>
      </c>
      <c r="G219" s="26"/>
      <c r="H219" s="25"/>
      <c r="I219" s="26" t="str">
        <f ca="1">Source!BO61</f>
        <v/>
      </c>
      <c r="J219" s="26"/>
      <c r="K219" s="25"/>
      <c r="L219" s="27"/>
      <c r="S219">
        <f ca="1">ROUND((Source!FX61/100)*((ROUND(Source!AF61*Source!I61, 2)+ROUND(Source!AE61*Source!I61, 2))), 2)</f>
        <v>1365.79</v>
      </c>
      <c r="T219">
        <f ca="1">Source!X61</f>
        <v>8304.02</v>
      </c>
      <c r="U219">
        <f ca="1">ROUND((Source!FY61/100)*((ROUND(Source!AF61*Source!I61, 2)+ROUND(Source!AE61*Source!I61, 2))), 2)</f>
        <v>853.62</v>
      </c>
      <c r="V219">
        <f ca="1">Source!Y61</f>
        <v>5190.01</v>
      </c>
    </row>
    <row r="220" spans="1:26">
      <c r="C220" s="18" t="str">
        <f ca="1">"Объем: "&amp;Source!I61&amp;"=579/"&amp;"100"</f>
        <v>Объем: 5,79=579/100</v>
      </c>
    </row>
    <row r="221" spans="1:26" ht="14.25">
      <c r="A221" s="40"/>
      <c r="B221" s="41"/>
      <c r="C221" s="41" t="s">
        <v>1049</v>
      </c>
      <c r="D221" s="24"/>
      <c r="E221" s="10"/>
      <c r="F221" s="25">
        <f ca="1">Source!AO61</f>
        <v>292.81</v>
      </c>
      <c r="G221" s="26" t="str">
        <f ca="1">Source!DG61</f>
        <v/>
      </c>
      <c r="H221" s="25">
        <f ca="1">ROUND(Source!AF61*Source!I61, 2)</f>
        <v>1695.37</v>
      </c>
      <c r="I221" s="26"/>
      <c r="J221" s="26">
        <f ca="1">IF(Source!BA61&lt;&gt; 0, Source!BA61, 1)</f>
        <v>6.08</v>
      </c>
      <c r="K221" s="25">
        <f ca="1">Source!S61</f>
        <v>10307.85</v>
      </c>
      <c r="L221" s="27"/>
      <c r="R221">
        <f>H221</f>
        <v>1695.37</v>
      </c>
    </row>
    <row r="222" spans="1:26" ht="14.25">
      <c r="A222" s="40"/>
      <c r="B222" s="41"/>
      <c r="C222" s="41" t="s">
        <v>209</v>
      </c>
      <c r="D222" s="24"/>
      <c r="E222" s="10"/>
      <c r="F222" s="25">
        <f ca="1">Source!AM61</f>
        <v>7.07</v>
      </c>
      <c r="G222" s="26" t="str">
        <f ca="1">Source!DE61</f>
        <v/>
      </c>
      <c r="H222" s="25">
        <f ca="1">ROUND(Source!AD61*Source!I61, 2)</f>
        <v>40.94</v>
      </c>
      <c r="I222" s="26"/>
      <c r="J222" s="26">
        <f ca="1">IF(Source!BB61&lt;&gt; 0, Source!BB61, 1)</f>
        <v>6.08</v>
      </c>
      <c r="K222" s="25">
        <f ca="1">Source!Q61</f>
        <v>248.89</v>
      </c>
      <c r="L222" s="27"/>
    </row>
    <row r="223" spans="1:26" ht="14.25">
      <c r="A223" s="40"/>
      <c r="B223" s="41"/>
      <c r="C223" s="41" t="s">
        <v>1050</v>
      </c>
      <c r="D223" s="24"/>
      <c r="E223" s="10"/>
      <c r="F223" s="25">
        <f ca="1">Source!AN61</f>
        <v>2.0499999999999998</v>
      </c>
      <c r="G223" s="26" t="str">
        <f ca="1">Source!DF61</f>
        <v/>
      </c>
      <c r="H223" s="28">
        <f ca="1">ROUND(Source!AE61*Source!I61, 2)</f>
        <v>11.87</v>
      </c>
      <c r="I223" s="26"/>
      <c r="J223" s="26">
        <f ca="1">IF(Source!BS61&lt;&gt; 0, Source!BS61, 1)</f>
        <v>6.08</v>
      </c>
      <c r="K223" s="28">
        <f ca="1">Source!R61</f>
        <v>72.17</v>
      </c>
      <c r="L223" s="27"/>
      <c r="R223">
        <f>H223</f>
        <v>11.87</v>
      </c>
    </row>
    <row r="224" spans="1:26" ht="14.25">
      <c r="A224" s="40"/>
      <c r="B224" s="41"/>
      <c r="C224" s="41" t="s">
        <v>1051</v>
      </c>
      <c r="D224" s="24"/>
      <c r="E224" s="10"/>
      <c r="F224" s="25">
        <f ca="1">Source!AL61</f>
        <v>496.22</v>
      </c>
      <c r="G224" s="26" t="str">
        <f ca="1">Source!DD61</f>
        <v/>
      </c>
      <c r="H224" s="25">
        <f ca="1">ROUND(Source!AC61*Source!I61, 2)</f>
        <v>2873.11</v>
      </c>
      <c r="I224" s="26"/>
      <c r="J224" s="26">
        <f ca="1">IF(Source!BC61&lt;&gt; 0, Source!BC61, 1)</f>
        <v>6.08</v>
      </c>
      <c r="K224" s="25">
        <f ca="1">Source!P61</f>
        <v>17468.53</v>
      </c>
      <c r="L224" s="27"/>
    </row>
    <row r="225" spans="1:26" ht="14.25">
      <c r="A225" s="40"/>
      <c r="B225" s="41"/>
      <c r="C225" s="41" t="s">
        <v>1052</v>
      </c>
      <c r="D225" s="24" t="s">
        <v>1053</v>
      </c>
      <c r="E225" s="10">
        <f ca="1">Source!BZ61</f>
        <v>80</v>
      </c>
      <c r="F225" s="44"/>
      <c r="G225" s="26"/>
      <c r="H225" s="25">
        <f ca="1">SUM(S219:S229)</f>
        <v>1365.79</v>
      </c>
      <c r="I225" s="29"/>
      <c r="J225" s="23">
        <f ca="1">Source!AT61</f>
        <v>80</v>
      </c>
      <c r="K225" s="25">
        <f ca="1">SUM(T219:T229)</f>
        <v>8304.02</v>
      </c>
      <c r="L225" s="27"/>
    </row>
    <row r="226" spans="1:26" ht="14.25">
      <c r="A226" s="40"/>
      <c r="B226" s="41"/>
      <c r="C226" s="41" t="s">
        <v>1054</v>
      </c>
      <c r="D226" s="24" t="s">
        <v>1053</v>
      </c>
      <c r="E226" s="10">
        <f ca="1">Source!CA61</f>
        <v>50</v>
      </c>
      <c r="F226" s="44"/>
      <c r="G226" s="26"/>
      <c r="H226" s="25">
        <f ca="1">SUM(U219:U229)</f>
        <v>853.62</v>
      </c>
      <c r="I226" s="29"/>
      <c r="J226" s="23">
        <f ca="1">Source!AU61</f>
        <v>50</v>
      </c>
      <c r="K226" s="25">
        <f ca="1">SUM(V219:V229)</f>
        <v>5190.01</v>
      </c>
      <c r="L226" s="27"/>
    </row>
    <row r="227" spans="1:26" ht="14.25">
      <c r="A227" s="40"/>
      <c r="B227" s="41"/>
      <c r="C227" s="41" t="s">
        <v>1055</v>
      </c>
      <c r="D227" s="24" t="s">
        <v>1056</v>
      </c>
      <c r="E227" s="10">
        <f ca="1">Source!AQ61</f>
        <v>33.89</v>
      </c>
      <c r="F227" s="25"/>
      <c r="G227" s="26" t="str">
        <f ca="1">Source!DI61</f>
        <v/>
      </c>
      <c r="H227" s="25"/>
      <c r="I227" s="26"/>
      <c r="J227" s="26"/>
      <c r="K227" s="25"/>
      <c r="L227" s="36">
        <f ca="1">Source!U61</f>
        <v>196.22310000000002</v>
      </c>
    </row>
    <row r="228" spans="1:26" ht="28.5">
      <c r="A228" s="40" t="str">
        <f ca="1">Source!E62</f>
        <v>23,1</v>
      </c>
      <c r="B228" s="41" t="str">
        <f ca="1">Source!F62</f>
        <v>14.3.02.01-0224</v>
      </c>
      <c r="C228" s="41" t="str">
        <f ca="1">Source!G62</f>
        <v>Краска водоэмульсионная для внутренних работ ВАК-25</v>
      </c>
      <c r="D228" s="24" t="str">
        <f ca="1">Source!H62</f>
        <v>т</v>
      </c>
      <c r="E228" s="10">
        <f ca="1">Source!I62</f>
        <v>0.41109000000000007</v>
      </c>
      <c r="F228" s="25">
        <f ca="1">Source!AL62+Source!AM62+Source!AO62</f>
        <v>22484.66</v>
      </c>
      <c r="G228" s="37" t="s">
        <v>1067</v>
      </c>
      <c r="H228" s="25">
        <f ca="1">ROUND(Source!AC62*Source!I62, 2)+ROUND(Source!AD62*Source!I62, 2)+ROUND(Source!AF62*Source!I62, 2)</f>
        <v>9243.2199999999993</v>
      </c>
      <c r="I228" s="26"/>
      <c r="J228" s="26">
        <f ca="1">IF(Source!BC62&lt;&gt; 0, Source!BC62, 1)</f>
        <v>6.08</v>
      </c>
      <c r="K228" s="25">
        <f ca="1">Source!O62</f>
        <v>56198.77</v>
      </c>
      <c r="L228" s="27"/>
      <c r="S228">
        <f ca="1">ROUND((Source!FX62/100)*((ROUND(Source!AF62*Source!I62, 2)+ROUND(Source!AE62*Source!I62, 2))), 2)</f>
        <v>0</v>
      </c>
      <c r="T228">
        <f ca="1">Source!X62</f>
        <v>0</v>
      </c>
      <c r="U228">
        <f ca="1">ROUND((Source!FY62/100)*((ROUND(Source!AF62*Source!I62, 2)+ROUND(Source!AE62*Source!I62, 2))), 2)</f>
        <v>0</v>
      </c>
      <c r="V228">
        <f ca="1">Source!Y62</f>
        <v>0</v>
      </c>
      <c r="W228">
        <f ca="1">IF(Source!BI62&lt;=1,H228, 0)</f>
        <v>9243.2199999999993</v>
      </c>
      <c r="X228">
        <f ca="1">IF(Source!BI62=2,H228, 0)</f>
        <v>0</v>
      </c>
      <c r="Y228">
        <f ca="1">IF(Source!BI62=3,H228, 0)</f>
        <v>0</v>
      </c>
      <c r="Z228">
        <f ca="1">IF(Source!BI62=4,H228, 0)</f>
        <v>0</v>
      </c>
    </row>
    <row r="229" spans="1:26" ht="14.25">
      <c r="A229" s="42" t="str">
        <f ca="1">Source!E63</f>
        <v>23,2</v>
      </c>
      <c r="B229" s="43" t="str">
        <f ca="1">Source!F63</f>
        <v>14.3.02.01</v>
      </c>
      <c r="C229" s="43" t="str">
        <f ca="1">Source!G63</f>
        <v>Краска водоэмульсионная</v>
      </c>
      <c r="D229" s="30" t="str">
        <f ca="1">Source!H63</f>
        <v>т</v>
      </c>
      <c r="E229" s="31">
        <f ca="1">Source!I63</f>
        <v>0.41109000000000007</v>
      </c>
      <c r="F229" s="32">
        <f ca="1">Source!AL63+Source!AM63+Source!AO63</f>
        <v>0</v>
      </c>
      <c r="G229" s="38" t="s">
        <v>1067</v>
      </c>
      <c r="H229" s="32">
        <f ca="1">ROUND(Source!AC63*Source!I63, 2)+ROUND(Source!AD63*Source!I63, 2)+ROUND(Source!AF63*Source!I63, 2)</f>
        <v>0</v>
      </c>
      <c r="I229" s="33"/>
      <c r="J229" s="33">
        <f ca="1">IF(Source!BC63&lt;&gt; 0, Source!BC63, 1)</f>
        <v>6.08</v>
      </c>
      <c r="K229" s="32">
        <f ca="1">Source!O63</f>
        <v>0</v>
      </c>
      <c r="L229" s="39"/>
      <c r="S229">
        <f ca="1">ROUND((Source!FX63/100)*((ROUND(Source!AF63*Source!I63, 2)+ROUND(Source!AE63*Source!I63, 2))), 2)</f>
        <v>0</v>
      </c>
      <c r="T229">
        <f ca="1">Source!X63</f>
        <v>0</v>
      </c>
      <c r="U229">
        <f ca="1">ROUND((Source!FY63/100)*((ROUND(Source!AF63*Source!I63, 2)+ROUND(Source!AE63*Source!I63, 2))), 2)</f>
        <v>0</v>
      </c>
      <c r="V229">
        <f ca="1">Source!Y63</f>
        <v>0</v>
      </c>
      <c r="W229">
        <f ca="1">IF(Source!BI63&lt;=1,H229, 0)</f>
        <v>0</v>
      </c>
      <c r="X229">
        <f ca="1">IF(Source!BI63=2,H229, 0)</f>
        <v>0</v>
      </c>
      <c r="Y229">
        <f ca="1">IF(Source!BI63=3,H229, 0)</f>
        <v>0</v>
      </c>
      <c r="Z229">
        <f ca="1">IF(Source!BI63=4,H229, 0)</f>
        <v>0</v>
      </c>
    </row>
    <row r="230" spans="1:26" ht="15">
      <c r="G230" s="48">
        <f ca="1">H221+H222+H224+H225+H226+SUM(H228:H229)</f>
        <v>16072.05</v>
      </c>
      <c r="H230" s="48"/>
      <c r="J230" s="48">
        <f ca="1">K221+K222+K224+K225+K226+SUM(K228:K229)</f>
        <v>97718.069999999992</v>
      </c>
      <c r="K230" s="48"/>
      <c r="L230" s="35">
        <f ca="1">Source!U61</f>
        <v>196.22310000000002</v>
      </c>
      <c r="O230" s="19">
        <f>G230</f>
        <v>16072.05</v>
      </c>
      <c r="P230" s="19">
        <f>J230</f>
        <v>97718.069999999992</v>
      </c>
      <c r="Q230" s="19">
        <f>L230</f>
        <v>196.22310000000002</v>
      </c>
      <c r="W230">
        <f ca="1">IF(Source!BI61&lt;=1,H221+H222+H224+H225+H226, 0)</f>
        <v>6828.83</v>
      </c>
      <c r="X230">
        <f ca="1">IF(Source!BI61=2,H221+H222+H224+H225+H226, 0)</f>
        <v>0</v>
      </c>
      <c r="Y230">
        <f ca="1">IF(Source!BI61=3,H221+H222+H224+H225+H226, 0)</f>
        <v>0</v>
      </c>
      <c r="Z230">
        <f ca="1">IF(Source!BI61=4,H221+H222+H224+H225+H226, 0)</f>
        <v>0</v>
      </c>
    </row>
    <row r="231" spans="1:26" ht="42.75">
      <c r="A231" s="40" t="str">
        <f ca="1">Source!E64</f>
        <v>24</v>
      </c>
      <c r="B231" s="41" t="str">
        <f ca="1">Source!F64</f>
        <v>10-01-014-02 прим.</v>
      </c>
      <c r="C231" s="41" t="str">
        <f ca="1">Source!G64</f>
        <v>Устройство чистых перегородок дощатых однослойных (короб из фанеры)</v>
      </c>
      <c r="D231" s="24" t="str">
        <f ca="1">Source!H64</f>
        <v>100 м2</v>
      </c>
      <c r="E231" s="10">
        <f ca="1">Source!I64</f>
        <v>0.10199999999999999</v>
      </c>
      <c r="F231" s="25">
        <f ca="1">Source!AL64+Source!AM64+Source!AO64</f>
        <v>8166.6399999999994</v>
      </c>
      <c r="G231" s="26"/>
      <c r="H231" s="25"/>
      <c r="I231" s="26" t="str">
        <f ca="1">Source!BO64</f>
        <v/>
      </c>
      <c r="J231" s="26"/>
      <c r="K231" s="25"/>
      <c r="L231" s="27"/>
      <c r="S231">
        <f ca="1">ROUND((Source!FX64/100)*((ROUND(Source!AF64*Source!I64, 2)+ROUND(Source!AE64*Source!I64, 2))), 2)</f>
        <v>133.5</v>
      </c>
      <c r="T231">
        <f ca="1">Source!X64</f>
        <v>810.15</v>
      </c>
      <c r="U231">
        <f ca="1">ROUND((Source!FY64/100)*((ROUND(Source!AF64*Source!I64, 2)+ROUND(Source!AE64*Source!I64, 2))), 2)</f>
        <v>67.319999999999993</v>
      </c>
      <c r="V231">
        <f ca="1">Source!Y64</f>
        <v>412.72</v>
      </c>
    </row>
    <row r="232" spans="1:26">
      <c r="C232" s="18" t="str">
        <f ca="1">"Объем: "&amp;Source!I64&amp;"=10,2/"&amp;"100"</f>
        <v>Объем: 0,102=10,2/100</v>
      </c>
    </row>
    <row r="233" spans="1:26" ht="14.25">
      <c r="A233" s="40"/>
      <c r="B233" s="41"/>
      <c r="C233" s="41" t="s">
        <v>1049</v>
      </c>
      <c r="D233" s="24"/>
      <c r="E233" s="10"/>
      <c r="F233" s="25">
        <f ca="1">Source!AO64</f>
        <v>1049.3499999999999</v>
      </c>
      <c r="G233" s="26" t="str">
        <f ca="1">Source!DG64</f>
        <v>)*1,15</v>
      </c>
      <c r="H233" s="25">
        <f ca="1">ROUND(Source!AF64*Source!I64, 2)</f>
        <v>123.09</v>
      </c>
      <c r="I233" s="26"/>
      <c r="J233" s="26">
        <f ca="1">IF(Source!BA64&lt;&gt; 0, Source!BA64, 1)</f>
        <v>6.08</v>
      </c>
      <c r="K233" s="25">
        <f ca="1">Source!S64</f>
        <v>748.38</v>
      </c>
      <c r="L233" s="27"/>
      <c r="R233">
        <f>H233</f>
        <v>123.09</v>
      </c>
    </row>
    <row r="234" spans="1:26" ht="14.25">
      <c r="A234" s="40"/>
      <c r="B234" s="41"/>
      <c r="C234" s="41" t="s">
        <v>209</v>
      </c>
      <c r="D234" s="24"/>
      <c r="E234" s="10"/>
      <c r="F234" s="25">
        <f ca="1">Source!AM64</f>
        <v>150.68</v>
      </c>
      <c r="G234" s="26" t="str">
        <f ca="1">Source!DE64</f>
        <v>)*1,25</v>
      </c>
      <c r="H234" s="25">
        <f ca="1">ROUND(Source!AD64*Source!I64, 2)</f>
        <v>19.21</v>
      </c>
      <c r="I234" s="26"/>
      <c r="J234" s="26">
        <f ca="1">IF(Source!BB64&lt;&gt; 0, Source!BB64, 1)</f>
        <v>6.08</v>
      </c>
      <c r="K234" s="25">
        <f ca="1">Source!Q64</f>
        <v>116.81</v>
      </c>
      <c r="L234" s="27"/>
    </row>
    <row r="235" spans="1:26" ht="14.25">
      <c r="A235" s="40"/>
      <c r="B235" s="41"/>
      <c r="C235" s="41" t="s">
        <v>1050</v>
      </c>
      <c r="D235" s="24"/>
      <c r="E235" s="10"/>
      <c r="F235" s="25">
        <f ca="1">Source!AN64</f>
        <v>20.52</v>
      </c>
      <c r="G235" s="26" t="str">
        <f ca="1">Source!DF64</f>
        <v>)*1,25</v>
      </c>
      <c r="H235" s="28">
        <f ca="1">ROUND(Source!AE64*Source!I64, 2)</f>
        <v>2.62</v>
      </c>
      <c r="I235" s="26"/>
      <c r="J235" s="26">
        <f ca="1">IF(Source!BS64&lt;&gt; 0, Source!BS64, 1)</f>
        <v>6.08</v>
      </c>
      <c r="K235" s="28">
        <f ca="1">Source!R64</f>
        <v>15.91</v>
      </c>
      <c r="L235" s="27"/>
      <c r="R235">
        <f>H235</f>
        <v>2.62</v>
      </c>
    </row>
    <row r="236" spans="1:26" ht="14.25">
      <c r="A236" s="40"/>
      <c r="B236" s="41"/>
      <c r="C236" s="41" t="s">
        <v>1051</v>
      </c>
      <c r="D236" s="24"/>
      <c r="E236" s="10"/>
      <c r="F236" s="25">
        <f ca="1">Source!AL64</f>
        <v>6966.61</v>
      </c>
      <c r="G236" s="26" t="str">
        <f ca="1">Source!DD64</f>
        <v/>
      </c>
      <c r="H236" s="25">
        <f ca="1">ROUND(Source!AC64*Source!I64, 2)</f>
        <v>710.59</v>
      </c>
      <c r="I236" s="26"/>
      <c r="J236" s="26">
        <f ca="1">IF(Source!BC64&lt;&gt; 0, Source!BC64, 1)</f>
        <v>6.08</v>
      </c>
      <c r="K236" s="25">
        <f ca="1">Source!P64</f>
        <v>4320.41</v>
      </c>
      <c r="L236" s="27"/>
    </row>
    <row r="237" spans="1:26" ht="14.25">
      <c r="A237" s="40"/>
      <c r="B237" s="41"/>
      <c r="C237" s="41" t="s">
        <v>1052</v>
      </c>
      <c r="D237" s="24" t="s">
        <v>1053</v>
      </c>
      <c r="E237" s="10">
        <f ca="1">Source!BZ64</f>
        <v>118</v>
      </c>
      <c r="F237" s="49" t="str">
        <f ca="1">CONCATENATE(" )", Source!DL64, Source!FT64, "=", Source!FX64)</f>
        <v xml:space="preserve"> )*0,9=106,2</v>
      </c>
      <c r="G237" s="50"/>
      <c r="H237" s="25">
        <f ca="1">SUM(S231:S241)</f>
        <v>133.5</v>
      </c>
      <c r="I237" s="29"/>
      <c r="J237" s="23">
        <f ca="1">Source!AT64</f>
        <v>106</v>
      </c>
      <c r="K237" s="25">
        <f ca="1">SUM(T231:T241)</f>
        <v>810.15</v>
      </c>
      <c r="L237" s="27"/>
    </row>
    <row r="238" spans="1:26" ht="14.25">
      <c r="A238" s="40"/>
      <c r="B238" s="41"/>
      <c r="C238" s="41" t="s">
        <v>1054</v>
      </c>
      <c r="D238" s="24" t="s">
        <v>1053</v>
      </c>
      <c r="E238" s="10">
        <f ca="1">Source!CA64</f>
        <v>63</v>
      </c>
      <c r="F238" s="49" t="str">
        <f ca="1">CONCATENATE(" )", Source!DM64, Source!FU64, "=", Source!FY64)</f>
        <v xml:space="preserve"> )*0,85=53,55</v>
      </c>
      <c r="G238" s="50"/>
      <c r="H238" s="25">
        <f ca="1">SUM(U231:U241)</f>
        <v>67.319999999999993</v>
      </c>
      <c r="I238" s="29"/>
      <c r="J238" s="23">
        <f ca="1">Source!AU64</f>
        <v>54</v>
      </c>
      <c r="K238" s="25">
        <f ca="1">SUM(V231:V241)</f>
        <v>412.72</v>
      </c>
      <c r="L238" s="27"/>
    </row>
    <row r="239" spans="1:26" ht="14.25">
      <c r="A239" s="40"/>
      <c r="B239" s="41"/>
      <c r="C239" s="41" t="s">
        <v>1055</v>
      </c>
      <c r="D239" s="24" t="s">
        <v>1056</v>
      </c>
      <c r="E239" s="10">
        <f ca="1">Source!AQ64</f>
        <v>129.71</v>
      </c>
      <c r="F239" s="25"/>
      <c r="G239" s="26" t="str">
        <f ca="1">Source!DI64</f>
        <v>)*1,15</v>
      </c>
      <c r="H239" s="25"/>
      <c r="I239" s="26"/>
      <c r="J239" s="26"/>
      <c r="K239" s="25"/>
      <c r="L239" s="36">
        <f ca="1">Source!U64</f>
        <v>15.214982999999998</v>
      </c>
    </row>
    <row r="240" spans="1:26" ht="42.75">
      <c r="A240" s="40" t="str">
        <f ca="1">Source!E65</f>
        <v>24,1</v>
      </c>
      <c r="B240" s="41" t="str">
        <f ca="1">Source!F65</f>
        <v>11.1.03.06-0090</v>
      </c>
      <c r="C240" s="41" t="str">
        <f ca="1">Source!G65</f>
        <v>Доски обрезные хвойных пород длиной 4-6,5 м, шириной 75-150 мм, толщиной 32-40 мм, II сорта</v>
      </c>
      <c r="D240" s="24" t="str">
        <f ca="1">Source!H65</f>
        <v>м3</v>
      </c>
      <c r="E240" s="10">
        <f ca="1">Source!I65</f>
        <v>-0.46919999999999995</v>
      </c>
      <c r="F240" s="25">
        <f ca="1">Source!AL65+Source!AM65+Source!AO65</f>
        <v>1430</v>
      </c>
      <c r="G240" s="37" t="s">
        <v>1067</v>
      </c>
      <c r="H240" s="25">
        <f ca="1">ROUND(Source!AC65*Source!I65, 2)+ROUND(Source!AD65*Source!I65, 2)+ROUND(Source!AF65*Source!I65, 2)</f>
        <v>-670.96</v>
      </c>
      <c r="I240" s="26"/>
      <c r="J240" s="26">
        <f ca="1">IF(Source!BC65&lt;&gt; 0, Source!BC65, 1)</f>
        <v>6.08</v>
      </c>
      <c r="K240" s="25">
        <f ca="1">Source!O65</f>
        <v>-4079.41</v>
      </c>
      <c r="L240" s="27"/>
      <c r="S240">
        <f ca="1">ROUND((Source!FX65/100)*((ROUND(Source!AF65*Source!I65, 2)+ROUND(Source!AE65*Source!I65, 2))), 2)</f>
        <v>0</v>
      </c>
      <c r="T240">
        <f ca="1">Source!X65</f>
        <v>0</v>
      </c>
      <c r="U240">
        <f ca="1">ROUND((Source!FY65/100)*((ROUND(Source!AF65*Source!I65, 2)+ROUND(Source!AE65*Source!I65, 2))), 2)</f>
        <v>0</v>
      </c>
      <c r="V240">
        <f ca="1">Source!Y65</f>
        <v>0</v>
      </c>
      <c r="W240">
        <f ca="1">IF(Source!BI65&lt;=1,H240, 0)</f>
        <v>-670.96</v>
      </c>
      <c r="X240">
        <f ca="1">IF(Source!BI65=2,H240, 0)</f>
        <v>0</v>
      </c>
      <c r="Y240">
        <f ca="1">IF(Source!BI65=3,H240, 0)</f>
        <v>0</v>
      </c>
      <c r="Z240">
        <f ca="1">IF(Source!BI65=4,H240, 0)</f>
        <v>0</v>
      </c>
    </row>
    <row r="241" spans="1:26" ht="28.5">
      <c r="A241" s="42" t="str">
        <f ca="1">Source!E66</f>
        <v>24,2</v>
      </c>
      <c r="B241" s="43" t="str">
        <f ca="1">Source!F66</f>
        <v>11.2.11.04-0005</v>
      </c>
      <c r="C241" s="43" t="str">
        <f ca="1">Source!G66</f>
        <v>Фанера марки ФК, сорт ВВС, размер 1525х1525х12 мм</v>
      </c>
      <c r="D241" s="30" t="str">
        <f ca="1">Source!H66</f>
        <v>м2</v>
      </c>
      <c r="E241" s="31">
        <f ca="1">Source!I66</f>
        <v>10.199999999999999</v>
      </c>
      <c r="F241" s="32">
        <f ca="1">Source!AL66+Source!AM66+Source!AO66</f>
        <v>55.28</v>
      </c>
      <c r="G241" s="38" t="s">
        <v>1067</v>
      </c>
      <c r="H241" s="32">
        <f ca="1">ROUND(Source!AC66*Source!I66, 2)+ROUND(Source!AD66*Source!I66, 2)+ROUND(Source!AF66*Source!I66, 2)</f>
        <v>563.86</v>
      </c>
      <c r="I241" s="33"/>
      <c r="J241" s="33">
        <f ca="1">IF(Source!BC66&lt;&gt; 0, Source!BC66, 1)</f>
        <v>6.08</v>
      </c>
      <c r="K241" s="32">
        <f ca="1">Source!O66</f>
        <v>3428.24</v>
      </c>
      <c r="L241" s="39"/>
      <c r="S241">
        <f ca="1">ROUND((Source!FX66/100)*((ROUND(Source!AF66*Source!I66, 2)+ROUND(Source!AE66*Source!I66, 2))), 2)</f>
        <v>0</v>
      </c>
      <c r="T241">
        <f ca="1">Source!X66</f>
        <v>0</v>
      </c>
      <c r="U241">
        <f ca="1">ROUND((Source!FY66/100)*((ROUND(Source!AF66*Source!I66, 2)+ROUND(Source!AE66*Source!I66, 2))), 2)</f>
        <v>0</v>
      </c>
      <c r="V241">
        <f ca="1">Source!Y66</f>
        <v>0</v>
      </c>
      <c r="W241">
        <f ca="1">IF(Source!BI66&lt;=1,H241, 0)</f>
        <v>563.86</v>
      </c>
      <c r="X241">
        <f ca="1">IF(Source!BI66=2,H241, 0)</f>
        <v>0</v>
      </c>
      <c r="Y241">
        <f ca="1">IF(Source!BI66=3,H241, 0)</f>
        <v>0</v>
      </c>
      <c r="Z241">
        <f ca="1">IF(Source!BI66=4,H241, 0)</f>
        <v>0</v>
      </c>
    </row>
    <row r="242" spans="1:26" ht="15">
      <c r="G242" s="48">
        <f ca="1">H233+H234+H236+H237+H238+SUM(H240:H241)</f>
        <v>946.61</v>
      </c>
      <c r="H242" s="48"/>
      <c r="J242" s="48">
        <f ca="1">K233+K234+K236+K237+K238+SUM(K240:K241)</f>
        <v>5757.3</v>
      </c>
      <c r="K242" s="48"/>
      <c r="L242" s="35">
        <f ca="1">Source!U64</f>
        <v>15.214982999999998</v>
      </c>
      <c r="O242" s="19">
        <f>G242</f>
        <v>946.61</v>
      </c>
      <c r="P242" s="19">
        <f>J242</f>
        <v>5757.3</v>
      </c>
      <c r="Q242" s="19">
        <f>L242</f>
        <v>15.214982999999998</v>
      </c>
      <c r="W242">
        <f ca="1">IF(Source!BI64&lt;=1,H233+H234+H236+H237+H238, 0)</f>
        <v>1053.71</v>
      </c>
      <c r="X242">
        <f ca="1">IF(Source!BI64=2,H233+H234+H236+H237+H238, 0)</f>
        <v>0</v>
      </c>
      <c r="Y242">
        <f ca="1">IF(Source!BI64=3,H233+H234+H236+H237+H238, 0)</f>
        <v>0</v>
      </c>
      <c r="Z242">
        <f ca="1">IF(Source!BI64=4,H233+H234+H236+H237+H238, 0)</f>
        <v>0</v>
      </c>
    </row>
    <row r="243" spans="1:26" ht="28.5">
      <c r="A243" s="40" t="str">
        <f ca="1">Source!E67</f>
        <v>25</v>
      </c>
      <c r="B243" s="41" t="str">
        <f ca="1">Source!F67</f>
        <v>10-01-089-02</v>
      </c>
      <c r="C243" s="41" t="str">
        <f ca="1">Source!G67</f>
        <v>Антисептирование водными растворами перегородок</v>
      </c>
      <c r="D243" s="24" t="str">
        <f ca="1">Source!H67</f>
        <v>100 м2</v>
      </c>
      <c r="E243" s="10">
        <f ca="1">Source!I67</f>
        <v>1.724</v>
      </c>
      <c r="F243" s="25">
        <f ca="1">Source!AL67+Source!AM67+Source!AO67</f>
        <v>344.94</v>
      </c>
      <c r="G243" s="26"/>
      <c r="H243" s="25"/>
      <c r="I243" s="26" t="str">
        <f ca="1">Source!BO67</f>
        <v/>
      </c>
      <c r="J243" s="26"/>
      <c r="K243" s="25"/>
      <c r="L243" s="27"/>
      <c r="S243">
        <f ca="1">ROUND((Source!FX67/100)*((ROUND(Source!AF67*Source!I67, 2)+ROUND(Source!AE67*Source!I67, 2))), 2)</f>
        <v>144.69999999999999</v>
      </c>
      <c r="T243">
        <f ca="1">Source!X67</f>
        <v>878.09</v>
      </c>
      <c r="U243">
        <f ca="1">ROUND((Source!FY67/100)*((ROUND(Source!AF67*Source!I67, 2)+ROUND(Source!AE67*Source!I67, 2))), 2)</f>
        <v>72.959999999999994</v>
      </c>
      <c r="V243">
        <f ca="1">Source!Y67</f>
        <v>447.33</v>
      </c>
    </row>
    <row r="244" spans="1:26">
      <c r="C244" s="18" t="str">
        <f ca="1">"Объем: "&amp;Source!I67&amp;"=172,4/"&amp;"100"</f>
        <v>Объем: 1,724=172,4/100</v>
      </c>
    </row>
    <row r="245" spans="1:26" ht="14.25">
      <c r="A245" s="40"/>
      <c r="B245" s="41"/>
      <c r="C245" s="41" t="s">
        <v>1049</v>
      </c>
      <c r="D245" s="24"/>
      <c r="E245" s="10"/>
      <c r="F245" s="25">
        <f ca="1">Source!AO67</f>
        <v>67.12</v>
      </c>
      <c r="G245" s="26" t="str">
        <f ca="1">Source!DG67</f>
        <v>)*1,15</v>
      </c>
      <c r="H245" s="25">
        <f ca="1">ROUND(Source!AF67*Source!I67, 2)</f>
        <v>133.08000000000001</v>
      </c>
      <c r="I245" s="26"/>
      <c r="J245" s="26">
        <f ca="1">IF(Source!BA67&lt;&gt; 0, Source!BA67, 1)</f>
        <v>6.08</v>
      </c>
      <c r="K245" s="25">
        <f ca="1">Source!S67</f>
        <v>809.1</v>
      </c>
      <c r="L245" s="27"/>
      <c r="R245">
        <f>H245</f>
        <v>133.08000000000001</v>
      </c>
    </row>
    <row r="246" spans="1:26" ht="14.25">
      <c r="A246" s="40"/>
      <c r="B246" s="41"/>
      <c r="C246" s="41" t="s">
        <v>209</v>
      </c>
      <c r="D246" s="24"/>
      <c r="E246" s="10"/>
      <c r="F246" s="25">
        <f ca="1">Source!AM67</f>
        <v>9.74</v>
      </c>
      <c r="G246" s="26" t="str">
        <f ca="1">Source!DE67</f>
        <v>)*1,25</v>
      </c>
      <c r="H246" s="25">
        <f ca="1">ROUND(Source!AD67*Source!I67, 2)</f>
        <v>21</v>
      </c>
      <c r="I246" s="26"/>
      <c r="J246" s="26">
        <f ca="1">IF(Source!BB67&lt;&gt; 0, Source!BB67, 1)</f>
        <v>6.08</v>
      </c>
      <c r="K246" s="25">
        <f ca="1">Source!Q67</f>
        <v>127.67</v>
      </c>
      <c r="L246" s="27"/>
    </row>
    <row r="247" spans="1:26" ht="14.25">
      <c r="A247" s="40"/>
      <c r="B247" s="41"/>
      <c r="C247" s="41" t="s">
        <v>1050</v>
      </c>
      <c r="D247" s="24"/>
      <c r="E247" s="10"/>
      <c r="F247" s="25">
        <f ca="1">Source!AN67</f>
        <v>1.47</v>
      </c>
      <c r="G247" s="26" t="str">
        <f ca="1">Source!DF67</f>
        <v>)*1,25</v>
      </c>
      <c r="H247" s="28">
        <f ca="1">ROUND(Source!AE67*Source!I67, 2)</f>
        <v>3.17</v>
      </c>
      <c r="I247" s="26"/>
      <c r="J247" s="26">
        <f ca="1">IF(Source!BS67&lt;&gt; 0, Source!BS67, 1)</f>
        <v>6.08</v>
      </c>
      <c r="K247" s="28">
        <f ca="1">Source!R67</f>
        <v>19.29</v>
      </c>
      <c r="L247" s="27"/>
      <c r="R247">
        <f>H247</f>
        <v>3.17</v>
      </c>
    </row>
    <row r="248" spans="1:26" ht="14.25">
      <c r="A248" s="40"/>
      <c r="B248" s="41"/>
      <c r="C248" s="41" t="s">
        <v>1051</v>
      </c>
      <c r="D248" s="24"/>
      <c r="E248" s="10"/>
      <c r="F248" s="25">
        <f ca="1">Source!AL67</f>
        <v>268.08</v>
      </c>
      <c r="G248" s="26" t="str">
        <f ca="1">Source!DD67</f>
        <v/>
      </c>
      <c r="H248" s="25">
        <f ca="1">ROUND(Source!AC67*Source!I67, 2)</f>
        <v>462.17</v>
      </c>
      <c r="I248" s="26"/>
      <c r="J248" s="26">
        <f ca="1">IF(Source!BC67&lt;&gt; 0, Source!BC67, 1)</f>
        <v>6.08</v>
      </c>
      <c r="K248" s="25">
        <f ca="1">Source!P67</f>
        <v>2809.99</v>
      </c>
      <c r="L248" s="27"/>
    </row>
    <row r="249" spans="1:26" ht="14.25">
      <c r="A249" s="40"/>
      <c r="B249" s="41"/>
      <c r="C249" s="41" t="s">
        <v>1052</v>
      </c>
      <c r="D249" s="24" t="s">
        <v>1053</v>
      </c>
      <c r="E249" s="10">
        <f ca="1">Source!BZ67</f>
        <v>118</v>
      </c>
      <c r="F249" s="49" t="str">
        <f ca="1">CONCATENATE(" )", Source!DL67, Source!FT67, "=", Source!FX67)</f>
        <v xml:space="preserve"> )*0,9=106,2</v>
      </c>
      <c r="G249" s="50"/>
      <c r="H249" s="25">
        <f ca="1">SUM(S243:S253)</f>
        <v>144.69999999999999</v>
      </c>
      <c r="I249" s="29"/>
      <c r="J249" s="23">
        <f ca="1">Source!AT67</f>
        <v>106</v>
      </c>
      <c r="K249" s="25">
        <f ca="1">SUM(T243:T253)</f>
        <v>878.09</v>
      </c>
      <c r="L249" s="27"/>
    </row>
    <row r="250" spans="1:26" ht="14.25">
      <c r="A250" s="40"/>
      <c r="B250" s="41"/>
      <c r="C250" s="41" t="s">
        <v>1054</v>
      </c>
      <c r="D250" s="24" t="s">
        <v>1053</v>
      </c>
      <c r="E250" s="10">
        <f ca="1">Source!CA67</f>
        <v>63</v>
      </c>
      <c r="F250" s="49" t="str">
        <f ca="1">CONCATENATE(" )", Source!DM67, Source!FU67, "=", Source!FY67)</f>
        <v xml:space="preserve"> )*0,85=53,55</v>
      </c>
      <c r="G250" s="50"/>
      <c r="H250" s="25">
        <f ca="1">SUM(U243:U253)</f>
        <v>72.959999999999994</v>
      </c>
      <c r="I250" s="29"/>
      <c r="J250" s="23">
        <f ca="1">Source!AU67</f>
        <v>54</v>
      </c>
      <c r="K250" s="25">
        <f ca="1">SUM(V243:V253)</f>
        <v>447.33</v>
      </c>
      <c r="L250" s="27"/>
    </row>
    <row r="251" spans="1:26" ht="14.25">
      <c r="A251" s="40"/>
      <c r="B251" s="41"/>
      <c r="C251" s="41" t="s">
        <v>1055</v>
      </c>
      <c r="D251" s="24" t="s">
        <v>1056</v>
      </c>
      <c r="E251" s="10">
        <f ca="1">Source!AQ67</f>
        <v>7.68</v>
      </c>
      <c r="F251" s="25"/>
      <c r="G251" s="26" t="str">
        <f ca="1">Source!DI67</f>
        <v>)*1,15</v>
      </c>
      <c r="H251" s="25"/>
      <c r="I251" s="26"/>
      <c r="J251" s="26"/>
      <c r="K251" s="25"/>
      <c r="L251" s="36">
        <f ca="1">Source!U67</f>
        <v>15.226367999999997</v>
      </c>
    </row>
    <row r="252" spans="1:26" ht="28.5">
      <c r="A252" s="40" t="str">
        <f ca="1">Source!E68</f>
        <v>25,1</v>
      </c>
      <c r="B252" s="41" t="str">
        <f ca="1">Source!F68</f>
        <v>14.2.06.01-0104</v>
      </c>
      <c r="C252" s="41" t="str">
        <f ca="1">Source!G68</f>
        <v>Антисептик «НОРТЕКС-ДЕЗИНФЕКТОР» для древесины</v>
      </c>
      <c r="D252" s="24" t="str">
        <f ca="1">Source!H68</f>
        <v>кг</v>
      </c>
      <c r="E252" s="10">
        <f ca="1">Source!I68</f>
        <v>24.135999999999999</v>
      </c>
      <c r="F252" s="25">
        <f ca="1">Source!AL68+Source!AM68+Source!AO68</f>
        <v>15.84</v>
      </c>
      <c r="G252" s="37" t="s">
        <v>1067</v>
      </c>
      <c r="H252" s="25">
        <f ca="1">ROUND(Source!AC68*Source!I68, 2)+ROUND(Source!AD68*Source!I68, 2)+ROUND(Source!AF68*Source!I68, 2)</f>
        <v>382.31</v>
      </c>
      <c r="I252" s="26"/>
      <c r="J252" s="26">
        <f ca="1">IF(Source!BC68&lt;&gt; 0, Source!BC68, 1)</f>
        <v>6.08</v>
      </c>
      <c r="K252" s="25">
        <f ca="1">Source!O68</f>
        <v>2324.4699999999998</v>
      </c>
      <c r="L252" s="27"/>
      <c r="S252">
        <f ca="1">ROUND((Source!FX68/100)*((ROUND(Source!AF68*Source!I68, 2)+ROUND(Source!AE68*Source!I68, 2))), 2)</f>
        <v>0</v>
      </c>
      <c r="T252">
        <f ca="1">Source!X68</f>
        <v>0</v>
      </c>
      <c r="U252">
        <f ca="1">ROUND((Source!FY68/100)*((ROUND(Source!AF68*Source!I68, 2)+ROUND(Source!AE68*Source!I68, 2))), 2)</f>
        <v>0</v>
      </c>
      <c r="V252">
        <f ca="1">Source!Y68</f>
        <v>0</v>
      </c>
      <c r="W252">
        <f ca="1">IF(Source!BI68&lt;=1,H252, 0)</f>
        <v>382.31</v>
      </c>
      <c r="X252">
        <f ca="1">IF(Source!BI68=2,H252, 0)</f>
        <v>0</v>
      </c>
      <c r="Y252">
        <f ca="1">IF(Source!BI68=3,H252, 0)</f>
        <v>0</v>
      </c>
      <c r="Z252">
        <f ca="1">IF(Source!BI68=4,H252, 0)</f>
        <v>0</v>
      </c>
    </row>
    <row r="253" spans="1:26" ht="28.5">
      <c r="A253" s="42" t="str">
        <f ca="1">Source!E69</f>
        <v>25,2</v>
      </c>
      <c r="B253" s="43" t="str">
        <f ca="1">Source!F69</f>
        <v>01.3.05.23-0129</v>
      </c>
      <c r="C253" s="43" t="str">
        <f ca="1">Source!G69</f>
        <v>Натрий фтористый технический, марка А, сорт I</v>
      </c>
      <c r="D253" s="30" t="str">
        <f ca="1">Source!H69</f>
        <v>т</v>
      </c>
      <c r="E253" s="31">
        <f ca="1">Source!I69</f>
        <v>-2.4136000000000001E-2</v>
      </c>
      <c r="F253" s="32">
        <f ca="1">Source!AL69+Source!AM69+Source!AO69</f>
        <v>19100</v>
      </c>
      <c r="G253" s="38" t="s">
        <v>1067</v>
      </c>
      <c r="H253" s="32">
        <f ca="1">ROUND(Source!AC69*Source!I69, 2)+ROUND(Source!AD69*Source!I69, 2)+ROUND(Source!AF69*Source!I69, 2)</f>
        <v>-461</v>
      </c>
      <c r="I253" s="33"/>
      <c r="J253" s="33">
        <f ca="1">IF(Source!BC69&lt;&gt; 0, Source!BC69, 1)</f>
        <v>6.08</v>
      </c>
      <c r="K253" s="32">
        <f ca="1">Source!O69</f>
        <v>-2802.87</v>
      </c>
      <c r="L253" s="39"/>
      <c r="S253">
        <f ca="1">ROUND((Source!FX69/100)*((ROUND(Source!AF69*Source!I69, 2)+ROUND(Source!AE69*Source!I69, 2))), 2)</f>
        <v>0</v>
      </c>
      <c r="T253">
        <f ca="1">Source!X69</f>
        <v>0</v>
      </c>
      <c r="U253">
        <f ca="1">ROUND((Source!FY69/100)*((ROUND(Source!AF69*Source!I69, 2)+ROUND(Source!AE69*Source!I69, 2))), 2)</f>
        <v>0</v>
      </c>
      <c r="V253">
        <f ca="1">Source!Y69</f>
        <v>0</v>
      </c>
      <c r="W253">
        <f ca="1">IF(Source!BI69&lt;=1,H253, 0)</f>
        <v>-461</v>
      </c>
      <c r="X253">
        <f ca="1">IF(Source!BI69=2,H253, 0)</f>
        <v>0</v>
      </c>
      <c r="Y253">
        <f ca="1">IF(Source!BI69=3,H253, 0)</f>
        <v>0</v>
      </c>
      <c r="Z253">
        <f ca="1">IF(Source!BI69=4,H253, 0)</f>
        <v>0</v>
      </c>
    </row>
    <row r="254" spans="1:26" ht="15">
      <c r="G254" s="48">
        <f ca="1">H245+H246+H248+H249+H250+SUM(H252:H253)</f>
        <v>755.22</v>
      </c>
      <c r="H254" s="48"/>
      <c r="J254" s="48">
        <f ca="1">K245+K246+K248+K249+K250+SUM(K252:K253)</f>
        <v>4593.7799999999988</v>
      </c>
      <c r="K254" s="48"/>
      <c r="L254" s="35">
        <f ca="1">Source!U67</f>
        <v>15.226367999999997</v>
      </c>
      <c r="O254" s="19">
        <f>G254</f>
        <v>755.22</v>
      </c>
      <c r="P254" s="19">
        <f>J254</f>
        <v>4593.7799999999988</v>
      </c>
      <c r="Q254" s="19">
        <f>L254</f>
        <v>15.226367999999997</v>
      </c>
      <c r="W254">
        <f ca="1">IF(Source!BI67&lt;=1,H245+H246+H248+H249+H250, 0)</f>
        <v>833.91000000000008</v>
      </c>
      <c r="X254">
        <f ca="1">IF(Source!BI67=2,H245+H246+H248+H249+H250, 0)</f>
        <v>0</v>
      </c>
      <c r="Y254">
        <f ca="1">IF(Source!BI67=3,H245+H246+H248+H249+H250, 0)</f>
        <v>0</v>
      </c>
      <c r="Z254">
        <f ca="1">IF(Source!BI67=4,H245+H246+H248+H249+H250, 0)</f>
        <v>0</v>
      </c>
    </row>
    <row r="255" spans="1:26" ht="42.75">
      <c r="A255" s="40" t="str">
        <f ca="1">Source!E70</f>
        <v>26</v>
      </c>
      <c r="B255" s="41" t="str">
        <f ca="1">Source!F70</f>
        <v>15-02-024-04 прим.</v>
      </c>
      <c r="C255" s="41" t="str">
        <f ca="1">Source!G70</f>
        <v>Облицовка древесноволокнистыми листами стен при отделке под оклейку обоями</v>
      </c>
      <c r="D255" s="24" t="str">
        <f ca="1">Source!H70</f>
        <v>100 м2</v>
      </c>
      <c r="E255" s="10">
        <f ca="1">Source!I70</f>
        <v>0.76</v>
      </c>
      <c r="F255" s="25">
        <f ca="1">Source!AL70+Source!AM70+Source!AO70</f>
        <v>1979.0200000000002</v>
      </c>
      <c r="G255" s="26"/>
      <c r="H255" s="25"/>
      <c r="I255" s="26" t="str">
        <f ca="1">Source!BO70</f>
        <v/>
      </c>
      <c r="J255" s="26"/>
      <c r="K255" s="25"/>
      <c r="L255" s="27"/>
      <c r="S255">
        <f ca="1">ROUND((Source!FX70/100)*((ROUND(Source!AF70*Source!I70, 2)+ROUND(Source!AE70*Source!I70, 2))), 2)</f>
        <v>464.79</v>
      </c>
      <c r="T255">
        <f ca="1">Source!X70</f>
        <v>2840.83</v>
      </c>
      <c r="U255">
        <f ca="1">ROUND((Source!FY70/100)*((ROUND(Source!AF70*Source!I70, 2)+ROUND(Source!AE70*Source!I70, 2))), 2)</f>
        <v>229.94</v>
      </c>
      <c r="V255">
        <f ca="1">Source!Y70</f>
        <v>1405.46</v>
      </c>
    </row>
    <row r="256" spans="1:26">
      <c r="C256" s="18" t="str">
        <f ca="1">"Объем: "&amp;Source!I70&amp;"=76/"&amp;"100"</f>
        <v>Объем: 0,76=76/100</v>
      </c>
    </row>
    <row r="257" spans="1:26" ht="14.25">
      <c r="A257" s="40"/>
      <c r="B257" s="41"/>
      <c r="C257" s="41" t="s">
        <v>1049</v>
      </c>
      <c r="D257" s="24"/>
      <c r="E257" s="10"/>
      <c r="F257" s="25">
        <f ca="1">Source!AO70</f>
        <v>553.45000000000005</v>
      </c>
      <c r="G257" s="26" t="str">
        <f ca="1">Source!DG70</f>
        <v>)*1,15</v>
      </c>
      <c r="H257" s="25">
        <f ca="1">ROUND(Source!AF70*Source!I70, 2)</f>
        <v>483.72</v>
      </c>
      <c r="I257" s="26"/>
      <c r="J257" s="26">
        <f ca="1">IF(Source!BA70&lt;&gt; 0, Source!BA70, 1)</f>
        <v>6.08</v>
      </c>
      <c r="K257" s="25">
        <f ca="1">Source!S70</f>
        <v>2941</v>
      </c>
      <c r="L257" s="27"/>
      <c r="R257">
        <f>H257</f>
        <v>483.72</v>
      </c>
    </row>
    <row r="258" spans="1:26" ht="14.25">
      <c r="A258" s="40"/>
      <c r="B258" s="41"/>
      <c r="C258" s="41" t="s">
        <v>209</v>
      </c>
      <c r="D258" s="24"/>
      <c r="E258" s="10"/>
      <c r="F258" s="25">
        <f ca="1">Source!AM70</f>
        <v>35.69</v>
      </c>
      <c r="G258" s="26" t="str">
        <f ca="1">Source!DE70</f>
        <v>)*1,25</v>
      </c>
      <c r="H258" s="25">
        <f ca="1">ROUND(Source!AD70*Source!I70, 2)</f>
        <v>33.909999999999997</v>
      </c>
      <c r="I258" s="26"/>
      <c r="J258" s="26">
        <f ca="1">IF(Source!BB70&lt;&gt; 0, Source!BB70, 1)</f>
        <v>6.08</v>
      </c>
      <c r="K258" s="25">
        <f ca="1">Source!Q70</f>
        <v>206.18</v>
      </c>
      <c r="L258" s="27"/>
    </row>
    <row r="259" spans="1:26" ht="14.25">
      <c r="A259" s="40"/>
      <c r="B259" s="41"/>
      <c r="C259" s="41" t="s">
        <v>1050</v>
      </c>
      <c r="D259" s="24"/>
      <c r="E259" s="10"/>
      <c r="F259" s="25">
        <f ca="1">Source!AN70</f>
        <v>8.5399999999999991</v>
      </c>
      <c r="G259" s="26" t="str">
        <f ca="1">Source!DF70</f>
        <v>)*1,25</v>
      </c>
      <c r="H259" s="28">
        <f ca="1">ROUND(Source!AE70*Source!I70, 2)</f>
        <v>8.1199999999999992</v>
      </c>
      <c r="I259" s="26"/>
      <c r="J259" s="26">
        <f ca="1">IF(Source!BS70&lt;&gt; 0, Source!BS70, 1)</f>
        <v>6.08</v>
      </c>
      <c r="K259" s="28">
        <f ca="1">Source!R70</f>
        <v>49.35</v>
      </c>
      <c r="L259" s="27"/>
      <c r="R259">
        <f>H259</f>
        <v>8.1199999999999992</v>
      </c>
    </row>
    <row r="260" spans="1:26" ht="14.25">
      <c r="A260" s="40"/>
      <c r="B260" s="41"/>
      <c r="C260" s="41" t="s">
        <v>1051</v>
      </c>
      <c r="D260" s="24"/>
      <c r="E260" s="10"/>
      <c r="F260" s="25">
        <f ca="1">Source!AL70</f>
        <v>1389.88</v>
      </c>
      <c r="G260" s="26" t="str">
        <f ca="1">Source!DD70</f>
        <v/>
      </c>
      <c r="H260" s="25">
        <f ca="1">ROUND(Source!AC70*Source!I70, 2)</f>
        <v>1056.31</v>
      </c>
      <c r="I260" s="26"/>
      <c r="J260" s="26">
        <f ca="1">IF(Source!BC70&lt;&gt; 0, Source!BC70, 1)</f>
        <v>6.08</v>
      </c>
      <c r="K260" s="25">
        <f ca="1">Source!P70</f>
        <v>6422.36</v>
      </c>
      <c r="L260" s="27"/>
    </row>
    <row r="261" spans="1:26" ht="14.25">
      <c r="A261" s="40"/>
      <c r="B261" s="41"/>
      <c r="C261" s="41" t="s">
        <v>1052</v>
      </c>
      <c r="D261" s="24" t="s">
        <v>1053</v>
      </c>
      <c r="E261" s="10">
        <f ca="1">Source!BZ70</f>
        <v>105</v>
      </c>
      <c r="F261" s="49" t="str">
        <f ca="1">CONCATENATE(" )", Source!DL70, Source!FT70, "=", Source!FX70)</f>
        <v xml:space="preserve"> )*0,9=94,5</v>
      </c>
      <c r="G261" s="50"/>
      <c r="H261" s="25">
        <f ca="1">SUM(S255:S265)</f>
        <v>464.79</v>
      </c>
      <c r="I261" s="29"/>
      <c r="J261" s="23">
        <f ca="1">Source!AT70</f>
        <v>95</v>
      </c>
      <c r="K261" s="25">
        <f ca="1">SUM(T255:T265)</f>
        <v>2840.83</v>
      </c>
      <c r="L261" s="27"/>
    </row>
    <row r="262" spans="1:26" ht="14.25">
      <c r="A262" s="40"/>
      <c r="B262" s="41"/>
      <c r="C262" s="41" t="s">
        <v>1054</v>
      </c>
      <c r="D262" s="24" t="s">
        <v>1053</v>
      </c>
      <c r="E262" s="10">
        <f ca="1">Source!CA70</f>
        <v>55</v>
      </c>
      <c r="F262" s="49" t="str">
        <f ca="1">CONCATENATE(" )", Source!DM70, Source!FU70, "=", Source!FY70)</f>
        <v xml:space="preserve"> )*0,85=46,75</v>
      </c>
      <c r="G262" s="50"/>
      <c r="H262" s="25">
        <f ca="1">SUM(U255:U265)</f>
        <v>229.94</v>
      </c>
      <c r="I262" s="29"/>
      <c r="J262" s="23">
        <f ca="1">Source!AU70</f>
        <v>47</v>
      </c>
      <c r="K262" s="25">
        <f ca="1">SUM(V255:V265)</f>
        <v>1405.46</v>
      </c>
      <c r="L262" s="27"/>
    </row>
    <row r="263" spans="1:26" ht="14.25">
      <c r="A263" s="40"/>
      <c r="B263" s="41"/>
      <c r="C263" s="41" t="s">
        <v>1055</v>
      </c>
      <c r="D263" s="24" t="s">
        <v>1056</v>
      </c>
      <c r="E263" s="10">
        <f ca="1">Source!AQ70</f>
        <v>66.599999999999994</v>
      </c>
      <c r="F263" s="25"/>
      <c r="G263" s="26" t="str">
        <f ca="1">Source!DI70</f>
        <v>)*1,15</v>
      </c>
      <c r="H263" s="25"/>
      <c r="I263" s="26"/>
      <c r="J263" s="26"/>
      <c r="K263" s="25"/>
      <c r="L263" s="36">
        <f ca="1">Source!U70</f>
        <v>58.20839999999999</v>
      </c>
    </row>
    <row r="264" spans="1:26" ht="42.75">
      <c r="A264" s="40" t="str">
        <f ca="1">Source!E71</f>
        <v>26,1</v>
      </c>
      <c r="B264" s="41" t="str">
        <f ca="1">Source!F71</f>
        <v>11.2.08.01-0008</v>
      </c>
      <c r="C264" s="41" t="str">
        <f ca="1">Source!G71</f>
        <v>Плиты древесноволокнистые мокрого способа производства мягкие М-2 толщиной 12 мм</v>
      </c>
      <c r="D264" s="24" t="str">
        <f ca="1">Source!H71</f>
        <v>1000 м2</v>
      </c>
      <c r="E264" s="10">
        <f ca="1">Source!I71</f>
        <v>-7.9799999999999996E-2</v>
      </c>
      <c r="F264" s="25">
        <f ca="1">Source!AL71+Source!AM71+Source!AO71</f>
        <v>5600</v>
      </c>
      <c r="G264" s="37" t="s">
        <v>1067</v>
      </c>
      <c r="H264" s="25">
        <f ca="1">ROUND(Source!AC71*Source!I71, 2)+ROUND(Source!AD71*Source!I71, 2)+ROUND(Source!AF71*Source!I71, 2)</f>
        <v>-446.88</v>
      </c>
      <c r="I264" s="26"/>
      <c r="J264" s="26">
        <f ca="1">IF(Source!BC71&lt;&gt; 0, Source!BC71, 1)</f>
        <v>6.08</v>
      </c>
      <c r="K264" s="25">
        <f ca="1">Source!O71</f>
        <v>-2717.03</v>
      </c>
      <c r="L264" s="27"/>
      <c r="S264">
        <f ca="1">ROUND((Source!FX71/100)*((ROUND(Source!AF71*Source!I71, 2)+ROUND(Source!AE71*Source!I71, 2))), 2)</f>
        <v>0</v>
      </c>
      <c r="T264">
        <f ca="1">Source!X71</f>
        <v>0</v>
      </c>
      <c r="U264">
        <f ca="1">ROUND((Source!FY71/100)*((ROUND(Source!AF71*Source!I71, 2)+ROUND(Source!AE71*Source!I71, 2))), 2)</f>
        <v>0</v>
      </c>
      <c r="V264">
        <f ca="1">Source!Y71</f>
        <v>0</v>
      </c>
      <c r="W264">
        <f ca="1">IF(Source!BI71&lt;=1,H264, 0)</f>
        <v>-446.88</v>
      </c>
      <c r="X264">
        <f ca="1">IF(Source!BI71=2,H264, 0)</f>
        <v>0</v>
      </c>
      <c r="Y264">
        <f ca="1">IF(Source!BI71=3,H264, 0)</f>
        <v>0</v>
      </c>
      <c r="Z264">
        <f ca="1">IF(Source!BI71=4,H264, 0)</f>
        <v>0</v>
      </c>
    </row>
    <row r="265" spans="1:26" ht="28.5">
      <c r="A265" s="42" t="str">
        <f ca="1">Source!E72</f>
        <v>26,2</v>
      </c>
      <c r="B265" s="43" t="str">
        <f ca="1">Source!F72</f>
        <v>11.2.11.04-0007</v>
      </c>
      <c r="C265" s="43" t="str">
        <f ca="1">Source!G72</f>
        <v>Фанера марки ФК, сорт ВВС, размер 1525х1525х20 мм</v>
      </c>
      <c r="D265" s="30" t="str">
        <f ca="1">Source!H72</f>
        <v>м2</v>
      </c>
      <c r="E265" s="31">
        <f ca="1">Source!I72</f>
        <v>76</v>
      </c>
      <c r="F265" s="32">
        <f ca="1">Source!AL72+Source!AM72+Source!AO72</f>
        <v>90.8</v>
      </c>
      <c r="G265" s="38" t="s">
        <v>1067</v>
      </c>
      <c r="H265" s="32">
        <f ca="1">ROUND(Source!AC72*Source!I72, 2)+ROUND(Source!AD72*Source!I72, 2)+ROUND(Source!AF72*Source!I72, 2)</f>
        <v>6900.8</v>
      </c>
      <c r="I265" s="33"/>
      <c r="J265" s="33">
        <f ca="1">IF(Source!BC72&lt;&gt; 0, Source!BC72, 1)</f>
        <v>6.08</v>
      </c>
      <c r="K265" s="32">
        <f ca="1">Source!O72</f>
        <v>41956.86</v>
      </c>
      <c r="L265" s="39"/>
      <c r="S265">
        <f ca="1">ROUND((Source!FX72/100)*((ROUND(Source!AF72*Source!I72, 2)+ROUND(Source!AE72*Source!I72, 2))), 2)</f>
        <v>0</v>
      </c>
      <c r="T265">
        <f ca="1">Source!X72</f>
        <v>0</v>
      </c>
      <c r="U265">
        <f ca="1">ROUND((Source!FY72/100)*((ROUND(Source!AF72*Source!I72, 2)+ROUND(Source!AE72*Source!I72, 2))), 2)</f>
        <v>0</v>
      </c>
      <c r="V265">
        <f ca="1">Source!Y72</f>
        <v>0</v>
      </c>
      <c r="W265">
        <f ca="1">IF(Source!BI72&lt;=1,H265, 0)</f>
        <v>6900.8</v>
      </c>
      <c r="X265">
        <f ca="1">IF(Source!BI72=2,H265, 0)</f>
        <v>0</v>
      </c>
      <c r="Y265">
        <f ca="1">IF(Source!BI72=3,H265, 0)</f>
        <v>0</v>
      </c>
      <c r="Z265">
        <f ca="1">IF(Source!BI72=4,H265, 0)</f>
        <v>0</v>
      </c>
    </row>
    <row r="266" spans="1:26" ht="15">
      <c r="G266" s="48">
        <f ca="1">H257+H258+H260+H261+H262+SUM(H264:H265)</f>
        <v>8722.59</v>
      </c>
      <c r="H266" s="48"/>
      <c r="J266" s="48">
        <f ca="1">K257+K258+K260+K261+K262+SUM(K264:K265)</f>
        <v>53055.66</v>
      </c>
      <c r="K266" s="48"/>
      <c r="L266" s="35">
        <f ca="1">Source!U70</f>
        <v>58.20839999999999</v>
      </c>
      <c r="O266" s="19">
        <f>G266</f>
        <v>8722.59</v>
      </c>
      <c r="P266" s="19">
        <f>J266</f>
        <v>53055.66</v>
      </c>
      <c r="Q266" s="19">
        <f>L266</f>
        <v>58.20839999999999</v>
      </c>
      <c r="W266">
        <f ca="1">IF(Source!BI70&lt;=1,H257+H258+H260+H261+H262, 0)</f>
        <v>2268.67</v>
      </c>
      <c r="X266">
        <f ca="1">IF(Source!BI70=2,H257+H258+H260+H261+H262, 0)</f>
        <v>0</v>
      </c>
      <c r="Y266">
        <f ca="1">IF(Source!BI70=3,H257+H258+H260+H261+H262, 0)</f>
        <v>0</v>
      </c>
      <c r="Z266">
        <f ca="1">IF(Source!BI70=4,H257+H258+H260+H261+H262, 0)</f>
        <v>0</v>
      </c>
    </row>
    <row r="267" spans="1:26" ht="14.25">
      <c r="A267" s="40" t="str">
        <f ca="1">Source!E73</f>
        <v>27</v>
      </c>
      <c r="B267" s="41" t="str">
        <f ca="1">Source!F73</f>
        <v>10-01-036-01 прим.</v>
      </c>
      <c r="C267" s="41" t="str">
        <f ca="1">Source!G73</f>
        <v>Установка уголков ПВХ на клее</v>
      </c>
      <c r="D267" s="24" t="str">
        <f ca="1">Source!H73</f>
        <v>100 м</v>
      </c>
      <c r="E267" s="10">
        <f ca="1">Source!I73</f>
        <v>0.48499999999999999</v>
      </c>
      <c r="F267" s="25">
        <f ca="1">Source!AL73+Source!AM73+Source!AO73</f>
        <v>93.15</v>
      </c>
      <c r="G267" s="26"/>
      <c r="H267" s="25"/>
      <c r="I267" s="26" t="str">
        <f ca="1">Source!BO73</f>
        <v/>
      </c>
      <c r="J267" s="26"/>
      <c r="K267" s="25"/>
      <c r="L267" s="27"/>
      <c r="S267">
        <f ca="1">ROUND((Source!FX73/100)*((ROUND(Source!AF73*Source!I73, 2)+ROUND(Source!AE73*Source!I73, 2))), 2)</f>
        <v>33.85</v>
      </c>
      <c r="T267">
        <f ca="1">Source!X73</f>
        <v>205.43</v>
      </c>
      <c r="U267">
        <f ca="1">ROUND((Source!FY73/100)*((ROUND(Source!AF73*Source!I73, 2)+ROUND(Source!AE73*Source!I73, 2))), 2)</f>
        <v>17.07</v>
      </c>
      <c r="V267">
        <f ca="1">Source!Y73</f>
        <v>104.65</v>
      </c>
    </row>
    <row r="268" spans="1:26">
      <c r="C268" s="18" t="str">
        <f ca="1">"Объем: "&amp;Source!I73&amp;"=48,5/"&amp;"100"</f>
        <v>Объем: 0,485=48,5/100</v>
      </c>
    </row>
    <row r="269" spans="1:26" ht="14.25">
      <c r="A269" s="40"/>
      <c r="B269" s="41"/>
      <c r="C269" s="41" t="s">
        <v>1049</v>
      </c>
      <c r="D269" s="24"/>
      <c r="E269" s="10"/>
      <c r="F269" s="25">
        <f ca="1">Source!AO73</f>
        <v>57.15</v>
      </c>
      <c r="G269" s="26" t="str">
        <f ca="1">Source!DG73</f>
        <v>)*1,15</v>
      </c>
      <c r="H269" s="25">
        <f ca="1">ROUND(Source!AF73*Source!I73, 2)</f>
        <v>31.87</v>
      </c>
      <c r="I269" s="26"/>
      <c r="J269" s="26">
        <f ca="1">IF(Source!BA73&lt;&gt; 0, Source!BA73, 1)</f>
        <v>6.08</v>
      </c>
      <c r="K269" s="25">
        <f ca="1">Source!S73</f>
        <v>193.8</v>
      </c>
      <c r="L269" s="27"/>
      <c r="R269">
        <f>H269</f>
        <v>31.87</v>
      </c>
    </row>
    <row r="270" spans="1:26" ht="14.25">
      <c r="A270" s="40"/>
      <c r="B270" s="41"/>
      <c r="C270" s="41" t="s">
        <v>1051</v>
      </c>
      <c r="D270" s="24"/>
      <c r="E270" s="10"/>
      <c r="F270" s="25">
        <f ca="1">Source!AL73</f>
        <v>36</v>
      </c>
      <c r="G270" s="26" t="str">
        <f ca="1">Source!DD73</f>
        <v/>
      </c>
      <c r="H270" s="25">
        <f ca="1">ROUND(Source!AC73*Source!I73, 2)</f>
        <v>17.46</v>
      </c>
      <c r="I270" s="26"/>
      <c r="J270" s="26">
        <f ca="1">IF(Source!BC73&lt;&gt; 0, Source!BC73, 1)</f>
        <v>6.08</v>
      </c>
      <c r="K270" s="25">
        <f ca="1">Source!P73</f>
        <v>106.16</v>
      </c>
      <c r="L270" s="27"/>
    </row>
    <row r="271" spans="1:26" ht="14.25">
      <c r="A271" s="40"/>
      <c r="B271" s="41"/>
      <c r="C271" s="41" t="s">
        <v>1052</v>
      </c>
      <c r="D271" s="24" t="s">
        <v>1053</v>
      </c>
      <c r="E271" s="10">
        <f ca="1">Source!BZ73</f>
        <v>118</v>
      </c>
      <c r="F271" s="49" t="str">
        <f ca="1">CONCATENATE(" )", Source!DL73, Source!FT73, "=", Source!FX73)</f>
        <v xml:space="preserve"> )*0,9=106,2</v>
      </c>
      <c r="G271" s="50"/>
      <c r="H271" s="25">
        <f ca="1">SUM(S267:S275)</f>
        <v>33.85</v>
      </c>
      <c r="I271" s="29"/>
      <c r="J271" s="23">
        <f ca="1">Source!AT73</f>
        <v>106</v>
      </c>
      <c r="K271" s="25">
        <f ca="1">SUM(T267:T275)</f>
        <v>205.43</v>
      </c>
      <c r="L271" s="27"/>
    </row>
    <row r="272" spans="1:26" ht="14.25">
      <c r="A272" s="40"/>
      <c r="B272" s="41"/>
      <c r="C272" s="41" t="s">
        <v>1054</v>
      </c>
      <c r="D272" s="24" t="s">
        <v>1053</v>
      </c>
      <c r="E272" s="10">
        <f ca="1">Source!CA73</f>
        <v>63</v>
      </c>
      <c r="F272" s="49" t="str">
        <f ca="1">CONCATENATE(" )", Source!DM73, Source!FU73, "=", Source!FY73)</f>
        <v xml:space="preserve"> )*0,85=53,55</v>
      </c>
      <c r="G272" s="50"/>
      <c r="H272" s="25">
        <f ca="1">SUM(U267:U275)</f>
        <v>17.07</v>
      </c>
      <c r="I272" s="29"/>
      <c r="J272" s="23">
        <f ca="1">Source!AU73</f>
        <v>54</v>
      </c>
      <c r="K272" s="25">
        <f ca="1">SUM(V267:V275)</f>
        <v>104.65</v>
      </c>
      <c r="L272" s="27"/>
    </row>
    <row r="273" spans="1:26" ht="14.25">
      <c r="A273" s="40"/>
      <c r="B273" s="41"/>
      <c r="C273" s="41" t="s">
        <v>1055</v>
      </c>
      <c r="D273" s="24" t="s">
        <v>1056</v>
      </c>
      <c r="E273" s="10">
        <f ca="1">Source!AQ73</f>
        <v>6.7</v>
      </c>
      <c r="F273" s="25"/>
      <c r="G273" s="26" t="str">
        <f ca="1">Source!DI73</f>
        <v>)*1,15</v>
      </c>
      <c r="H273" s="25"/>
      <c r="I273" s="26"/>
      <c r="J273" s="26"/>
      <c r="K273" s="25"/>
      <c r="L273" s="36">
        <f ca="1">Source!U73</f>
        <v>3.7369249999999994</v>
      </c>
    </row>
    <row r="274" spans="1:26" ht="28.5">
      <c r="A274" s="40" t="str">
        <f ca="1">Source!E74</f>
        <v>27,1</v>
      </c>
      <c r="B274" s="41" t="str">
        <f ca="1">Source!F74</f>
        <v>11.3.03.13-0043</v>
      </c>
      <c r="C274" s="41" t="str">
        <f ca="1">Source!G74</f>
        <v>Уголок деревянный, размером 20х20 мм</v>
      </c>
      <c r="D274" s="24" t="str">
        <f ca="1">Source!H74</f>
        <v>10 м</v>
      </c>
      <c r="E274" s="10">
        <f ca="1">Source!I74</f>
        <v>4.8499999999999996</v>
      </c>
      <c r="F274" s="25">
        <f ca="1">Source!AL74+Source!AM74+Source!AO74</f>
        <v>25.6</v>
      </c>
      <c r="G274" s="37" t="s">
        <v>1067</v>
      </c>
      <c r="H274" s="25">
        <f ca="1">ROUND(Source!AC74*Source!I74, 2)+ROUND(Source!AD74*Source!I74, 2)+ROUND(Source!AF74*Source!I74, 2)</f>
        <v>124.16</v>
      </c>
      <c r="I274" s="26"/>
      <c r="J274" s="26">
        <f ca="1">IF(Source!BC74&lt;&gt; 0, Source!BC74, 1)</f>
        <v>6.08</v>
      </c>
      <c r="K274" s="25">
        <f ca="1">Source!O74</f>
        <v>754.89</v>
      </c>
      <c r="L274" s="27"/>
      <c r="S274">
        <f ca="1">ROUND((Source!FX74/100)*((ROUND(Source!AF74*Source!I74, 2)+ROUND(Source!AE74*Source!I74, 2))), 2)</f>
        <v>0</v>
      </c>
      <c r="T274">
        <f ca="1">Source!X74</f>
        <v>0</v>
      </c>
      <c r="U274">
        <f ca="1">ROUND((Source!FY74/100)*((ROUND(Source!AF74*Source!I74, 2)+ROUND(Source!AE74*Source!I74, 2))), 2)</f>
        <v>0</v>
      </c>
      <c r="V274">
        <f ca="1">Source!Y74</f>
        <v>0</v>
      </c>
      <c r="W274">
        <f ca="1">IF(Source!BI74&lt;=1,H274, 0)</f>
        <v>124.16</v>
      </c>
      <c r="X274">
        <f ca="1">IF(Source!BI74=2,H274, 0)</f>
        <v>0</v>
      </c>
      <c r="Y274">
        <f ca="1">IF(Source!BI74=3,H274, 0)</f>
        <v>0</v>
      </c>
      <c r="Z274">
        <f ca="1">IF(Source!BI74=4,H274, 0)</f>
        <v>0</v>
      </c>
    </row>
    <row r="275" spans="1:26" ht="14.25">
      <c r="A275" s="42" t="str">
        <f ca="1">Source!E75</f>
        <v>27,2</v>
      </c>
      <c r="B275" s="43" t="str">
        <f ca="1">Source!F75</f>
        <v>11.3.03.13</v>
      </c>
      <c r="C275" s="43" t="str">
        <f ca="1">Source!G75</f>
        <v>Уголок ПВХ</v>
      </c>
      <c r="D275" s="30" t="str">
        <f ca="1">Source!H75</f>
        <v>П.М</v>
      </c>
      <c r="E275" s="31">
        <f ca="1">Source!I75</f>
        <v>48.5</v>
      </c>
      <c r="F275" s="32">
        <f ca="1">Source!AL75+Source!AM75+Source!AO75</f>
        <v>0</v>
      </c>
      <c r="G275" s="38" t="s">
        <v>1067</v>
      </c>
      <c r="H275" s="32">
        <f ca="1">ROUND(Source!AC75*Source!I75, 2)+ROUND(Source!AD75*Source!I75, 2)+ROUND(Source!AF75*Source!I75, 2)</f>
        <v>0</v>
      </c>
      <c r="I275" s="33"/>
      <c r="J275" s="33">
        <f ca="1">IF(Source!BC75&lt;&gt; 0, Source!BC75, 1)</f>
        <v>6.08</v>
      </c>
      <c r="K275" s="32">
        <f ca="1">Source!O75</f>
        <v>0</v>
      </c>
      <c r="L275" s="39"/>
      <c r="S275">
        <f ca="1">ROUND((Source!FX75/100)*((ROUND(Source!AF75*Source!I75, 2)+ROUND(Source!AE75*Source!I75, 2))), 2)</f>
        <v>0</v>
      </c>
      <c r="T275">
        <f ca="1">Source!X75</f>
        <v>0</v>
      </c>
      <c r="U275">
        <f ca="1">ROUND((Source!FY75/100)*((ROUND(Source!AF75*Source!I75, 2)+ROUND(Source!AE75*Source!I75, 2))), 2)</f>
        <v>0</v>
      </c>
      <c r="V275">
        <f ca="1">Source!Y75</f>
        <v>0</v>
      </c>
      <c r="W275">
        <f ca="1">IF(Source!BI75&lt;=1,H275, 0)</f>
        <v>0</v>
      </c>
      <c r="X275">
        <f ca="1">IF(Source!BI75=2,H275, 0)</f>
        <v>0</v>
      </c>
      <c r="Y275">
        <f ca="1">IF(Source!BI75=3,H275, 0)</f>
        <v>0</v>
      </c>
      <c r="Z275">
        <f ca="1">IF(Source!BI75=4,H275, 0)</f>
        <v>0</v>
      </c>
    </row>
    <row r="276" spans="1:26" ht="15">
      <c r="G276" s="48">
        <f ca="1">H269+H270+H271+H272+SUM(H274:H275)</f>
        <v>224.41</v>
      </c>
      <c r="H276" s="48"/>
      <c r="J276" s="48">
        <f ca="1">K269+K270+K271+K272+SUM(K274:K275)</f>
        <v>1364.93</v>
      </c>
      <c r="K276" s="48"/>
      <c r="L276" s="35">
        <f ca="1">Source!U73</f>
        <v>3.7369249999999994</v>
      </c>
      <c r="O276" s="19">
        <f>G276</f>
        <v>224.41</v>
      </c>
      <c r="P276" s="19">
        <f>J276</f>
        <v>1364.93</v>
      </c>
      <c r="Q276" s="19">
        <f>L276</f>
        <v>3.7369249999999994</v>
      </c>
      <c r="W276">
        <f ca="1">IF(Source!BI73&lt;=1,H269+H270+H271+H272, 0)</f>
        <v>100.25</v>
      </c>
      <c r="X276">
        <f ca="1">IF(Source!BI73=2,H269+H270+H271+H272, 0)</f>
        <v>0</v>
      </c>
      <c r="Y276">
        <f ca="1">IF(Source!BI73=3,H269+H270+H271+H272, 0)</f>
        <v>0</v>
      </c>
      <c r="Z276">
        <f ca="1">IF(Source!BI73=4,H269+H270+H271+H272, 0)</f>
        <v>0</v>
      </c>
    </row>
    <row r="277" spans="1:26" ht="71.25">
      <c r="A277" s="40" t="str">
        <f ca="1">Source!E76</f>
        <v>28</v>
      </c>
      <c r="B277" s="41" t="str">
        <f ca="1">Source!F76</f>
        <v>15-04-005-09 прим.</v>
      </c>
      <c r="C277" s="41" t="str">
        <f ca="1">Source!G76</f>
        <v>Окраска поливинилацетатными водоэмульсионными составами высококачественная по сборным конструкциям стен, подготовленным под окраску</v>
      </c>
      <c r="D277" s="24" t="str">
        <f ca="1">Source!H76</f>
        <v>100 м2</v>
      </c>
      <c r="E277" s="10">
        <f ca="1">Source!I76</f>
        <v>0.2104</v>
      </c>
      <c r="F277" s="25">
        <f ca="1">Source!AL76+Source!AM76+Source!AO76</f>
        <v>666.03</v>
      </c>
      <c r="G277" s="26"/>
      <c r="H277" s="25"/>
      <c r="I277" s="26" t="str">
        <f ca="1">Source!BO76</f>
        <v/>
      </c>
      <c r="J277" s="26"/>
      <c r="K277" s="25"/>
      <c r="L277" s="27"/>
      <c r="S277">
        <f ca="1">ROUND((Source!FX76/100)*((ROUND(Source!AF76*Source!I76, 2)+ROUND(Source!AE76*Source!I76, 2))), 2)</f>
        <v>102.55</v>
      </c>
      <c r="T277">
        <f ca="1">Source!X76</f>
        <v>626.79999999999995</v>
      </c>
      <c r="U277">
        <f ca="1">ROUND((Source!FY76/100)*((ROUND(Source!AF76*Source!I76, 2)+ROUND(Source!AE76*Source!I76, 2))), 2)</f>
        <v>50.73</v>
      </c>
      <c r="V277">
        <f ca="1">Source!Y76</f>
        <v>310.10000000000002</v>
      </c>
    </row>
    <row r="278" spans="1:26">
      <c r="C278" s="18" t="str">
        <f ca="1">"Объем: "&amp;Source!I76&amp;"=21,04/"&amp;"100"</f>
        <v>Объем: 0,2104=21,04/100</v>
      </c>
    </row>
    <row r="279" spans="1:26" ht="14.25">
      <c r="A279" s="40"/>
      <c r="B279" s="41"/>
      <c r="C279" s="41" t="s">
        <v>1049</v>
      </c>
      <c r="D279" s="24"/>
      <c r="E279" s="10"/>
      <c r="F279" s="25">
        <f ca="1">Source!AO76</f>
        <v>446.56</v>
      </c>
      <c r="G279" s="26" t="str">
        <f ca="1">Source!DG76</f>
        <v>)*1,15</v>
      </c>
      <c r="H279" s="25">
        <f ca="1">ROUND(Source!AF76*Source!I76, 2)</f>
        <v>108.05</v>
      </c>
      <c r="I279" s="26"/>
      <c r="J279" s="26">
        <f ca="1">IF(Source!BA76&lt;&gt; 0, Source!BA76, 1)</f>
        <v>6.08</v>
      </c>
      <c r="K279" s="25">
        <f ca="1">Source!S76</f>
        <v>656.94</v>
      </c>
      <c r="L279" s="27"/>
      <c r="R279">
        <f>H279</f>
        <v>108.05</v>
      </c>
    </row>
    <row r="280" spans="1:26" ht="14.25">
      <c r="A280" s="40"/>
      <c r="B280" s="41"/>
      <c r="C280" s="41" t="s">
        <v>209</v>
      </c>
      <c r="D280" s="24"/>
      <c r="E280" s="10"/>
      <c r="F280" s="25">
        <f ca="1">Source!AM76</f>
        <v>9.17</v>
      </c>
      <c r="G280" s="26" t="str">
        <f ca="1">Source!DE76</f>
        <v>)*1,25</v>
      </c>
      <c r="H280" s="25">
        <f ca="1">ROUND(Source!AD76*Source!I76, 2)</f>
        <v>2.41</v>
      </c>
      <c r="I280" s="26"/>
      <c r="J280" s="26">
        <f ca="1">IF(Source!BB76&lt;&gt; 0, Source!BB76, 1)</f>
        <v>6.08</v>
      </c>
      <c r="K280" s="25">
        <f ca="1">Source!Q76</f>
        <v>14.67</v>
      </c>
      <c r="L280" s="27"/>
    </row>
    <row r="281" spans="1:26" ht="14.25">
      <c r="A281" s="40"/>
      <c r="B281" s="41"/>
      <c r="C281" s="41" t="s">
        <v>1050</v>
      </c>
      <c r="D281" s="24"/>
      <c r="E281" s="10"/>
      <c r="F281" s="25">
        <f ca="1">Source!AN76</f>
        <v>1.78</v>
      </c>
      <c r="G281" s="26" t="str">
        <f ca="1">Source!DF76</f>
        <v>)*1,25</v>
      </c>
      <c r="H281" s="28">
        <f ca="1">ROUND(Source!AE76*Source!I76, 2)</f>
        <v>0.47</v>
      </c>
      <c r="I281" s="26"/>
      <c r="J281" s="26">
        <f ca="1">IF(Source!BS76&lt;&gt; 0, Source!BS76, 1)</f>
        <v>6.08</v>
      </c>
      <c r="K281" s="28">
        <f ca="1">Source!R76</f>
        <v>2.85</v>
      </c>
      <c r="L281" s="27"/>
      <c r="R281">
        <f>H281</f>
        <v>0.47</v>
      </c>
    </row>
    <row r="282" spans="1:26" ht="14.25">
      <c r="A282" s="40"/>
      <c r="B282" s="41"/>
      <c r="C282" s="41" t="s">
        <v>1051</v>
      </c>
      <c r="D282" s="24"/>
      <c r="E282" s="10"/>
      <c r="F282" s="25">
        <f ca="1">Source!AL76</f>
        <v>210.3</v>
      </c>
      <c r="G282" s="26" t="str">
        <f ca="1">Source!DD76</f>
        <v/>
      </c>
      <c r="H282" s="25">
        <f ca="1">ROUND(Source!AC76*Source!I76, 2)</f>
        <v>44.25</v>
      </c>
      <c r="I282" s="26"/>
      <c r="J282" s="26">
        <f ca="1">IF(Source!BC76&lt;&gt; 0, Source!BC76, 1)</f>
        <v>6.08</v>
      </c>
      <c r="K282" s="25">
        <f ca="1">Source!P76</f>
        <v>269.02</v>
      </c>
      <c r="L282" s="27"/>
    </row>
    <row r="283" spans="1:26" ht="14.25">
      <c r="A283" s="40"/>
      <c r="B283" s="41"/>
      <c r="C283" s="41" t="s">
        <v>1052</v>
      </c>
      <c r="D283" s="24" t="s">
        <v>1053</v>
      </c>
      <c r="E283" s="10">
        <f ca="1">Source!BZ76</f>
        <v>105</v>
      </c>
      <c r="F283" s="49" t="str">
        <f ca="1">CONCATENATE(" )", Source!DL76, Source!FT76, "=", Source!FX76)</f>
        <v xml:space="preserve"> )*0,9=94,5</v>
      </c>
      <c r="G283" s="50"/>
      <c r="H283" s="25">
        <f ca="1">SUM(S277:S287)</f>
        <v>102.55</v>
      </c>
      <c r="I283" s="29"/>
      <c r="J283" s="23">
        <f ca="1">Source!AT76</f>
        <v>95</v>
      </c>
      <c r="K283" s="25">
        <f ca="1">SUM(T277:T287)</f>
        <v>626.79999999999995</v>
      </c>
      <c r="L283" s="27"/>
    </row>
    <row r="284" spans="1:26" ht="14.25">
      <c r="A284" s="40"/>
      <c r="B284" s="41"/>
      <c r="C284" s="41" t="s">
        <v>1054</v>
      </c>
      <c r="D284" s="24" t="s">
        <v>1053</v>
      </c>
      <c r="E284" s="10">
        <f ca="1">Source!CA76</f>
        <v>55</v>
      </c>
      <c r="F284" s="49" t="str">
        <f ca="1">CONCATENATE(" )", Source!DM76, Source!FU76, "=", Source!FY76)</f>
        <v xml:space="preserve"> )*0,85=46,75</v>
      </c>
      <c r="G284" s="50"/>
      <c r="H284" s="25">
        <f ca="1">SUM(U277:U287)</f>
        <v>50.73</v>
      </c>
      <c r="I284" s="29"/>
      <c r="J284" s="23">
        <f ca="1">Source!AU76</f>
        <v>47</v>
      </c>
      <c r="K284" s="25">
        <f ca="1">SUM(V277:V287)</f>
        <v>310.10000000000002</v>
      </c>
      <c r="L284" s="27"/>
    </row>
    <row r="285" spans="1:26" ht="14.25">
      <c r="A285" s="40"/>
      <c r="B285" s="41"/>
      <c r="C285" s="41" t="s">
        <v>1055</v>
      </c>
      <c r="D285" s="24" t="s">
        <v>1056</v>
      </c>
      <c r="E285" s="10">
        <f ca="1">Source!AQ76</f>
        <v>46.42</v>
      </c>
      <c r="F285" s="25"/>
      <c r="G285" s="26" t="str">
        <f ca="1">Source!DI76</f>
        <v>)*1,15</v>
      </c>
      <c r="H285" s="25"/>
      <c r="I285" s="26"/>
      <c r="J285" s="26"/>
      <c r="K285" s="25"/>
      <c r="L285" s="36">
        <f ca="1">Source!U76</f>
        <v>11.231783199999999</v>
      </c>
    </row>
    <row r="286" spans="1:26" ht="28.5">
      <c r="A286" s="40" t="str">
        <f ca="1">Source!E77</f>
        <v>28,1</v>
      </c>
      <c r="B286" s="41" t="str">
        <f ca="1">Source!F77</f>
        <v>14.3.02.01-0224</v>
      </c>
      <c r="C286" s="41" t="str">
        <f ca="1">Source!G77</f>
        <v>Краска водоэмульсионная для внутренних работ ВАК-25</v>
      </c>
      <c r="D286" s="24" t="str">
        <f ca="1">Source!H77</f>
        <v>т</v>
      </c>
      <c r="E286" s="10">
        <f ca="1">Source!I77</f>
        <v>1.3255000000000001E-2</v>
      </c>
      <c r="F286" s="25">
        <f ca="1">Source!AL77+Source!AM77+Source!AO77</f>
        <v>22484.66</v>
      </c>
      <c r="G286" s="37" t="s">
        <v>1067</v>
      </c>
      <c r="H286" s="25">
        <f ca="1">ROUND(Source!AC77*Source!I77, 2)+ROUND(Source!AD77*Source!I77, 2)+ROUND(Source!AF77*Source!I77, 2)</f>
        <v>298.02999999999997</v>
      </c>
      <c r="I286" s="26"/>
      <c r="J286" s="26">
        <f ca="1">IF(Source!BC77&lt;&gt; 0, Source!BC77, 1)</f>
        <v>6.08</v>
      </c>
      <c r="K286" s="25">
        <f ca="1">Source!O77</f>
        <v>1812.05</v>
      </c>
      <c r="L286" s="27"/>
      <c r="S286">
        <f ca="1">ROUND((Source!FX77/100)*((ROUND(Source!AF77*Source!I77, 2)+ROUND(Source!AE77*Source!I77, 2))), 2)</f>
        <v>0</v>
      </c>
      <c r="T286">
        <f ca="1">Source!X77</f>
        <v>0</v>
      </c>
      <c r="U286">
        <f ca="1">ROUND((Source!FY77/100)*((ROUND(Source!AF77*Source!I77, 2)+ROUND(Source!AE77*Source!I77, 2))), 2)</f>
        <v>0</v>
      </c>
      <c r="V286">
        <f ca="1">Source!Y77</f>
        <v>0</v>
      </c>
      <c r="W286">
        <f ca="1">IF(Source!BI77&lt;=1,H286, 0)</f>
        <v>298.02999999999997</v>
      </c>
      <c r="X286">
        <f ca="1">IF(Source!BI77=2,H286, 0)</f>
        <v>0</v>
      </c>
      <c r="Y286">
        <f ca="1">IF(Source!BI77=3,H286, 0)</f>
        <v>0</v>
      </c>
      <c r="Z286">
        <f ca="1">IF(Source!BI77=4,H286, 0)</f>
        <v>0</v>
      </c>
    </row>
    <row r="287" spans="1:26" ht="14.25">
      <c r="A287" s="42" t="str">
        <f ca="1">Source!E78</f>
        <v>28,2</v>
      </c>
      <c r="B287" s="43" t="str">
        <f ca="1">Source!F78</f>
        <v>14.3.02.01</v>
      </c>
      <c r="C287" s="43" t="str">
        <f ca="1">Source!G78</f>
        <v>Краска водоэмульсионная</v>
      </c>
      <c r="D287" s="30" t="str">
        <f ca="1">Source!H78</f>
        <v>т</v>
      </c>
      <c r="E287" s="31">
        <f ca="1">Source!I78</f>
        <v>1.3255000000000001E-2</v>
      </c>
      <c r="F287" s="32">
        <f ca="1">Source!AL78+Source!AM78+Source!AO78</f>
        <v>0</v>
      </c>
      <c r="G287" s="38" t="s">
        <v>1067</v>
      </c>
      <c r="H287" s="32">
        <f ca="1">ROUND(Source!AC78*Source!I78, 2)+ROUND(Source!AD78*Source!I78, 2)+ROUND(Source!AF78*Source!I78, 2)</f>
        <v>0</v>
      </c>
      <c r="I287" s="33"/>
      <c r="J287" s="33">
        <f ca="1">IF(Source!BC78&lt;&gt; 0, Source!BC78, 1)</f>
        <v>6.08</v>
      </c>
      <c r="K287" s="32">
        <f ca="1">Source!O78</f>
        <v>0</v>
      </c>
      <c r="L287" s="39"/>
      <c r="S287">
        <f ca="1">ROUND((Source!FX78/100)*((ROUND(Source!AF78*Source!I78, 2)+ROUND(Source!AE78*Source!I78, 2))), 2)</f>
        <v>0</v>
      </c>
      <c r="T287">
        <f ca="1">Source!X78</f>
        <v>0</v>
      </c>
      <c r="U287">
        <f ca="1">ROUND((Source!FY78/100)*((ROUND(Source!AF78*Source!I78, 2)+ROUND(Source!AE78*Source!I78, 2))), 2)</f>
        <v>0</v>
      </c>
      <c r="V287">
        <f ca="1">Source!Y78</f>
        <v>0</v>
      </c>
      <c r="W287">
        <f ca="1">IF(Source!BI78&lt;=1,H287, 0)</f>
        <v>0</v>
      </c>
      <c r="X287">
        <f ca="1">IF(Source!BI78=2,H287, 0)</f>
        <v>0</v>
      </c>
      <c r="Y287">
        <f ca="1">IF(Source!BI78=3,H287, 0)</f>
        <v>0</v>
      </c>
      <c r="Z287">
        <f ca="1">IF(Source!BI78=4,H287, 0)</f>
        <v>0</v>
      </c>
    </row>
    <row r="288" spans="1:26" ht="15">
      <c r="G288" s="48">
        <f ca="1">H279+H280+H282+H283+H284+SUM(H286:H287)</f>
        <v>606.02</v>
      </c>
      <c r="H288" s="48"/>
      <c r="J288" s="48">
        <f ca="1">K279+K280+K282+K283+K284+SUM(K286:K287)</f>
        <v>3689.58</v>
      </c>
      <c r="K288" s="48"/>
      <c r="L288" s="35">
        <f ca="1">Source!U76</f>
        <v>11.231783199999999</v>
      </c>
      <c r="O288" s="19">
        <f>G288</f>
        <v>606.02</v>
      </c>
      <c r="P288" s="19">
        <f>J288</f>
        <v>3689.58</v>
      </c>
      <c r="Q288" s="19">
        <f>L288</f>
        <v>11.231783199999999</v>
      </c>
      <c r="W288">
        <f ca="1">IF(Source!BI76&lt;=1,H279+H280+H282+H283+H284, 0)</f>
        <v>307.99</v>
      </c>
      <c r="X288">
        <f ca="1">IF(Source!BI76=2,H279+H280+H282+H283+H284, 0)</f>
        <v>0</v>
      </c>
      <c r="Y288">
        <f ca="1">IF(Source!BI76=3,H279+H280+H282+H283+H284, 0)</f>
        <v>0</v>
      </c>
      <c r="Z288">
        <f ca="1">IF(Source!BI76=4,H279+H280+H282+H283+H284, 0)</f>
        <v>0</v>
      </c>
    </row>
    <row r="289" spans="1:26" ht="85.5">
      <c r="A289" s="40" t="str">
        <f ca="1">Source!E79</f>
        <v>29</v>
      </c>
      <c r="B289" s="41" t="str">
        <f ca="1">Source!F79</f>
        <v>15-02-018-01</v>
      </c>
      <c r="C289" s="41" t="str">
        <f ca="1">Source!G79</f>
        <v>Штукатурка внутренних поверхностей наружных откосов, цементно-известковым или цементным раствором по камню и бетону, когда остальные поверхности не оштукатуриваются простая</v>
      </c>
      <c r="D289" s="24" t="str">
        <f ca="1">Source!H79</f>
        <v>100 м2</v>
      </c>
      <c r="E289" s="10">
        <f ca="1">Source!I79</f>
        <v>3.5499999999999997E-2</v>
      </c>
      <c r="F289" s="25">
        <f ca="1">Source!AL79+Source!AM79+Source!AO79</f>
        <v>1852.04</v>
      </c>
      <c r="G289" s="26"/>
      <c r="H289" s="25"/>
      <c r="I289" s="26" t="str">
        <f ca="1">Source!BO79</f>
        <v/>
      </c>
      <c r="J289" s="26"/>
      <c r="K289" s="25"/>
      <c r="L289" s="27"/>
      <c r="S289">
        <f ca="1">ROUND((Source!FX79/100)*((ROUND(Source!AF79*Source!I79, 2)+ROUND(Source!AE79*Source!I79, 2))), 2)</f>
        <v>34.57</v>
      </c>
      <c r="T289">
        <f ca="1">Source!X79</f>
        <v>211.28</v>
      </c>
      <c r="U289">
        <f ca="1">ROUND((Source!FY79/100)*((ROUND(Source!AF79*Source!I79, 2)+ROUND(Source!AE79*Source!I79, 2))), 2)</f>
        <v>17.100000000000001</v>
      </c>
      <c r="V289">
        <f ca="1">Source!Y79</f>
        <v>104.53</v>
      </c>
    </row>
    <row r="290" spans="1:26" ht="14.25">
      <c r="A290" s="40"/>
      <c r="B290" s="41"/>
      <c r="C290" s="41" t="s">
        <v>1049</v>
      </c>
      <c r="D290" s="24"/>
      <c r="E290" s="10"/>
      <c r="F290" s="25">
        <f ca="1">Source!AO79</f>
        <v>820.65</v>
      </c>
      <c r="G290" s="26" t="str">
        <f ca="1">Source!DG79</f>
        <v>)*1,15</v>
      </c>
      <c r="H290" s="25">
        <f ca="1">ROUND(Source!AF79*Source!I79, 2)</f>
        <v>33.5</v>
      </c>
      <c r="I290" s="26"/>
      <c r="J290" s="26">
        <f ca="1">IF(Source!BA79&lt;&gt; 0, Source!BA79, 1)</f>
        <v>6.08</v>
      </c>
      <c r="K290" s="25">
        <f ca="1">Source!S79</f>
        <v>203.7</v>
      </c>
      <c r="L290" s="27"/>
      <c r="R290">
        <f>H290</f>
        <v>33.5</v>
      </c>
    </row>
    <row r="291" spans="1:26" ht="14.25">
      <c r="A291" s="40"/>
      <c r="B291" s="41"/>
      <c r="C291" s="41" t="s">
        <v>209</v>
      </c>
      <c r="D291" s="24"/>
      <c r="E291" s="10"/>
      <c r="F291" s="25">
        <f ca="1">Source!AM79</f>
        <v>116.17</v>
      </c>
      <c r="G291" s="26" t="str">
        <f ca="1">Source!DE79</f>
        <v>)*1,25</v>
      </c>
      <c r="H291" s="25">
        <f ca="1">ROUND(Source!AD79*Source!I79, 2)</f>
        <v>5.16</v>
      </c>
      <c r="I291" s="26"/>
      <c r="J291" s="26">
        <f ca="1">IF(Source!BB79&lt;&gt; 0, Source!BB79, 1)</f>
        <v>6.08</v>
      </c>
      <c r="K291" s="25">
        <f ca="1">Source!Q79</f>
        <v>31.34</v>
      </c>
      <c r="L291" s="27"/>
    </row>
    <row r="292" spans="1:26" ht="14.25">
      <c r="A292" s="40"/>
      <c r="B292" s="41"/>
      <c r="C292" s="41" t="s">
        <v>1050</v>
      </c>
      <c r="D292" s="24"/>
      <c r="E292" s="10"/>
      <c r="F292" s="25">
        <f ca="1">Source!AN79</f>
        <v>69.31</v>
      </c>
      <c r="G292" s="26" t="str">
        <f ca="1">Source!DF79</f>
        <v>)*1,25</v>
      </c>
      <c r="H292" s="28">
        <f ca="1">ROUND(Source!AE79*Source!I79, 2)</f>
        <v>3.08</v>
      </c>
      <c r="I292" s="26"/>
      <c r="J292" s="26">
        <f ca="1">IF(Source!BS79&lt;&gt; 0, Source!BS79, 1)</f>
        <v>6.08</v>
      </c>
      <c r="K292" s="28">
        <f ca="1">Source!R79</f>
        <v>18.7</v>
      </c>
      <c r="L292" s="27"/>
      <c r="R292">
        <f>H292</f>
        <v>3.08</v>
      </c>
    </row>
    <row r="293" spans="1:26" ht="14.25">
      <c r="A293" s="40"/>
      <c r="B293" s="41"/>
      <c r="C293" s="41" t="s">
        <v>1051</v>
      </c>
      <c r="D293" s="24"/>
      <c r="E293" s="10"/>
      <c r="F293" s="25">
        <f ca="1">Source!AL79</f>
        <v>915.22</v>
      </c>
      <c r="G293" s="26" t="str">
        <f ca="1">Source!DD79</f>
        <v/>
      </c>
      <c r="H293" s="25">
        <f ca="1">ROUND(Source!AC79*Source!I79, 2)</f>
        <v>32.49</v>
      </c>
      <c r="I293" s="26"/>
      <c r="J293" s="26">
        <f ca="1">IF(Source!BC79&lt;&gt; 0, Source!BC79, 1)</f>
        <v>6.08</v>
      </c>
      <c r="K293" s="25">
        <f ca="1">Source!P79</f>
        <v>197.54</v>
      </c>
      <c r="L293" s="27"/>
    </row>
    <row r="294" spans="1:26" ht="14.25">
      <c r="A294" s="40"/>
      <c r="B294" s="41"/>
      <c r="C294" s="41" t="s">
        <v>1052</v>
      </c>
      <c r="D294" s="24" t="s">
        <v>1053</v>
      </c>
      <c r="E294" s="10">
        <f ca="1">Source!BZ79</f>
        <v>105</v>
      </c>
      <c r="F294" s="49" t="str">
        <f ca="1">CONCATENATE(" )", Source!DL79, Source!FT79, "=", Source!FX79)</f>
        <v xml:space="preserve"> )*0,9=94,5</v>
      </c>
      <c r="G294" s="50"/>
      <c r="H294" s="25">
        <f ca="1">SUM(S289:S296)</f>
        <v>34.57</v>
      </c>
      <c r="I294" s="29"/>
      <c r="J294" s="23">
        <f ca="1">Source!AT79</f>
        <v>95</v>
      </c>
      <c r="K294" s="25">
        <f ca="1">SUM(T289:T296)</f>
        <v>211.28</v>
      </c>
      <c r="L294" s="27"/>
    </row>
    <row r="295" spans="1:26" ht="14.25">
      <c r="A295" s="40"/>
      <c r="B295" s="41"/>
      <c r="C295" s="41" t="s">
        <v>1054</v>
      </c>
      <c r="D295" s="24" t="s">
        <v>1053</v>
      </c>
      <c r="E295" s="10">
        <f ca="1">Source!CA79</f>
        <v>55</v>
      </c>
      <c r="F295" s="49" t="str">
        <f ca="1">CONCATENATE(" )", Source!DM79, Source!FU79, "=", Source!FY79)</f>
        <v xml:space="preserve"> )*0,85=46,75</v>
      </c>
      <c r="G295" s="50"/>
      <c r="H295" s="25">
        <f ca="1">SUM(U289:U296)</f>
        <v>17.100000000000001</v>
      </c>
      <c r="I295" s="29"/>
      <c r="J295" s="23">
        <f ca="1">Source!AU79</f>
        <v>47</v>
      </c>
      <c r="K295" s="25">
        <f ca="1">SUM(V289:V296)</f>
        <v>104.53</v>
      </c>
      <c r="L295" s="27"/>
    </row>
    <row r="296" spans="1:26" ht="14.25">
      <c r="A296" s="42"/>
      <c r="B296" s="43"/>
      <c r="C296" s="43" t="s">
        <v>1055</v>
      </c>
      <c r="D296" s="30" t="s">
        <v>1056</v>
      </c>
      <c r="E296" s="31">
        <f ca="1">Source!AQ79</f>
        <v>90.48</v>
      </c>
      <c r="F296" s="32"/>
      <c r="G296" s="33" t="str">
        <f ca="1">Source!DI79</f>
        <v>)*1,15</v>
      </c>
      <c r="H296" s="32"/>
      <c r="I296" s="33"/>
      <c r="J296" s="33"/>
      <c r="K296" s="32"/>
      <c r="L296" s="34">
        <f ca="1">Source!U79</f>
        <v>3.6938459999999993</v>
      </c>
    </row>
    <row r="297" spans="1:26" ht="15">
      <c r="G297" s="48">
        <f ca="1">H290+H291+H293+H294+H295</f>
        <v>122.82</v>
      </c>
      <c r="H297" s="48"/>
      <c r="J297" s="48">
        <f ca="1">K290+K291+K293+K294+K295</f>
        <v>748.39</v>
      </c>
      <c r="K297" s="48"/>
      <c r="L297" s="35">
        <f ca="1">Source!U79</f>
        <v>3.6938459999999993</v>
      </c>
      <c r="O297" s="19">
        <f>G297</f>
        <v>122.82</v>
      </c>
      <c r="P297" s="19">
        <f>J297</f>
        <v>748.39</v>
      </c>
      <c r="Q297" s="19">
        <f>L297</f>
        <v>3.6938459999999993</v>
      </c>
      <c r="W297">
        <f ca="1">IF(Source!BI79&lt;=1,H290+H291+H293+H294+H295, 0)</f>
        <v>122.82</v>
      </c>
      <c r="X297">
        <f ca="1">IF(Source!BI79=2,H290+H291+H293+H294+H295, 0)</f>
        <v>0</v>
      </c>
      <c r="Y297">
        <f ca="1">IF(Source!BI79=3,H290+H291+H293+H294+H295, 0)</f>
        <v>0</v>
      </c>
      <c r="Z297">
        <f ca="1">IF(Source!BI79=4,H290+H291+H293+H294+H295, 0)</f>
        <v>0</v>
      </c>
    </row>
    <row r="298" spans="1:26" ht="57">
      <c r="A298" s="40" t="str">
        <f ca="1">Source!E80</f>
        <v>30</v>
      </c>
      <c r="B298" s="41" t="str">
        <f ca="1">Source!F80</f>
        <v>15-01-050-04</v>
      </c>
      <c r="C298" s="41" t="str">
        <f ca="1">Source!G80</f>
        <v>Облицовка оконных и дверных откосов декоративным бумажно-слоистым пластиком или листами из синтетических материалов на клее</v>
      </c>
      <c r="D298" s="24" t="str">
        <f ca="1">Source!H80</f>
        <v>100 м2</v>
      </c>
      <c r="E298" s="10">
        <f ca="1">Source!I80</f>
        <v>3.5499999999999997E-2</v>
      </c>
      <c r="F298" s="25">
        <f ca="1">Source!AL80+Source!AM80+Source!AO80</f>
        <v>1563.91</v>
      </c>
      <c r="G298" s="26"/>
      <c r="H298" s="25"/>
      <c r="I298" s="26" t="str">
        <f ca="1">Source!BO80</f>
        <v/>
      </c>
      <c r="J298" s="26"/>
      <c r="K298" s="25"/>
      <c r="L298" s="27"/>
      <c r="S298">
        <f ca="1">ROUND((Source!FX80/100)*((ROUND(Source!AF80*Source!I80, 2)+ROUND(Source!AE80*Source!I80, 2))), 2)</f>
        <v>59.25</v>
      </c>
      <c r="T298">
        <f ca="1">Source!X80</f>
        <v>362.12</v>
      </c>
      <c r="U298">
        <f ca="1">ROUND((Source!FY80/100)*((ROUND(Source!AF80*Source!I80, 2)+ROUND(Source!AE80*Source!I80, 2))), 2)</f>
        <v>29.31</v>
      </c>
      <c r="V298">
        <f ca="1">Source!Y80</f>
        <v>179.15</v>
      </c>
    </row>
    <row r="299" spans="1:26" ht="14.25">
      <c r="A299" s="40"/>
      <c r="B299" s="41"/>
      <c r="C299" s="41" t="s">
        <v>1049</v>
      </c>
      <c r="D299" s="24"/>
      <c r="E299" s="10"/>
      <c r="F299" s="25">
        <f ca="1">Source!AO80</f>
        <v>1528.19</v>
      </c>
      <c r="G299" s="26" t="str">
        <f ca="1">Source!DG80</f>
        <v>)*1,15</v>
      </c>
      <c r="H299" s="25">
        <f ca="1">ROUND(Source!AF80*Source!I80, 2)</f>
        <v>62.39</v>
      </c>
      <c r="I299" s="26"/>
      <c r="J299" s="26">
        <f ca="1">IF(Source!BA80&lt;&gt; 0, Source!BA80, 1)</f>
        <v>6.08</v>
      </c>
      <c r="K299" s="25">
        <f ca="1">Source!S80</f>
        <v>379.32</v>
      </c>
      <c r="L299" s="27"/>
      <c r="R299">
        <f>H299</f>
        <v>62.39</v>
      </c>
    </row>
    <row r="300" spans="1:26" ht="14.25">
      <c r="A300" s="40"/>
      <c r="B300" s="41"/>
      <c r="C300" s="41" t="s">
        <v>209</v>
      </c>
      <c r="D300" s="24"/>
      <c r="E300" s="10"/>
      <c r="F300" s="25">
        <f ca="1">Source!AM80</f>
        <v>35.36</v>
      </c>
      <c r="G300" s="26" t="str">
        <f ca="1">Source!DE80</f>
        <v>)*1,25</v>
      </c>
      <c r="H300" s="25">
        <f ca="1">ROUND(Source!AD80*Source!I80, 2)</f>
        <v>1.57</v>
      </c>
      <c r="I300" s="26"/>
      <c r="J300" s="26">
        <f ca="1">IF(Source!BB80&lt;&gt; 0, Source!BB80, 1)</f>
        <v>6.08</v>
      </c>
      <c r="K300" s="25">
        <f ca="1">Source!Q80</f>
        <v>9.5399999999999991</v>
      </c>
      <c r="L300" s="27"/>
    </row>
    <row r="301" spans="1:26" ht="14.25">
      <c r="A301" s="40"/>
      <c r="B301" s="41"/>
      <c r="C301" s="41" t="s">
        <v>1050</v>
      </c>
      <c r="D301" s="24"/>
      <c r="E301" s="10"/>
      <c r="F301" s="25">
        <f ca="1">Source!AN80</f>
        <v>6.88</v>
      </c>
      <c r="G301" s="26" t="str">
        <f ca="1">Source!DF80</f>
        <v>)*1,25</v>
      </c>
      <c r="H301" s="28">
        <f ca="1">ROUND(Source!AE80*Source!I80, 2)</f>
        <v>0.31</v>
      </c>
      <c r="I301" s="26"/>
      <c r="J301" s="26">
        <f ca="1">IF(Source!BS80&lt;&gt; 0, Source!BS80, 1)</f>
        <v>6.08</v>
      </c>
      <c r="K301" s="28">
        <f ca="1">Source!R80</f>
        <v>1.86</v>
      </c>
      <c r="L301" s="27"/>
      <c r="R301">
        <f>H301</f>
        <v>0.31</v>
      </c>
    </row>
    <row r="302" spans="1:26" ht="14.25">
      <c r="A302" s="40"/>
      <c r="B302" s="41"/>
      <c r="C302" s="41" t="s">
        <v>1051</v>
      </c>
      <c r="D302" s="24"/>
      <c r="E302" s="10"/>
      <c r="F302" s="25">
        <f ca="1">Source!AL80</f>
        <v>0.36</v>
      </c>
      <c r="G302" s="26" t="str">
        <f ca="1">Source!DD80</f>
        <v/>
      </c>
      <c r="H302" s="25">
        <f ca="1">ROUND(Source!AC80*Source!I80, 2)</f>
        <v>0.01</v>
      </c>
      <c r="I302" s="26"/>
      <c r="J302" s="26">
        <f ca="1">IF(Source!BC80&lt;&gt; 0, Source!BC80, 1)</f>
        <v>6.08</v>
      </c>
      <c r="K302" s="25">
        <f ca="1">Source!P80</f>
        <v>0.08</v>
      </c>
      <c r="L302" s="27"/>
    </row>
    <row r="303" spans="1:26" ht="14.25">
      <c r="A303" s="40"/>
      <c r="B303" s="41"/>
      <c r="C303" s="41" t="s">
        <v>1052</v>
      </c>
      <c r="D303" s="24" t="s">
        <v>1053</v>
      </c>
      <c r="E303" s="10">
        <f ca="1">Source!BZ80</f>
        <v>105</v>
      </c>
      <c r="F303" s="49" t="str">
        <f ca="1">CONCATENATE(" )", Source!DL80, Source!FT80, "=", Source!FX80)</f>
        <v xml:space="preserve"> )*0,9=94,5</v>
      </c>
      <c r="G303" s="50"/>
      <c r="H303" s="25">
        <f ca="1">SUM(S298:S307)</f>
        <v>59.25</v>
      </c>
      <c r="I303" s="29"/>
      <c r="J303" s="23">
        <f ca="1">Source!AT80</f>
        <v>95</v>
      </c>
      <c r="K303" s="25">
        <f ca="1">SUM(T298:T307)</f>
        <v>362.12</v>
      </c>
      <c r="L303" s="27"/>
    </row>
    <row r="304" spans="1:26" ht="14.25">
      <c r="A304" s="40"/>
      <c r="B304" s="41"/>
      <c r="C304" s="41" t="s">
        <v>1054</v>
      </c>
      <c r="D304" s="24" t="s">
        <v>1053</v>
      </c>
      <c r="E304" s="10">
        <f ca="1">Source!CA80</f>
        <v>55</v>
      </c>
      <c r="F304" s="49" t="str">
        <f ca="1">CONCATENATE(" )", Source!DM80, Source!FU80, "=", Source!FY80)</f>
        <v xml:space="preserve"> )*0,85=46,75</v>
      </c>
      <c r="G304" s="50"/>
      <c r="H304" s="25">
        <f ca="1">SUM(U298:U307)</f>
        <v>29.31</v>
      </c>
      <c r="I304" s="29"/>
      <c r="J304" s="23">
        <f ca="1">Source!AU80</f>
        <v>47</v>
      </c>
      <c r="K304" s="25">
        <f ca="1">SUM(V298:V307)</f>
        <v>179.15</v>
      </c>
      <c r="L304" s="27"/>
    </row>
    <row r="305" spans="1:26" ht="14.25">
      <c r="A305" s="40"/>
      <c r="B305" s="41"/>
      <c r="C305" s="41" t="s">
        <v>1055</v>
      </c>
      <c r="D305" s="24" t="s">
        <v>1056</v>
      </c>
      <c r="E305" s="10">
        <f ca="1">Source!AQ80</f>
        <v>166.47</v>
      </c>
      <c r="F305" s="25"/>
      <c r="G305" s="26" t="str">
        <f ca="1">Source!DI80</f>
        <v>)*1,15</v>
      </c>
      <c r="H305" s="25"/>
      <c r="I305" s="26"/>
      <c r="J305" s="26"/>
      <c r="K305" s="25"/>
      <c r="L305" s="36">
        <f ca="1">Source!U80</f>
        <v>6.7961377499999989</v>
      </c>
    </row>
    <row r="306" spans="1:26" ht="42.75">
      <c r="A306" s="40" t="str">
        <f ca="1">Source!E81</f>
        <v>30,1</v>
      </c>
      <c r="B306" s="41" t="str">
        <f ca="1">Source!F81</f>
        <v>11.3.03.05-0001</v>
      </c>
      <c r="C306" s="41" t="str">
        <f ca="1">Source!G81</f>
        <v>Панели пластиковые для откосов "Реас Пласт" шириной 0,4 м, длиной 3,0 м, белые матовые, лакированные</v>
      </c>
      <c r="D306" s="24" t="str">
        <f ca="1">Source!H81</f>
        <v>м2</v>
      </c>
      <c r="E306" s="10">
        <f ca="1">Source!I81</f>
        <v>3.7275</v>
      </c>
      <c r="F306" s="25">
        <f ca="1">Source!AL81+Source!AM81+Source!AO81</f>
        <v>34.380000000000003</v>
      </c>
      <c r="G306" s="37" t="s">
        <v>1067</v>
      </c>
      <c r="H306" s="25">
        <f ca="1">ROUND(Source!AC81*Source!I81, 2)+ROUND(Source!AD81*Source!I81, 2)+ROUND(Source!AF81*Source!I81, 2)</f>
        <v>128.15</v>
      </c>
      <c r="I306" s="26"/>
      <c r="J306" s="26">
        <f ca="1">IF(Source!BC81&lt;&gt; 0, Source!BC81, 1)</f>
        <v>6.08</v>
      </c>
      <c r="K306" s="25">
        <f ca="1">Source!O81</f>
        <v>779.16</v>
      </c>
      <c r="L306" s="27"/>
      <c r="S306">
        <f ca="1">ROUND((Source!FX81/100)*((ROUND(Source!AF81*Source!I81, 2)+ROUND(Source!AE81*Source!I81, 2))), 2)</f>
        <v>0</v>
      </c>
      <c r="T306">
        <f ca="1">Source!X81</f>
        <v>0</v>
      </c>
      <c r="U306">
        <f ca="1">ROUND((Source!FY81/100)*((ROUND(Source!AF81*Source!I81, 2)+ROUND(Source!AE81*Source!I81, 2))), 2)</f>
        <v>0</v>
      </c>
      <c r="V306">
        <f ca="1">Source!Y81</f>
        <v>0</v>
      </c>
      <c r="W306">
        <f ca="1">IF(Source!BI81&lt;=1,H306, 0)</f>
        <v>128.15</v>
      </c>
      <c r="X306">
        <f ca="1">IF(Source!BI81=2,H306, 0)</f>
        <v>0</v>
      </c>
      <c r="Y306">
        <f ca="1">IF(Source!BI81=3,H306, 0)</f>
        <v>0</v>
      </c>
      <c r="Z306">
        <f ca="1">IF(Source!BI81=4,H306, 0)</f>
        <v>0</v>
      </c>
    </row>
    <row r="307" spans="1:26" ht="14.25">
      <c r="A307" s="42" t="str">
        <f ca="1">Source!E82</f>
        <v>30,2</v>
      </c>
      <c r="B307" s="43" t="str">
        <f ca="1">Source!F82</f>
        <v>01.6.01.11</v>
      </c>
      <c r="C307" s="43" t="str">
        <f ca="1">Source!G82</f>
        <v>Листы облицовочные декоративные</v>
      </c>
      <c r="D307" s="30" t="str">
        <f ca="1">Source!H82</f>
        <v>м2</v>
      </c>
      <c r="E307" s="31">
        <f ca="1">Source!I82</f>
        <v>3.7275</v>
      </c>
      <c r="F307" s="32">
        <f ca="1">Source!AL82+Source!AM82+Source!AO82</f>
        <v>0</v>
      </c>
      <c r="G307" s="38" t="s">
        <v>1067</v>
      </c>
      <c r="H307" s="32">
        <f ca="1">ROUND(Source!AC82*Source!I82, 2)+ROUND(Source!AD82*Source!I82, 2)+ROUND(Source!AF82*Source!I82, 2)</f>
        <v>0</v>
      </c>
      <c r="I307" s="33"/>
      <c r="J307" s="33">
        <f ca="1">IF(Source!BC82&lt;&gt; 0, Source!BC82, 1)</f>
        <v>6.08</v>
      </c>
      <c r="K307" s="32">
        <f ca="1">Source!O82</f>
        <v>0</v>
      </c>
      <c r="L307" s="39"/>
      <c r="S307">
        <f ca="1">ROUND((Source!FX82/100)*((ROUND(Source!AF82*Source!I82, 2)+ROUND(Source!AE82*Source!I82, 2))), 2)</f>
        <v>0</v>
      </c>
      <c r="T307">
        <f ca="1">Source!X82</f>
        <v>0</v>
      </c>
      <c r="U307">
        <f ca="1">ROUND((Source!FY82/100)*((ROUND(Source!AF82*Source!I82, 2)+ROUND(Source!AE82*Source!I82, 2))), 2)</f>
        <v>0</v>
      </c>
      <c r="V307">
        <f ca="1">Source!Y82</f>
        <v>0</v>
      </c>
      <c r="W307">
        <f ca="1">IF(Source!BI82&lt;=1,H307, 0)</f>
        <v>0</v>
      </c>
      <c r="X307">
        <f ca="1">IF(Source!BI82=2,H307, 0)</f>
        <v>0</v>
      </c>
      <c r="Y307">
        <f ca="1">IF(Source!BI82=3,H307, 0)</f>
        <v>0</v>
      </c>
      <c r="Z307">
        <f ca="1">IF(Source!BI82=4,H307, 0)</f>
        <v>0</v>
      </c>
    </row>
    <row r="308" spans="1:26" ht="15">
      <c r="G308" s="48">
        <f ca="1">H299+H300+H302+H303+H304+SUM(H306:H307)</f>
        <v>280.68</v>
      </c>
      <c r="H308" s="48"/>
      <c r="J308" s="48">
        <f ca="1">K299+K300+K302+K303+K304+SUM(K306:K307)</f>
        <v>1709.37</v>
      </c>
      <c r="K308" s="48"/>
      <c r="L308" s="35">
        <f ca="1">Source!U80</f>
        <v>6.7961377499999989</v>
      </c>
      <c r="O308" s="19">
        <f>G308</f>
        <v>280.68</v>
      </c>
      <c r="P308" s="19">
        <f>J308</f>
        <v>1709.37</v>
      </c>
      <c r="Q308" s="19">
        <f>L308</f>
        <v>6.7961377499999989</v>
      </c>
      <c r="W308">
        <f ca="1">IF(Source!BI80&lt;=1,H299+H300+H302+H303+H304, 0)</f>
        <v>152.53</v>
      </c>
      <c r="X308">
        <f ca="1">IF(Source!BI80=2,H299+H300+H302+H303+H304, 0)</f>
        <v>0</v>
      </c>
      <c r="Y308">
        <f ca="1">IF(Source!BI80=3,H299+H300+H302+H303+H304, 0)</f>
        <v>0</v>
      </c>
      <c r="Z308">
        <f ca="1">IF(Source!BI80=4,H299+H300+H302+H303+H304, 0)</f>
        <v>0</v>
      </c>
    </row>
    <row r="309" spans="1:26" ht="42.75">
      <c r="A309" s="40" t="str">
        <f ca="1">Source!E83</f>
        <v>31</v>
      </c>
      <c r="B309" s="41" t="str">
        <f ca="1">Source!F83</f>
        <v>10-01-014-04 прим.</v>
      </c>
      <c r="C309" s="41" t="str">
        <f ca="1">Source!G83</f>
        <v>Устройство чистых перегородок каркасных с обшивкой фанерой с одной стороны (Экран)</v>
      </c>
      <c r="D309" s="24" t="str">
        <f ca="1">Source!H83</f>
        <v>100 м2</v>
      </c>
      <c r="E309" s="10">
        <f ca="1">Source!I83</f>
        <v>1.05</v>
      </c>
      <c r="F309" s="25">
        <f ca="1">Source!AL83+Source!AM83+Source!AO83</f>
        <v>4094.31</v>
      </c>
      <c r="G309" s="26"/>
      <c r="H309" s="25"/>
      <c r="I309" s="26" t="str">
        <f ca="1">Source!BO83</f>
        <v/>
      </c>
      <c r="J309" s="26"/>
      <c r="K309" s="25"/>
      <c r="L309" s="27"/>
      <c r="S309">
        <f ca="1">ROUND((Source!FX83/100)*((ROUND(Source!AF83*Source!I83, 2)+ROUND(Source!AE83*Source!I83, 2))), 2)</f>
        <v>1199.3399999999999</v>
      </c>
      <c r="T309">
        <f ca="1">Source!X83</f>
        <v>7278.29</v>
      </c>
      <c r="U309">
        <f ca="1">ROUND((Source!FY83/100)*((ROUND(Source!AF83*Source!I83, 2)+ROUND(Source!AE83*Source!I83, 2))), 2)</f>
        <v>604.75</v>
      </c>
      <c r="V309">
        <f ca="1">Source!Y83</f>
        <v>3707.81</v>
      </c>
    </row>
    <row r="310" spans="1:26">
      <c r="C310" s="18" t="str">
        <f ca="1">"Объем: "&amp;Source!I83&amp;"=105/"&amp;"100"</f>
        <v>Объем: 1,05=105/100</v>
      </c>
    </row>
    <row r="311" spans="1:26" ht="14.25">
      <c r="A311" s="40"/>
      <c r="B311" s="41"/>
      <c r="C311" s="41" t="s">
        <v>1049</v>
      </c>
      <c r="D311" s="24"/>
      <c r="E311" s="10"/>
      <c r="F311" s="25">
        <f ca="1">Source!AO83</f>
        <v>933.12</v>
      </c>
      <c r="G311" s="26" t="str">
        <f ca="1">Source!DG83</f>
        <v>)*1,15</v>
      </c>
      <c r="H311" s="25">
        <f ca="1">ROUND(Source!AF83*Source!I83, 2)</f>
        <v>1126.74</v>
      </c>
      <c r="I311" s="26"/>
      <c r="J311" s="26">
        <f ca="1">IF(Source!BA83&lt;&gt; 0, Source!BA83, 1)</f>
        <v>6.08</v>
      </c>
      <c r="K311" s="25">
        <f ca="1">Source!S83</f>
        <v>6850.61</v>
      </c>
      <c r="L311" s="27"/>
      <c r="R311">
        <f>H311</f>
        <v>1126.74</v>
      </c>
    </row>
    <row r="312" spans="1:26" ht="14.25">
      <c r="A312" s="40"/>
      <c r="B312" s="41"/>
      <c r="C312" s="41" t="s">
        <v>209</v>
      </c>
      <c r="D312" s="24"/>
      <c r="E312" s="10"/>
      <c r="F312" s="25">
        <f ca="1">Source!AM83</f>
        <v>11.17</v>
      </c>
      <c r="G312" s="26" t="str">
        <f ca="1">Source!DE83</f>
        <v>)*1,25</v>
      </c>
      <c r="H312" s="25">
        <f ca="1">ROUND(Source!AD83*Source!I83, 2)</f>
        <v>14.66</v>
      </c>
      <c r="I312" s="26"/>
      <c r="J312" s="26">
        <f ca="1">IF(Source!BB83&lt;&gt; 0, Source!BB83, 1)</f>
        <v>6.08</v>
      </c>
      <c r="K312" s="25">
        <f ca="1">Source!Q83</f>
        <v>89.12</v>
      </c>
      <c r="L312" s="27"/>
    </row>
    <row r="313" spans="1:26" ht="14.25">
      <c r="A313" s="40"/>
      <c r="B313" s="41"/>
      <c r="C313" s="41" t="s">
        <v>1050</v>
      </c>
      <c r="D313" s="24"/>
      <c r="E313" s="10"/>
      <c r="F313" s="25">
        <f ca="1">Source!AN83</f>
        <v>1.97</v>
      </c>
      <c r="G313" s="26" t="str">
        <f ca="1">Source!DF83</f>
        <v>)*1,25</v>
      </c>
      <c r="H313" s="28">
        <f ca="1">ROUND(Source!AE83*Source!I83, 2)</f>
        <v>2.58</v>
      </c>
      <c r="I313" s="26"/>
      <c r="J313" s="26">
        <f ca="1">IF(Source!BS83&lt;&gt; 0, Source!BS83, 1)</f>
        <v>6.08</v>
      </c>
      <c r="K313" s="28">
        <f ca="1">Source!R83</f>
        <v>15.7</v>
      </c>
      <c r="L313" s="27"/>
      <c r="R313">
        <f>H313</f>
        <v>2.58</v>
      </c>
    </row>
    <row r="314" spans="1:26" ht="14.25">
      <c r="A314" s="40"/>
      <c r="B314" s="41"/>
      <c r="C314" s="41" t="s">
        <v>1051</v>
      </c>
      <c r="D314" s="24"/>
      <c r="E314" s="10"/>
      <c r="F314" s="25">
        <f ca="1">Source!AL83</f>
        <v>3150.02</v>
      </c>
      <c r="G314" s="26" t="str">
        <f ca="1">Source!DD83</f>
        <v/>
      </c>
      <c r="H314" s="25">
        <f ca="1">ROUND(Source!AC83*Source!I83, 2)</f>
        <v>3307.52</v>
      </c>
      <c r="I314" s="26"/>
      <c r="J314" s="26">
        <f ca="1">IF(Source!BC83&lt;&gt; 0, Source!BC83, 1)</f>
        <v>6.08</v>
      </c>
      <c r="K314" s="25">
        <f ca="1">Source!P83</f>
        <v>20109.73</v>
      </c>
      <c r="L314" s="27"/>
    </row>
    <row r="315" spans="1:26" ht="14.25">
      <c r="A315" s="40"/>
      <c r="B315" s="41"/>
      <c r="C315" s="41" t="s">
        <v>1052</v>
      </c>
      <c r="D315" s="24" t="s">
        <v>1053</v>
      </c>
      <c r="E315" s="10">
        <f ca="1">Source!BZ83</f>
        <v>118</v>
      </c>
      <c r="F315" s="49" t="str">
        <f ca="1">CONCATENATE(" )", Source!DL83, Source!FT83, "=", Source!FX83)</f>
        <v xml:space="preserve"> )*0,9=106,2</v>
      </c>
      <c r="G315" s="50"/>
      <c r="H315" s="25">
        <f ca="1">SUM(S309:S319)</f>
        <v>1199.3399999999999</v>
      </c>
      <c r="I315" s="29"/>
      <c r="J315" s="23">
        <f ca="1">Source!AT83</f>
        <v>106</v>
      </c>
      <c r="K315" s="25">
        <f ca="1">SUM(T309:T319)</f>
        <v>7278.29</v>
      </c>
      <c r="L315" s="27"/>
    </row>
    <row r="316" spans="1:26" ht="14.25">
      <c r="A316" s="40"/>
      <c r="B316" s="41"/>
      <c r="C316" s="41" t="s">
        <v>1054</v>
      </c>
      <c r="D316" s="24" t="s">
        <v>1053</v>
      </c>
      <c r="E316" s="10">
        <f ca="1">Source!CA83</f>
        <v>63</v>
      </c>
      <c r="F316" s="49" t="str">
        <f ca="1">CONCATENATE(" )", Source!DM83, Source!FU83, "=", Source!FY83)</f>
        <v xml:space="preserve"> )*0,85=53,55</v>
      </c>
      <c r="G316" s="50"/>
      <c r="H316" s="25">
        <f ca="1">SUM(U309:U319)</f>
        <v>604.75</v>
      </c>
      <c r="I316" s="29"/>
      <c r="J316" s="23">
        <f ca="1">Source!AU83</f>
        <v>54</v>
      </c>
      <c r="K316" s="25">
        <f ca="1">SUM(V309:V319)</f>
        <v>3707.81</v>
      </c>
      <c r="L316" s="27"/>
    </row>
    <row r="317" spans="1:26" ht="14.25">
      <c r="A317" s="40"/>
      <c r="B317" s="41"/>
      <c r="C317" s="41" t="s">
        <v>1055</v>
      </c>
      <c r="D317" s="24" t="s">
        <v>1056</v>
      </c>
      <c r="E317" s="10">
        <f ca="1">Source!AQ83</f>
        <v>108</v>
      </c>
      <c r="F317" s="25"/>
      <c r="G317" s="26" t="str">
        <f ca="1">Source!DI83</f>
        <v>)*1,15</v>
      </c>
      <c r="H317" s="25"/>
      <c r="I317" s="26"/>
      <c r="J317" s="26"/>
      <c r="K317" s="25"/>
      <c r="L317" s="36">
        <f ca="1">Source!U83</f>
        <v>130.41</v>
      </c>
    </row>
    <row r="318" spans="1:26" ht="28.5">
      <c r="A318" s="40" t="str">
        <f ca="1">Source!E84</f>
        <v>31,1</v>
      </c>
      <c r="B318" s="41" t="str">
        <f ca="1">Source!F84</f>
        <v>11.2.11.05-0001</v>
      </c>
      <c r="C318" s="41" t="str">
        <f ca="1">Source!G84</f>
        <v>Фанера клееная марки ФК и ФБА, сорт В/ВВ толщиной 3 мм</v>
      </c>
      <c r="D318" s="24" t="str">
        <f ca="1">Source!H84</f>
        <v>м3</v>
      </c>
      <c r="E318" s="10">
        <f ca="1">Source!I84</f>
        <v>-0.35700000000000004</v>
      </c>
      <c r="F318" s="25">
        <f ca="1">Source!AL84+Source!AM84+Source!AO84</f>
        <v>4860</v>
      </c>
      <c r="G318" s="37" t="s">
        <v>1067</v>
      </c>
      <c r="H318" s="25">
        <f ca="1">ROUND(Source!AC84*Source!I84, 2)+ROUND(Source!AD84*Source!I84, 2)+ROUND(Source!AF84*Source!I84, 2)</f>
        <v>-1735.02</v>
      </c>
      <c r="I318" s="26"/>
      <c r="J318" s="26">
        <f ca="1">IF(Source!BC84&lt;&gt; 0, Source!BC84, 1)</f>
        <v>6.08</v>
      </c>
      <c r="K318" s="25">
        <f ca="1">Source!O84</f>
        <v>-10548.92</v>
      </c>
      <c r="L318" s="27"/>
      <c r="S318">
        <f ca="1">ROUND((Source!FX84/100)*((ROUND(Source!AF84*Source!I84, 2)+ROUND(Source!AE84*Source!I84, 2))), 2)</f>
        <v>0</v>
      </c>
      <c r="T318">
        <f ca="1">Source!X84</f>
        <v>0</v>
      </c>
      <c r="U318">
        <f ca="1">ROUND((Source!FY84/100)*((ROUND(Source!AF84*Source!I84, 2)+ROUND(Source!AE84*Source!I84, 2))), 2)</f>
        <v>0</v>
      </c>
      <c r="V318">
        <f ca="1">Source!Y84</f>
        <v>0</v>
      </c>
      <c r="W318">
        <f ca="1">IF(Source!BI84&lt;=1,H318, 0)</f>
        <v>-1735.02</v>
      </c>
      <c r="X318">
        <f ca="1">IF(Source!BI84=2,H318, 0)</f>
        <v>0</v>
      </c>
      <c r="Y318">
        <f ca="1">IF(Source!BI84=3,H318, 0)</f>
        <v>0</v>
      </c>
      <c r="Z318">
        <f ca="1">IF(Source!BI84=4,H318, 0)</f>
        <v>0</v>
      </c>
    </row>
    <row r="319" spans="1:26" ht="14.25">
      <c r="A319" s="42" t="str">
        <f ca="1">Source!E85</f>
        <v>31,2</v>
      </c>
      <c r="B319" s="43" t="str">
        <f ca="1">Source!F85</f>
        <v>11.2.03.01-0015</v>
      </c>
      <c r="C319" s="43" t="str">
        <f ca="1">Source!G85</f>
        <v>Сетчатые панели панели ограждений</v>
      </c>
      <c r="D319" s="30" t="str">
        <f ca="1">Source!H85</f>
        <v>м2</v>
      </c>
      <c r="E319" s="31">
        <f ca="1">Source!I85</f>
        <v>105</v>
      </c>
      <c r="F319" s="32">
        <f ca="1">Source!AL85+Source!AM85+Source!AO85</f>
        <v>78.3</v>
      </c>
      <c r="G319" s="38" t="s">
        <v>1067</v>
      </c>
      <c r="H319" s="32">
        <f ca="1">ROUND(Source!AC85*Source!I85, 2)+ROUND(Source!AD85*Source!I85, 2)+ROUND(Source!AF85*Source!I85, 2)</f>
        <v>8221.5</v>
      </c>
      <c r="I319" s="33"/>
      <c r="J319" s="33">
        <f ca="1">IF(Source!BC85&lt;&gt; 0, Source!BC85, 1)</f>
        <v>6.08</v>
      </c>
      <c r="K319" s="32">
        <f ca="1">Source!O85</f>
        <v>49986.720000000001</v>
      </c>
      <c r="L319" s="39"/>
      <c r="S319">
        <f ca="1">ROUND((Source!FX85/100)*((ROUND(Source!AF85*Source!I85, 2)+ROUND(Source!AE85*Source!I85, 2))), 2)</f>
        <v>0</v>
      </c>
      <c r="T319">
        <f ca="1">Source!X85</f>
        <v>0</v>
      </c>
      <c r="U319">
        <f ca="1">ROUND((Source!FY85/100)*((ROUND(Source!AF85*Source!I85, 2)+ROUND(Source!AE85*Source!I85, 2))), 2)</f>
        <v>0</v>
      </c>
      <c r="V319">
        <f ca="1">Source!Y85</f>
        <v>0</v>
      </c>
      <c r="W319">
        <f ca="1">IF(Source!BI85&lt;=1,H319, 0)</f>
        <v>8221.5</v>
      </c>
      <c r="X319">
        <f ca="1">IF(Source!BI85=2,H319, 0)</f>
        <v>0</v>
      </c>
      <c r="Y319">
        <f ca="1">IF(Source!BI85=3,H319, 0)</f>
        <v>0</v>
      </c>
      <c r="Z319">
        <f ca="1">IF(Source!BI85=4,H319, 0)</f>
        <v>0</v>
      </c>
    </row>
    <row r="320" spans="1:26" ht="15">
      <c r="G320" s="48">
        <f ca="1">H311+H312+H314+H315+H316+SUM(H318:H319)</f>
        <v>12739.49</v>
      </c>
      <c r="H320" s="48"/>
      <c r="J320" s="48">
        <f ca="1">K311+K312+K314+K315+K316+SUM(K318:K319)</f>
        <v>77473.36</v>
      </c>
      <c r="K320" s="48"/>
      <c r="L320" s="35">
        <f ca="1">Source!U83</f>
        <v>130.41</v>
      </c>
      <c r="O320" s="19">
        <f>G320</f>
        <v>12739.49</v>
      </c>
      <c r="P320" s="19">
        <f>J320</f>
        <v>77473.36</v>
      </c>
      <c r="Q320" s="19">
        <f>L320</f>
        <v>130.41</v>
      </c>
      <c r="W320">
        <f ca="1">IF(Source!BI83&lt;=1,H311+H312+H314+H315+H316, 0)</f>
        <v>6253.01</v>
      </c>
      <c r="X320">
        <f ca="1">IF(Source!BI83=2,H311+H312+H314+H315+H316, 0)</f>
        <v>0</v>
      </c>
      <c r="Y320">
        <f ca="1">IF(Source!BI83=3,H311+H312+H314+H315+H316, 0)</f>
        <v>0</v>
      </c>
      <c r="Z320">
        <f ca="1">IF(Source!BI83=4,H311+H312+H314+H315+H316, 0)</f>
        <v>0</v>
      </c>
    </row>
    <row r="321" spans="1:26" ht="28.5">
      <c r="A321" s="40" t="str">
        <f ca="1">Source!E86</f>
        <v>32</v>
      </c>
      <c r="B321" s="41" t="str">
        <f ca="1">Source!F86</f>
        <v>11-01-011-03</v>
      </c>
      <c r="C321" s="41" t="str">
        <f ca="1">Source!G86</f>
        <v>Устройство стяжек бетонных толщиной 20 мм</v>
      </c>
      <c r="D321" s="24" t="str">
        <f ca="1">Source!H86</f>
        <v>100 м2</v>
      </c>
      <c r="E321" s="10">
        <f ca="1">Source!I86</f>
        <v>2.94</v>
      </c>
      <c r="F321" s="25">
        <f ca="1">Source!AL86+Source!AM86+Source!AO86</f>
        <v>367.65999999999997</v>
      </c>
      <c r="G321" s="26"/>
      <c r="H321" s="25"/>
      <c r="I321" s="26" t="str">
        <f ca="1">Source!BO86</f>
        <v/>
      </c>
      <c r="J321" s="26"/>
      <c r="K321" s="25"/>
      <c r="L321" s="27"/>
      <c r="S321">
        <f ca="1">ROUND((Source!FX86/100)*((ROUND(Source!AF86*Source!I86, 2)+ROUND(Source!AE86*Source!I86, 2))), 2)</f>
        <v>1256.49</v>
      </c>
      <c r="T321">
        <f ca="1">Source!X86</f>
        <v>7660.19</v>
      </c>
      <c r="U321">
        <f ca="1">ROUND((Source!FY86/100)*((ROUND(Source!AF86*Source!I86, 2)+ROUND(Source!AE86*Source!I86, 2))), 2)</f>
        <v>723.59</v>
      </c>
      <c r="V321">
        <f ca="1">Source!Y86</f>
        <v>4416.68</v>
      </c>
    </row>
    <row r="322" spans="1:26">
      <c r="C322" s="18" t="str">
        <f ca="1">"Объем: "&amp;Source!I86&amp;"=294/"&amp;"100"</f>
        <v>Объем: 2,94=294/100</v>
      </c>
    </row>
    <row r="323" spans="1:26" ht="14.25">
      <c r="A323" s="40"/>
      <c r="B323" s="41"/>
      <c r="C323" s="41" t="s">
        <v>1049</v>
      </c>
      <c r="D323" s="24"/>
      <c r="E323" s="10"/>
      <c r="F323" s="25">
        <f ca="1">Source!AO86</f>
        <v>317.07</v>
      </c>
      <c r="G323" s="26" t="str">
        <f ca="1">Source!DG86</f>
        <v>)*1,15</v>
      </c>
      <c r="H323" s="25">
        <f ca="1">ROUND(Source!AF86*Source!I86, 2)</f>
        <v>1072.01</v>
      </c>
      <c r="I323" s="26"/>
      <c r="J323" s="26">
        <f ca="1">IF(Source!BA86&lt;&gt; 0, Source!BA86, 1)</f>
        <v>6.08</v>
      </c>
      <c r="K323" s="25">
        <f ca="1">Source!S86</f>
        <v>6517.83</v>
      </c>
      <c r="L323" s="27"/>
      <c r="R323">
        <f>H323</f>
        <v>1072.01</v>
      </c>
    </row>
    <row r="324" spans="1:26" ht="14.25">
      <c r="A324" s="40"/>
      <c r="B324" s="41"/>
      <c r="C324" s="41" t="s">
        <v>209</v>
      </c>
      <c r="D324" s="24"/>
      <c r="E324" s="10"/>
      <c r="F324" s="25">
        <f ca="1">Source!AM86</f>
        <v>42.05</v>
      </c>
      <c r="G324" s="26" t="str">
        <f ca="1">Source!DE86</f>
        <v>)*1,25</v>
      </c>
      <c r="H324" s="25">
        <f ca="1">ROUND(Source!AD86*Source!I86, 2)</f>
        <v>154.56</v>
      </c>
      <c r="I324" s="26"/>
      <c r="J324" s="26">
        <f ca="1">IF(Source!BB86&lt;&gt; 0, Source!BB86, 1)</f>
        <v>6.08</v>
      </c>
      <c r="K324" s="25">
        <f ca="1">Source!Q86</f>
        <v>939.7</v>
      </c>
      <c r="L324" s="27"/>
    </row>
    <row r="325" spans="1:26" ht="14.25">
      <c r="A325" s="40"/>
      <c r="B325" s="41"/>
      <c r="C325" s="41" t="s">
        <v>1050</v>
      </c>
      <c r="D325" s="24"/>
      <c r="E325" s="10"/>
      <c r="F325" s="25">
        <f ca="1">Source!AN86</f>
        <v>17.149999999999999</v>
      </c>
      <c r="G325" s="26" t="str">
        <f ca="1">Source!DF86</f>
        <v>)*1,25</v>
      </c>
      <c r="H325" s="28">
        <f ca="1">ROUND(Source!AE86*Source!I86, 2)</f>
        <v>63.03</v>
      </c>
      <c r="I325" s="26"/>
      <c r="J325" s="26">
        <f ca="1">IF(Source!BS86&lt;&gt; 0, Source!BS86, 1)</f>
        <v>6.08</v>
      </c>
      <c r="K325" s="28">
        <f ca="1">Source!R86</f>
        <v>383.24</v>
      </c>
      <c r="L325" s="27"/>
      <c r="R325">
        <f>H325</f>
        <v>63.03</v>
      </c>
    </row>
    <row r="326" spans="1:26" ht="14.25">
      <c r="A326" s="40"/>
      <c r="B326" s="41"/>
      <c r="C326" s="41" t="s">
        <v>1051</v>
      </c>
      <c r="D326" s="24"/>
      <c r="E326" s="10"/>
      <c r="F326" s="25">
        <f ca="1">Source!AL86</f>
        <v>8.5399999999999991</v>
      </c>
      <c r="G326" s="26" t="str">
        <f ca="1">Source!DD86</f>
        <v/>
      </c>
      <c r="H326" s="25">
        <f ca="1">ROUND(Source!AC86*Source!I86, 2)</f>
        <v>25.11</v>
      </c>
      <c r="I326" s="26"/>
      <c r="J326" s="26">
        <f ca="1">IF(Source!BC86&lt;&gt; 0, Source!BC86, 1)</f>
        <v>6.08</v>
      </c>
      <c r="K326" s="25">
        <f ca="1">Source!P86</f>
        <v>152.65</v>
      </c>
      <c r="L326" s="27"/>
    </row>
    <row r="327" spans="1:26" ht="14.25">
      <c r="A327" s="40"/>
      <c r="B327" s="41"/>
      <c r="C327" s="41" t="s">
        <v>1052</v>
      </c>
      <c r="D327" s="24" t="s">
        <v>1053</v>
      </c>
      <c r="E327" s="10">
        <f ca="1">Source!BZ86</f>
        <v>123</v>
      </c>
      <c r="F327" s="49" t="str">
        <f ca="1">CONCATENATE(" )", Source!DL86, Source!FT86, "=", Source!FX86)</f>
        <v xml:space="preserve"> )*0,9=110,7</v>
      </c>
      <c r="G327" s="50"/>
      <c r="H327" s="25">
        <f ca="1">SUM(S321:S331)</f>
        <v>1256.49</v>
      </c>
      <c r="I327" s="29"/>
      <c r="J327" s="23">
        <f ca="1">Source!AT86</f>
        <v>111</v>
      </c>
      <c r="K327" s="25">
        <f ca="1">SUM(T321:T331)</f>
        <v>7660.19</v>
      </c>
      <c r="L327" s="27"/>
    </row>
    <row r="328" spans="1:26" ht="14.25">
      <c r="A328" s="40"/>
      <c r="B328" s="41"/>
      <c r="C328" s="41" t="s">
        <v>1054</v>
      </c>
      <c r="D328" s="24" t="s">
        <v>1053</v>
      </c>
      <c r="E328" s="10">
        <f ca="1">Source!CA86</f>
        <v>75</v>
      </c>
      <c r="F328" s="49" t="str">
        <f ca="1">CONCATENATE(" )", Source!DM86, Source!FU86, "=", Source!FY86)</f>
        <v xml:space="preserve"> )*0,85=63,75</v>
      </c>
      <c r="G328" s="50"/>
      <c r="H328" s="25">
        <f ca="1">SUM(U321:U331)</f>
        <v>723.59</v>
      </c>
      <c r="I328" s="29"/>
      <c r="J328" s="23">
        <f ca="1">Source!AU86</f>
        <v>64</v>
      </c>
      <c r="K328" s="25">
        <f ca="1">SUM(V321:V331)</f>
        <v>4416.68</v>
      </c>
      <c r="L328" s="27"/>
    </row>
    <row r="329" spans="1:26" ht="14.25">
      <c r="A329" s="40"/>
      <c r="B329" s="41"/>
      <c r="C329" s="41" t="s">
        <v>1055</v>
      </c>
      <c r="D329" s="24" t="s">
        <v>1056</v>
      </c>
      <c r="E329" s="10">
        <f ca="1">Source!AQ86</f>
        <v>40.65</v>
      </c>
      <c r="F329" s="25"/>
      <c r="G329" s="26" t="str">
        <f ca="1">Source!DI86</f>
        <v>)*1,15</v>
      </c>
      <c r="H329" s="25"/>
      <c r="I329" s="26"/>
      <c r="J329" s="26"/>
      <c r="K329" s="25"/>
      <c r="L329" s="36">
        <f ca="1">Source!U86</f>
        <v>137.43764999999999</v>
      </c>
    </row>
    <row r="330" spans="1:26" ht="14.25">
      <c r="A330" s="40" t="str">
        <f ca="1">Source!E87</f>
        <v>32,1</v>
      </c>
      <c r="B330" s="41" t="str">
        <f ca="1">Source!F87</f>
        <v>04.1.02.05-0007</v>
      </c>
      <c r="C330" s="41" t="str">
        <f ca="1">Source!G87</f>
        <v>Бетон тяжелый, класс В20 (М250)</v>
      </c>
      <c r="D330" s="24" t="str">
        <f ca="1">Source!H87</f>
        <v>м3</v>
      </c>
      <c r="E330" s="10">
        <f ca="1">Source!I87</f>
        <v>5.9976000000000003</v>
      </c>
      <c r="F330" s="25">
        <f ca="1">Source!AL87+Source!AM87+Source!AO87</f>
        <v>665</v>
      </c>
      <c r="G330" s="37" t="s">
        <v>1067</v>
      </c>
      <c r="H330" s="25">
        <f ca="1">ROUND(Source!AC87*Source!I87, 2)+ROUND(Source!AD87*Source!I87, 2)+ROUND(Source!AF87*Source!I87, 2)</f>
        <v>3988.4</v>
      </c>
      <c r="I330" s="26"/>
      <c r="J330" s="26">
        <f ca="1">IF(Source!BC87&lt;&gt; 0, Source!BC87, 1)</f>
        <v>6.08</v>
      </c>
      <c r="K330" s="25">
        <f ca="1">Source!O87</f>
        <v>24249.5</v>
      </c>
      <c r="L330" s="27"/>
      <c r="S330">
        <f ca="1">ROUND((Source!FX87/100)*((ROUND(Source!AF87*Source!I87, 2)+ROUND(Source!AE87*Source!I87, 2))), 2)</f>
        <v>0</v>
      </c>
      <c r="T330">
        <f ca="1">Source!X87</f>
        <v>0</v>
      </c>
      <c r="U330">
        <f ca="1">ROUND((Source!FY87/100)*((ROUND(Source!AF87*Source!I87, 2)+ROUND(Source!AE87*Source!I87, 2))), 2)</f>
        <v>0</v>
      </c>
      <c r="V330">
        <f ca="1">Source!Y87</f>
        <v>0</v>
      </c>
      <c r="W330">
        <f ca="1">IF(Source!BI87&lt;=1,H330, 0)</f>
        <v>3988.4</v>
      </c>
      <c r="X330">
        <f ca="1">IF(Source!BI87=2,H330, 0)</f>
        <v>0</v>
      </c>
      <c r="Y330">
        <f ca="1">IF(Source!BI87=3,H330, 0)</f>
        <v>0</v>
      </c>
      <c r="Z330">
        <f ca="1">IF(Source!BI87=4,H330, 0)</f>
        <v>0</v>
      </c>
    </row>
    <row r="331" spans="1:26" ht="14.25">
      <c r="A331" s="42" t="str">
        <f ca="1">Source!E88</f>
        <v>32,2</v>
      </c>
      <c r="B331" s="43" t="str">
        <f ca="1">Source!F88</f>
        <v>04.1.02.06</v>
      </c>
      <c r="C331" s="43" t="str">
        <f ca="1">Source!G88</f>
        <v>Бетон тяжелый</v>
      </c>
      <c r="D331" s="30" t="str">
        <f ca="1">Source!H88</f>
        <v>м3</v>
      </c>
      <c r="E331" s="31">
        <f ca="1">Source!I88</f>
        <v>5.9976000000000003</v>
      </c>
      <c r="F331" s="32">
        <f ca="1">Source!AL88+Source!AM88+Source!AO88</f>
        <v>0</v>
      </c>
      <c r="G331" s="38" t="s">
        <v>1067</v>
      </c>
      <c r="H331" s="32">
        <f ca="1">ROUND(Source!AC88*Source!I88, 2)+ROUND(Source!AD88*Source!I88, 2)+ROUND(Source!AF88*Source!I88, 2)</f>
        <v>0</v>
      </c>
      <c r="I331" s="33"/>
      <c r="J331" s="33">
        <f ca="1">IF(Source!BC88&lt;&gt; 0, Source!BC88, 1)</f>
        <v>6.08</v>
      </c>
      <c r="K331" s="32">
        <f ca="1">Source!O88</f>
        <v>0</v>
      </c>
      <c r="L331" s="39"/>
      <c r="S331">
        <f ca="1">ROUND((Source!FX88/100)*((ROUND(Source!AF88*Source!I88, 2)+ROUND(Source!AE88*Source!I88, 2))), 2)</f>
        <v>0</v>
      </c>
      <c r="T331">
        <f ca="1">Source!X88</f>
        <v>0</v>
      </c>
      <c r="U331">
        <f ca="1">ROUND((Source!FY88/100)*((ROUND(Source!AF88*Source!I88, 2)+ROUND(Source!AE88*Source!I88, 2))), 2)</f>
        <v>0</v>
      </c>
      <c r="V331">
        <f ca="1">Source!Y88</f>
        <v>0</v>
      </c>
      <c r="W331">
        <f ca="1">IF(Source!BI88&lt;=1,H331, 0)</f>
        <v>0</v>
      </c>
      <c r="X331">
        <f ca="1">IF(Source!BI88=2,H331, 0)</f>
        <v>0</v>
      </c>
      <c r="Y331">
        <f ca="1">IF(Source!BI88=3,H331, 0)</f>
        <v>0</v>
      </c>
      <c r="Z331">
        <f ca="1">IF(Source!BI88=4,H331, 0)</f>
        <v>0</v>
      </c>
    </row>
    <row r="332" spans="1:26" ht="15">
      <c r="G332" s="48">
        <f ca="1">H323+H324+H326+H327+H328+SUM(H330:H331)</f>
        <v>7220.16</v>
      </c>
      <c r="H332" s="48"/>
      <c r="J332" s="48">
        <f ca="1">K323+K324+K326+K327+K328+SUM(K330:K331)</f>
        <v>43936.55</v>
      </c>
      <c r="K332" s="48"/>
      <c r="L332" s="35">
        <f ca="1">Source!U86</f>
        <v>137.43764999999999</v>
      </c>
      <c r="O332" s="19">
        <f>G332</f>
        <v>7220.16</v>
      </c>
      <c r="P332" s="19">
        <f>J332</f>
        <v>43936.55</v>
      </c>
      <c r="Q332" s="19">
        <f>L332</f>
        <v>137.43764999999999</v>
      </c>
      <c r="W332">
        <f ca="1">IF(Source!BI86&lt;=1,H323+H324+H326+H327+H328, 0)</f>
        <v>3231.76</v>
      </c>
      <c r="X332">
        <f ca="1">IF(Source!BI86=2,H323+H324+H326+H327+H328, 0)</f>
        <v>0</v>
      </c>
      <c r="Y332">
        <f ca="1">IF(Source!BI86=3,H323+H324+H326+H327+H328, 0)</f>
        <v>0</v>
      </c>
      <c r="Z332">
        <f ca="1">IF(Source!BI86=4,H323+H324+H326+H327+H328, 0)</f>
        <v>0</v>
      </c>
    </row>
    <row r="333" spans="1:26" ht="42.75">
      <c r="A333" s="40" t="str">
        <f ca="1">Source!E89</f>
        <v>33</v>
      </c>
      <c r="B333" s="41" t="str">
        <f ca="1">Source!F89</f>
        <v>11-01-011-04</v>
      </c>
      <c r="C333" s="41" t="str">
        <f ca="1">Source!G89</f>
        <v>Устройство стяжек на каждые 5 мм изменения толщины стяжки добавлять или исключать к расценке 11-01-011-03</v>
      </c>
      <c r="D333" s="24" t="str">
        <f ca="1">Source!H89</f>
        <v>100 м2</v>
      </c>
      <c r="E333" s="10">
        <f ca="1">Source!I89</f>
        <v>2.94</v>
      </c>
      <c r="F333" s="25">
        <f ca="1">Source!AL89+Source!AM89+Source!AO89</f>
        <v>11.62</v>
      </c>
      <c r="G333" s="26"/>
      <c r="H333" s="25"/>
      <c r="I333" s="26" t="str">
        <f ca="1">Source!BO89</f>
        <v/>
      </c>
      <c r="J333" s="26"/>
      <c r="K333" s="25"/>
      <c r="L333" s="27"/>
      <c r="S333">
        <f ca="1">ROUND((Source!FX89/100)*((ROUND(Source!AF89*Source!I89, 2)+ROUND(Source!AE89*Source!I89, 2))), 2)</f>
        <v>52.29</v>
      </c>
      <c r="T333">
        <f ca="1">Source!X89</f>
        <v>318.85000000000002</v>
      </c>
      <c r="U333">
        <f ca="1">ROUND((Source!FY89/100)*((ROUND(Source!AF89*Source!I89, 2)+ROUND(Source!AE89*Source!I89, 2))), 2)</f>
        <v>30.12</v>
      </c>
      <c r="V333">
        <f ca="1">Source!Y89</f>
        <v>183.84</v>
      </c>
    </row>
    <row r="334" spans="1:26">
      <c r="C334" s="18" t="str">
        <f ca="1">"Объем: "&amp;Source!I89&amp;"=294/"&amp;"100"</f>
        <v>Объем: 2,94=294/100</v>
      </c>
    </row>
    <row r="335" spans="1:26" ht="14.25">
      <c r="A335" s="40"/>
      <c r="B335" s="41"/>
      <c r="C335" s="41" t="s">
        <v>1049</v>
      </c>
      <c r="D335" s="24"/>
      <c r="E335" s="10"/>
      <c r="F335" s="25">
        <f ca="1">Source!AO89</f>
        <v>3.9</v>
      </c>
      <c r="G335" s="26" t="str">
        <f ca="1">Source!DG89</f>
        <v>)*1,15*2</v>
      </c>
      <c r="H335" s="25">
        <f ca="1">ROUND(Source!AF89*Source!I89, 2)</f>
        <v>26.37</v>
      </c>
      <c r="I335" s="26"/>
      <c r="J335" s="26">
        <f ca="1">IF(Source!BA89&lt;&gt; 0, Source!BA89, 1)</f>
        <v>6.08</v>
      </c>
      <c r="K335" s="25">
        <f ca="1">Source!S89</f>
        <v>160.34</v>
      </c>
      <c r="L335" s="27"/>
      <c r="R335">
        <f>H335</f>
        <v>26.37</v>
      </c>
    </row>
    <row r="336" spans="1:26" ht="14.25">
      <c r="A336" s="40"/>
      <c r="B336" s="41"/>
      <c r="C336" s="41" t="s">
        <v>209</v>
      </c>
      <c r="D336" s="24"/>
      <c r="E336" s="10"/>
      <c r="F336" s="25">
        <f ca="1">Source!AM89</f>
        <v>7.72</v>
      </c>
      <c r="G336" s="26" t="str">
        <f ca="1">Source!DE89</f>
        <v>)*1,25*2</v>
      </c>
      <c r="H336" s="25">
        <f ca="1">ROUND(Source!AD89*Source!I89, 2)</f>
        <v>56.74</v>
      </c>
      <c r="I336" s="26"/>
      <c r="J336" s="26">
        <f ca="1">IF(Source!BB89&lt;&gt; 0, Source!BB89, 1)</f>
        <v>6.08</v>
      </c>
      <c r="K336" s="25">
        <f ca="1">Source!Q89</f>
        <v>344.99</v>
      </c>
      <c r="L336" s="27"/>
    </row>
    <row r="337" spans="1:26" ht="14.25">
      <c r="A337" s="40"/>
      <c r="B337" s="41"/>
      <c r="C337" s="41" t="s">
        <v>1050</v>
      </c>
      <c r="D337" s="24"/>
      <c r="E337" s="10"/>
      <c r="F337" s="25">
        <f ca="1">Source!AN89</f>
        <v>2.84</v>
      </c>
      <c r="G337" s="26" t="str">
        <f ca="1">Source!DF89</f>
        <v>)*1,25*2</v>
      </c>
      <c r="H337" s="28">
        <f ca="1">ROUND(Source!AE89*Source!I89, 2)</f>
        <v>20.87</v>
      </c>
      <c r="I337" s="26"/>
      <c r="J337" s="26">
        <f ca="1">IF(Source!BS89&lt;&gt; 0, Source!BS89, 1)</f>
        <v>6.08</v>
      </c>
      <c r="K337" s="28">
        <f ca="1">Source!R89</f>
        <v>126.91</v>
      </c>
      <c r="L337" s="27"/>
      <c r="R337">
        <f>H337</f>
        <v>20.87</v>
      </c>
    </row>
    <row r="338" spans="1:26" ht="14.25">
      <c r="A338" s="40"/>
      <c r="B338" s="41"/>
      <c r="C338" s="41" t="s">
        <v>1052</v>
      </c>
      <c r="D338" s="24" t="s">
        <v>1053</v>
      </c>
      <c r="E338" s="10">
        <f ca="1">Source!BZ89</f>
        <v>123</v>
      </c>
      <c r="F338" s="49" t="str">
        <f ca="1">CONCATENATE(" )", Source!DL89, Source!FT89, "=", Source!FX89)</f>
        <v xml:space="preserve"> )*0,9=110,7</v>
      </c>
      <c r="G338" s="50"/>
      <c r="H338" s="25">
        <f ca="1">SUM(S333:S342)</f>
        <v>52.29</v>
      </c>
      <c r="I338" s="29"/>
      <c r="J338" s="23">
        <f ca="1">Source!AT89</f>
        <v>111</v>
      </c>
      <c r="K338" s="25">
        <f ca="1">SUM(T333:T342)</f>
        <v>318.85000000000002</v>
      </c>
      <c r="L338" s="27"/>
    </row>
    <row r="339" spans="1:26" ht="14.25">
      <c r="A339" s="40"/>
      <c r="B339" s="41"/>
      <c r="C339" s="41" t="s">
        <v>1054</v>
      </c>
      <c r="D339" s="24" t="s">
        <v>1053</v>
      </c>
      <c r="E339" s="10">
        <f ca="1">Source!CA89</f>
        <v>75</v>
      </c>
      <c r="F339" s="49" t="str">
        <f ca="1">CONCATENATE(" )", Source!DM89, Source!FU89, "=", Source!FY89)</f>
        <v xml:space="preserve"> )*0,85=63,75</v>
      </c>
      <c r="G339" s="50"/>
      <c r="H339" s="25">
        <f ca="1">SUM(U333:U342)</f>
        <v>30.12</v>
      </c>
      <c r="I339" s="29"/>
      <c r="J339" s="23">
        <f ca="1">Source!AU89</f>
        <v>64</v>
      </c>
      <c r="K339" s="25">
        <f ca="1">SUM(V333:V342)</f>
        <v>183.84</v>
      </c>
      <c r="L339" s="27"/>
    </row>
    <row r="340" spans="1:26" ht="14.25">
      <c r="A340" s="40"/>
      <c r="B340" s="41"/>
      <c r="C340" s="41" t="s">
        <v>1055</v>
      </c>
      <c r="D340" s="24" t="s">
        <v>1056</v>
      </c>
      <c r="E340" s="10">
        <f ca="1">Source!AQ89</f>
        <v>0.5</v>
      </c>
      <c r="F340" s="25"/>
      <c r="G340" s="26" t="str">
        <f ca="1">Source!DI89</f>
        <v>)*1,15*2</v>
      </c>
      <c r="H340" s="25"/>
      <c r="I340" s="26"/>
      <c r="J340" s="26"/>
      <c r="K340" s="25"/>
      <c r="L340" s="36">
        <f ca="1">Source!U89</f>
        <v>3.3809999999999998</v>
      </c>
    </row>
    <row r="341" spans="1:26" ht="14.25">
      <c r="A341" s="40" t="str">
        <f ca="1">Source!E90</f>
        <v>33,1</v>
      </c>
      <c r="B341" s="41" t="str">
        <f ca="1">Source!F90</f>
        <v>04.1.02.05-0007</v>
      </c>
      <c r="C341" s="41" t="str">
        <f ca="1">Source!G90</f>
        <v>Бетон тяжелый, класс В20 (М250)</v>
      </c>
      <c r="D341" s="24" t="str">
        <f ca="1">Source!H90</f>
        <v>м3</v>
      </c>
      <c r="E341" s="10">
        <f ca="1">Source!I90</f>
        <v>2.9988000000000001</v>
      </c>
      <c r="F341" s="25">
        <f ca="1">Source!AL90+Source!AM90+Source!AO90</f>
        <v>665</v>
      </c>
      <c r="G341" s="37" t="s">
        <v>1057</v>
      </c>
      <c r="H341" s="25">
        <f ca="1">ROUND(Source!AC90*Source!I90, 2)+ROUND(Source!AD90*Source!I90, 2)+ROUND(Source!AF90*Source!I90, 2)</f>
        <v>1994.2</v>
      </c>
      <c r="I341" s="26"/>
      <c r="J341" s="26">
        <f ca="1">IF(Source!BC90&lt;&gt; 0, Source!BC90, 1)</f>
        <v>6.08</v>
      </c>
      <c r="K341" s="25">
        <f ca="1">Source!O90</f>
        <v>12124.75</v>
      </c>
      <c r="L341" s="27"/>
      <c r="S341">
        <f ca="1">ROUND((Source!FX90/100)*((ROUND(Source!AF90*Source!I90, 2)+ROUND(Source!AE90*Source!I90, 2))), 2)</f>
        <v>0</v>
      </c>
      <c r="T341">
        <f ca="1">Source!X90</f>
        <v>0</v>
      </c>
      <c r="U341">
        <f ca="1">ROUND((Source!FY90/100)*((ROUND(Source!AF90*Source!I90, 2)+ROUND(Source!AE90*Source!I90, 2))), 2)</f>
        <v>0</v>
      </c>
      <c r="V341">
        <f ca="1">Source!Y90</f>
        <v>0</v>
      </c>
      <c r="W341">
        <f ca="1">IF(Source!BI90&lt;=1,H341, 0)</f>
        <v>1994.2</v>
      </c>
      <c r="X341">
        <f ca="1">IF(Source!BI90=2,H341, 0)</f>
        <v>0</v>
      </c>
      <c r="Y341">
        <f ca="1">IF(Source!BI90=3,H341, 0)</f>
        <v>0</v>
      </c>
      <c r="Z341">
        <f ca="1">IF(Source!BI90=4,H341, 0)</f>
        <v>0</v>
      </c>
    </row>
    <row r="342" spans="1:26" ht="14.25">
      <c r="A342" s="42" t="str">
        <f ca="1">Source!E91</f>
        <v>33,2</v>
      </c>
      <c r="B342" s="43" t="str">
        <f ca="1">Source!F91</f>
        <v>04.1.02.06</v>
      </c>
      <c r="C342" s="43" t="str">
        <f ca="1">Source!G91</f>
        <v>Бетон тяжелый</v>
      </c>
      <c r="D342" s="30" t="str">
        <f ca="1">Source!H91</f>
        <v>м3</v>
      </c>
      <c r="E342" s="31">
        <f ca="1">Source!I91</f>
        <v>2.9988000000000001</v>
      </c>
      <c r="F342" s="32">
        <f ca="1">Source!AL91+Source!AM91+Source!AO91</f>
        <v>0</v>
      </c>
      <c r="G342" s="38" t="s">
        <v>1057</v>
      </c>
      <c r="H342" s="32">
        <f ca="1">ROUND(Source!AC91*Source!I91, 2)+ROUND(Source!AD91*Source!I91, 2)+ROUND(Source!AF91*Source!I91, 2)</f>
        <v>0</v>
      </c>
      <c r="I342" s="33"/>
      <c r="J342" s="33">
        <f ca="1">IF(Source!BC91&lt;&gt; 0, Source!BC91, 1)</f>
        <v>6.08</v>
      </c>
      <c r="K342" s="32">
        <f ca="1">Source!O91</f>
        <v>0</v>
      </c>
      <c r="L342" s="39"/>
      <c r="S342">
        <f ca="1">ROUND((Source!FX91/100)*((ROUND(Source!AF91*Source!I91, 2)+ROUND(Source!AE91*Source!I91, 2))), 2)</f>
        <v>0</v>
      </c>
      <c r="T342">
        <f ca="1">Source!X91</f>
        <v>0</v>
      </c>
      <c r="U342">
        <f ca="1">ROUND((Source!FY91/100)*((ROUND(Source!AF91*Source!I91, 2)+ROUND(Source!AE91*Source!I91, 2))), 2)</f>
        <v>0</v>
      </c>
      <c r="V342">
        <f ca="1">Source!Y91</f>
        <v>0</v>
      </c>
      <c r="W342">
        <f ca="1">IF(Source!BI91&lt;=1,H342, 0)</f>
        <v>0</v>
      </c>
      <c r="X342">
        <f ca="1">IF(Source!BI91=2,H342, 0)</f>
        <v>0</v>
      </c>
      <c r="Y342">
        <f ca="1">IF(Source!BI91=3,H342, 0)</f>
        <v>0</v>
      </c>
      <c r="Z342">
        <f ca="1">IF(Source!BI91=4,H342, 0)</f>
        <v>0</v>
      </c>
    </row>
    <row r="343" spans="1:26" ht="15">
      <c r="G343" s="48">
        <f ca="1">H335+H336+H338+H339+SUM(H341:H342)</f>
        <v>2159.7200000000003</v>
      </c>
      <c r="H343" s="48"/>
      <c r="J343" s="48">
        <f ca="1">K335+K336+K338+K339+SUM(K341:K342)</f>
        <v>13132.77</v>
      </c>
      <c r="K343" s="48"/>
      <c r="L343" s="35">
        <f ca="1">Source!U89</f>
        <v>3.3809999999999998</v>
      </c>
      <c r="O343" s="19">
        <f>G343</f>
        <v>2159.7200000000003</v>
      </c>
      <c r="P343" s="19">
        <f>J343</f>
        <v>13132.77</v>
      </c>
      <c r="Q343" s="19">
        <f>L343</f>
        <v>3.3809999999999998</v>
      </c>
      <c r="W343">
        <f ca="1">IF(Source!BI89&lt;=1,H335+H336+H338+H339, 0)</f>
        <v>165.52</v>
      </c>
      <c r="X343">
        <f ca="1">IF(Source!BI89=2,H335+H336+H338+H339, 0)</f>
        <v>0</v>
      </c>
      <c r="Y343">
        <f ca="1">IF(Source!BI89=3,H335+H336+H338+H339, 0)</f>
        <v>0</v>
      </c>
      <c r="Z343">
        <f ca="1">IF(Source!BI89=4,H335+H336+H338+H339, 0)</f>
        <v>0</v>
      </c>
    </row>
    <row r="344" spans="1:26" ht="42.75">
      <c r="A344" s="40" t="str">
        <f ca="1">Source!E92</f>
        <v>34</v>
      </c>
      <c r="B344" s="41" t="str">
        <f ca="1">Source!F92</f>
        <v>11-01-011-09</v>
      </c>
      <c r="C344" s="41" t="str">
        <f ca="1">Source!G92</f>
        <v>Устройство стяжек из выравнивающей смеси типа "Ветонит" 3000, толщиной 3 мм</v>
      </c>
      <c r="D344" s="24" t="str">
        <f ca="1">Source!H92</f>
        <v>100 м2</v>
      </c>
      <c r="E344" s="10">
        <f ca="1">Source!I92</f>
        <v>2.94</v>
      </c>
      <c r="F344" s="25">
        <f ca="1">Source!AL92+Source!AM92+Source!AO92</f>
        <v>5981.97</v>
      </c>
      <c r="G344" s="26"/>
      <c r="H344" s="25"/>
      <c r="I344" s="26" t="str">
        <f ca="1">Source!BO92</f>
        <v/>
      </c>
      <c r="J344" s="26"/>
      <c r="K344" s="25"/>
      <c r="L344" s="27"/>
      <c r="S344">
        <f ca="1">ROUND((Source!FX92/100)*((ROUND(Source!AF92*Source!I92, 2)+ROUND(Source!AE92*Source!I92, 2))), 2)</f>
        <v>985.32</v>
      </c>
      <c r="T344">
        <f ca="1">Source!X92</f>
        <v>6007.01</v>
      </c>
      <c r="U344">
        <f ca="1">ROUND((Source!FY92/100)*((ROUND(Source!AF92*Source!I92, 2)+ROUND(Source!AE92*Source!I92, 2))), 2)</f>
        <v>567.42999999999995</v>
      </c>
      <c r="V344">
        <f ca="1">Source!Y92</f>
        <v>3463.5</v>
      </c>
    </row>
    <row r="345" spans="1:26">
      <c r="C345" s="18" t="str">
        <f ca="1">"Объем: "&amp;Source!I92&amp;"=294/"&amp;"100"</f>
        <v>Объем: 2,94=294/100</v>
      </c>
    </row>
    <row r="346" spans="1:26" ht="14.25">
      <c r="A346" s="40"/>
      <c r="B346" s="41"/>
      <c r="C346" s="41" t="s">
        <v>1049</v>
      </c>
      <c r="D346" s="24"/>
      <c r="E346" s="10"/>
      <c r="F346" s="25">
        <f ca="1">Source!AO92</f>
        <v>262.13</v>
      </c>
      <c r="G346" s="26" t="str">
        <f ca="1">Source!DG92</f>
        <v>)*1,15</v>
      </c>
      <c r="H346" s="25">
        <f ca="1">ROUND(Source!AF92*Source!I92, 2)</f>
        <v>886.26</v>
      </c>
      <c r="I346" s="26"/>
      <c r="J346" s="26">
        <f ca="1">IF(Source!BA92&lt;&gt; 0, Source!BA92, 1)</f>
        <v>6.08</v>
      </c>
      <c r="K346" s="25">
        <f ca="1">Source!S92</f>
        <v>5388.48</v>
      </c>
      <c r="L346" s="27"/>
      <c r="R346">
        <f>H346</f>
        <v>886.26</v>
      </c>
    </row>
    <row r="347" spans="1:26" ht="14.25">
      <c r="A347" s="40"/>
      <c r="B347" s="41"/>
      <c r="C347" s="41" t="s">
        <v>209</v>
      </c>
      <c r="D347" s="24"/>
      <c r="E347" s="10"/>
      <c r="F347" s="25">
        <f ca="1">Source!AM92</f>
        <v>3.25</v>
      </c>
      <c r="G347" s="26" t="str">
        <f ca="1">Source!DE92</f>
        <v>)*1,25</v>
      </c>
      <c r="H347" s="25">
        <f ca="1">ROUND(Source!AD92*Source!I92, 2)</f>
        <v>11.94</v>
      </c>
      <c r="I347" s="26"/>
      <c r="J347" s="26">
        <f ca="1">IF(Source!BB92&lt;&gt; 0, Source!BB92, 1)</f>
        <v>6.08</v>
      </c>
      <c r="K347" s="25">
        <f ca="1">Source!Q92</f>
        <v>72.569999999999993</v>
      </c>
      <c r="L347" s="27"/>
    </row>
    <row r="348" spans="1:26" ht="14.25">
      <c r="A348" s="40"/>
      <c r="B348" s="41"/>
      <c r="C348" s="41" t="s">
        <v>1050</v>
      </c>
      <c r="D348" s="24"/>
      <c r="E348" s="10"/>
      <c r="F348" s="25">
        <f ca="1">Source!AN92</f>
        <v>1.04</v>
      </c>
      <c r="G348" s="26" t="str">
        <f ca="1">Source!DF92</f>
        <v>)*1,25</v>
      </c>
      <c r="H348" s="28">
        <f ca="1">ROUND(Source!AE92*Source!I92, 2)</f>
        <v>3.82</v>
      </c>
      <c r="I348" s="26"/>
      <c r="J348" s="26">
        <f ca="1">IF(Source!BS92&lt;&gt; 0, Source!BS92, 1)</f>
        <v>6.08</v>
      </c>
      <c r="K348" s="28">
        <f ca="1">Source!R92</f>
        <v>23.24</v>
      </c>
      <c r="L348" s="27"/>
      <c r="R348">
        <f>H348</f>
        <v>3.82</v>
      </c>
    </row>
    <row r="349" spans="1:26" ht="14.25">
      <c r="A349" s="40"/>
      <c r="B349" s="41"/>
      <c r="C349" s="41" t="s">
        <v>1051</v>
      </c>
      <c r="D349" s="24"/>
      <c r="E349" s="10"/>
      <c r="F349" s="25">
        <f ca="1">Source!AL92</f>
        <v>5716.59</v>
      </c>
      <c r="G349" s="26" t="str">
        <f ca="1">Source!DD92</f>
        <v/>
      </c>
      <c r="H349" s="25">
        <f ca="1">ROUND(Source!AC92*Source!I92, 2)</f>
        <v>16806.77</v>
      </c>
      <c r="I349" s="26"/>
      <c r="J349" s="26">
        <f ca="1">IF(Source!BC92&lt;&gt; 0, Source!BC92, 1)</f>
        <v>6.08</v>
      </c>
      <c r="K349" s="25">
        <f ca="1">Source!P92</f>
        <v>102185.19</v>
      </c>
      <c r="L349" s="27"/>
    </row>
    <row r="350" spans="1:26" ht="14.25">
      <c r="A350" s="40"/>
      <c r="B350" s="41"/>
      <c r="C350" s="41" t="s">
        <v>1052</v>
      </c>
      <c r="D350" s="24" t="s">
        <v>1053</v>
      </c>
      <c r="E350" s="10">
        <f ca="1">Source!BZ92</f>
        <v>123</v>
      </c>
      <c r="F350" s="49" t="str">
        <f ca="1">CONCATENATE(" )", Source!DL92, Source!FT92, "=", Source!FX92)</f>
        <v xml:space="preserve"> )*0,9=110,7</v>
      </c>
      <c r="G350" s="50"/>
      <c r="H350" s="25">
        <f ca="1">SUM(S344:S352)</f>
        <v>985.32</v>
      </c>
      <c r="I350" s="29"/>
      <c r="J350" s="23">
        <f ca="1">Source!AT92</f>
        <v>111</v>
      </c>
      <c r="K350" s="25">
        <f ca="1">SUM(T344:T352)</f>
        <v>6007.01</v>
      </c>
      <c r="L350" s="27"/>
    </row>
    <row r="351" spans="1:26" ht="14.25">
      <c r="A351" s="40"/>
      <c r="B351" s="41"/>
      <c r="C351" s="41" t="s">
        <v>1054</v>
      </c>
      <c r="D351" s="24" t="s">
        <v>1053</v>
      </c>
      <c r="E351" s="10">
        <f ca="1">Source!CA92</f>
        <v>75</v>
      </c>
      <c r="F351" s="49" t="str">
        <f ca="1">CONCATENATE(" )", Source!DM92, Source!FU92, "=", Source!FY92)</f>
        <v xml:space="preserve"> )*0,85=63,75</v>
      </c>
      <c r="G351" s="50"/>
      <c r="H351" s="25">
        <f ca="1">SUM(U344:U352)</f>
        <v>567.42999999999995</v>
      </c>
      <c r="I351" s="29"/>
      <c r="J351" s="23">
        <f ca="1">Source!AU92</f>
        <v>64</v>
      </c>
      <c r="K351" s="25">
        <f ca="1">SUM(V344:V352)</f>
        <v>3463.5</v>
      </c>
      <c r="L351" s="27"/>
    </row>
    <row r="352" spans="1:26" ht="14.25">
      <c r="A352" s="42"/>
      <c r="B352" s="43"/>
      <c r="C352" s="43" t="s">
        <v>1055</v>
      </c>
      <c r="D352" s="30" t="s">
        <v>1056</v>
      </c>
      <c r="E352" s="31">
        <f ca="1">Source!AQ92</f>
        <v>30.73</v>
      </c>
      <c r="F352" s="32"/>
      <c r="G352" s="33" t="str">
        <f ca="1">Source!DI92</f>
        <v>)*1,15</v>
      </c>
      <c r="H352" s="32"/>
      <c r="I352" s="33"/>
      <c r="J352" s="33"/>
      <c r="K352" s="32"/>
      <c r="L352" s="34">
        <f ca="1">Source!U92</f>
        <v>103.89812999999999</v>
      </c>
    </row>
    <row r="353" spans="1:26" ht="15">
      <c r="G353" s="48">
        <f ca="1">H346+H347+H349+H350+H351</f>
        <v>19257.72</v>
      </c>
      <c r="H353" s="48"/>
      <c r="J353" s="48">
        <f ca="1">K346+K347+K349+K350+K351</f>
        <v>117116.75</v>
      </c>
      <c r="K353" s="48"/>
      <c r="L353" s="35">
        <f ca="1">Source!U92</f>
        <v>103.89812999999999</v>
      </c>
      <c r="O353" s="19">
        <f>G353</f>
        <v>19257.72</v>
      </c>
      <c r="P353" s="19">
        <f>J353</f>
        <v>117116.75</v>
      </c>
      <c r="Q353" s="19">
        <f>L353</f>
        <v>103.89812999999999</v>
      </c>
      <c r="W353">
        <f ca="1">IF(Source!BI92&lt;=1,H346+H347+H349+H350+H351, 0)</f>
        <v>19257.72</v>
      </c>
      <c r="X353">
        <f ca="1">IF(Source!BI92=2,H346+H347+H349+H350+H351, 0)</f>
        <v>0</v>
      </c>
      <c r="Y353">
        <f ca="1">IF(Source!BI92=3,H346+H347+H349+H350+H351, 0)</f>
        <v>0</v>
      </c>
      <c r="Z353">
        <f ca="1">IF(Source!BI92=4,H346+H347+H349+H350+H351, 0)</f>
        <v>0</v>
      </c>
    </row>
    <row r="354" spans="1:26" ht="42.75">
      <c r="A354" s="40" t="str">
        <f ca="1">Source!E93</f>
        <v>35</v>
      </c>
      <c r="B354" s="41" t="str">
        <f ca="1">Source!F93</f>
        <v>11-01-011-11</v>
      </c>
      <c r="C354" s="41" t="str">
        <f ca="1">Source!G93</f>
        <v>Устройство стяжек на каждый последующий слой толщиной 1 мм добавлять к расценке 11-01-011-09</v>
      </c>
      <c r="D354" s="24" t="str">
        <f ca="1">Source!H93</f>
        <v>100 м2</v>
      </c>
      <c r="E354" s="10">
        <f ca="1">Source!I93</f>
        <v>2.94</v>
      </c>
      <c r="F354" s="25">
        <f ca="1">Source!AL93+Source!AM93+Source!AO93</f>
        <v>1773.79</v>
      </c>
      <c r="G354" s="26"/>
      <c r="H354" s="25"/>
      <c r="I354" s="26" t="str">
        <f ca="1">Source!BO93</f>
        <v/>
      </c>
      <c r="J354" s="26"/>
      <c r="K354" s="25"/>
      <c r="L354" s="27"/>
      <c r="S354">
        <f ca="1">ROUND((Source!FX93/100)*((ROUND(Source!AF93*Source!I93, 2)+ROUND(Source!AE93*Source!I93, 2))), 2)</f>
        <v>2039.8</v>
      </c>
      <c r="T354">
        <f ca="1">Source!X93</f>
        <v>12435.64</v>
      </c>
      <c r="U354">
        <f ca="1">ROUND((Source!FY93/100)*((ROUND(Source!AF93*Source!I93, 2)+ROUND(Source!AE93*Source!I93, 2))), 2)</f>
        <v>1174.68</v>
      </c>
      <c r="V354">
        <f ca="1">Source!Y93</f>
        <v>7170.1</v>
      </c>
    </row>
    <row r="355" spans="1:26">
      <c r="C355" s="18" t="str">
        <f ca="1">"Объем: "&amp;Source!I93&amp;"=294/"&amp;"100"</f>
        <v>Объем: 2,94=294/100</v>
      </c>
    </row>
    <row r="356" spans="1:26" ht="14.25">
      <c r="A356" s="40"/>
      <c r="B356" s="41"/>
      <c r="C356" s="41" t="s">
        <v>1049</v>
      </c>
      <c r="D356" s="24"/>
      <c r="E356" s="10"/>
      <c r="F356" s="25">
        <f ca="1">Source!AO93</f>
        <v>19.87</v>
      </c>
      <c r="G356" s="26" t="str">
        <f ca="1">Source!DG93</f>
        <v>)*1,15*27</v>
      </c>
      <c r="H356" s="25">
        <f ca="1">ROUND(Source!AF93*Source!I93, 2)</f>
        <v>1813.86</v>
      </c>
      <c r="I356" s="26"/>
      <c r="J356" s="26">
        <f ca="1">IF(Source!BA93&lt;&gt; 0, Source!BA93, 1)</f>
        <v>6.08</v>
      </c>
      <c r="K356" s="25">
        <f ca="1">Source!S93</f>
        <v>11028.28</v>
      </c>
      <c r="L356" s="27"/>
      <c r="R356">
        <f>H356</f>
        <v>1813.86</v>
      </c>
    </row>
    <row r="357" spans="1:26" ht="14.25">
      <c r="A357" s="40"/>
      <c r="B357" s="41"/>
      <c r="C357" s="41" t="s">
        <v>209</v>
      </c>
      <c r="D357" s="24"/>
      <c r="E357" s="10"/>
      <c r="F357" s="25">
        <f ca="1">Source!AM93</f>
        <v>0.92</v>
      </c>
      <c r="G357" s="26" t="str">
        <f ca="1">Source!DE93</f>
        <v>)*1,25*27</v>
      </c>
      <c r="H357" s="25">
        <f ca="1">ROUND(Source!AD93*Source!I93, 2)</f>
        <v>91.29</v>
      </c>
      <c r="I357" s="26"/>
      <c r="J357" s="26">
        <f ca="1">IF(Source!BB93&lt;&gt; 0, Source!BB93, 1)</f>
        <v>6.08</v>
      </c>
      <c r="K357" s="25">
        <f ca="1">Source!Q93</f>
        <v>555.02</v>
      </c>
      <c r="L357" s="27"/>
    </row>
    <row r="358" spans="1:26" ht="14.25">
      <c r="A358" s="40"/>
      <c r="B358" s="41"/>
      <c r="C358" s="41" t="s">
        <v>1050</v>
      </c>
      <c r="D358" s="24"/>
      <c r="E358" s="10"/>
      <c r="F358" s="25">
        <f ca="1">Source!AN93</f>
        <v>0.28999999999999998</v>
      </c>
      <c r="G358" s="26" t="str">
        <f ca="1">Source!DF93</f>
        <v>)*1,25*27</v>
      </c>
      <c r="H358" s="28">
        <f ca="1">ROUND(Source!AE93*Source!I93, 2)</f>
        <v>28.78</v>
      </c>
      <c r="I358" s="26"/>
      <c r="J358" s="26">
        <f ca="1">IF(Source!BS93&lt;&gt; 0, Source!BS93, 1)</f>
        <v>6.08</v>
      </c>
      <c r="K358" s="28">
        <f ca="1">Source!R93</f>
        <v>175</v>
      </c>
      <c r="L358" s="27"/>
      <c r="R358">
        <f>H358</f>
        <v>28.78</v>
      </c>
    </row>
    <row r="359" spans="1:26" ht="14.25">
      <c r="A359" s="40"/>
      <c r="B359" s="41"/>
      <c r="C359" s="41" t="s">
        <v>1051</v>
      </c>
      <c r="D359" s="24"/>
      <c r="E359" s="10"/>
      <c r="F359" s="25">
        <f ca="1">Source!AL93</f>
        <v>1753</v>
      </c>
      <c r="G359" s="26" t="str">
        <f ca="1">Source!DD93</f>
        <v>*27</v>
      </c>
      <c r="H359" s="25">
        <f ca="1">ROUND(Source!AC93*Source!I93, 2)</f>
        <v>139153.14000000001</v>
      </c>
      <c r="I359" s="26"/>
      <c r="J359" s="26">
        <f ca="1">IF(Source!BC93&lt;&gt; 0, Source!BC93, 1)</f>
        <v>6.08</v>
      </c>
      <c r="K359" s="25">
        <f ca="1">Source!P93</f>
        <v>846051.09</v>
      </c>
      <c r="L359" s="27"/>
    </row>
    <row r="360" spans="1:26" ht="14.25">
      <c r="A360" s="40"/>
      <c r="B360" s="41"/>
      <c r="C360" s="41" t="s">
        <v>1052</v>
      </c>
      <c r="D360" s="24" t="s">
        <v>1053</v>
      </c>
      <c r="E360" s="10">
        <f ca="1">Source!BZ93</f>
        <v>123</v>
      </c>
      <c r="F360" s="49" t="str">
        <f ca="1">CONCATENATE(" )", Source!DL93, Source!FT93, "=", Source!FX93)</f>
        <v xml:space="preserve"> )*0,9=110,7</v>
      </c>
      <c r="G360" s="50"/>
      <c r="H360" s="25">
        <f ca="1">SUM(S354:S362)</f>
        <v>2039.8</v>
      </c>
      <c r="I360" s="29"/>
      <c r="J360" s="23">
        <f ca="1">Source!AT93</f>
        <v>111</v>
      </c>
      <c r="K360" s="25">
        <f ca="1">SUM(T354:T362)</f>
        <v>12435.64</v>
      </c>
      <c r="L360" s="27"/>
    </row>
    <row r="361" spans="1:26" ht="14.25">
      <c r="A361" s="40"/>
      <c r="B361" s="41"/>
      <c r="C361" s="41" t="s">
        <v>1054</v>
      </c>
      <c r="D361" s="24" t="s">
        <v>1053</v>
      </c>
      <c r="E361" s="10">
        <f ca="1">Source!CA93</f>
        <v>75</v>
      </c>
      <c r="F361" s="49" t="str">
        <f ca="1">CONCATENATE(" )", Source!DM93, Source!FU93, "=", Source!FY93)</f>
        <v xml:space="preserve"> )*0,85=63,75</v>
      </c>
      <c r="G361" s="50"/>
      <c r="H361" s="25">
        <f ca="1">SUM(U354:U362)</f>
        <v>1174.68</v>
      </c>
      <c r="I361" s="29"/>
      <c r="J361" s="23">
        <f ca="1">Source!AU93</f>
        <v>64</v>
      </c>
      <c r="K361" s="25">
        <f ca="1">SUM(V354:V362)</f>
        <v>7170.1</v>
      </c>
      <c r="L361" s="27"/>
    </row>
    <row r="362" spans="1:26" ht="14.25">
      <c r="A362" s="42"/>
      <c r="B362" s="43"/>
      <c r="C362" s="43" t="s">
        <v>1055</v>
      </c>
      <c r="D362" s="30" t="s">
        <v>1056</v>
      </c>
      <c r="E362" s="31">
        <f ca="1">Source!AQ93</f>
        <v>2.33</v>
      </c>
      <c r="F362" s="32"/>
      <c r="G362" s="33" t="str">
        <f ca="1">Source!DI93</f>
        <v>)*1,15*27</v>
      </c>
      <c r="H362" s="32"/>
      <c r="I362" s="33"/>
      <c r="J362" s="33"/>
      <c r="K362" s="32"/>
      <c r="L362" s="34">
        <f ca="1">Source!U93</f>
        <v>212.69871000000001</v>
      </c>
    </row>
    <row r="363" spans="1:26" ht="15">
      <c r="G363" s="48">
        <f ca="1">H356+H357+H359+H360+H361</f>
        <v>144272.76999999999</v>
      </c>
      <c r="H363" s="48"/>
      <c r="J363" s="48">
        <f ca="1">K356+K357+K359+K360+K361</f>
        <v>877240.13</v>
      </c>
      <c r="K363" s="48"/>
      <c r="L363" s="35">
        <f ca="1">Source!U93</f>
        <v>212.69871000000001</v>
      </c>
      <c r="O363" s="19">
        <f>G363</f>
        <v>144272.76999999999</v>
      </c>
      <c r="P363" s="19">
        <f>J363</f>
        <v>877240.13</v>
      </c>
      <c r="Q363" s="19">
        <f>L363</f>
        <v>212.69871000000001</v>
      </c>
      <c r="W363">
        <f ca="1">IF(Source!BI93&lt;=1,H356+H357+H359+H360+H361, 0)</f>
        <v>144272.76999999999</v>
      </c>
      <c r="X363">
        <f ca="1">IF(Source!BI93=2,H356+H357+H359+H360+H361, 0)</f>
        <v>0</v>
      </c>
      <c r="Y363">
        <f ca="1">IF(Source!BI93=3,H356+H357+H359+H360+H361, 0)</f>
        <v>0</v>
      </c>
      <c r="Z363">
        <f ca="1">IF(Source!BI93=4,H356+H357+H359+H360+H361, 0)</f>
        <v>0</v>
      </c>
    </row>
    <row r="364" spans="1:26" ht="57">
      <c r="A364" s="40" t="str">
        <f ca="1">Source!E94</f>
        <v>36</v>
      </c>
      <c r="B364" s="41" t="str">
        <f ca="1">Source!F94</f>
        <v>11-01-021-02 прим.</v>
      </c>
      <c r="C364" s="41" t="str">
        <f ca="1">Source!G94</f>
        <v>Устройство покрытий полимерцементных однослойных пластичных толщиной 8 мм (с нанесением разметки)</v>
      </c>
      <c r="D364" s="24" t="str">
        <f ca="1">Source!H94</f>
        <v>100 м2</v>
      </c>
      <c r="E364" s="10">
        <f ca="1">Source!I94</f>
        <v>2.94</v>
      </c>
      <c r="F364" s="25">
        <f ca="1">Source!AL94+Source!AM94+Source!AO94</f>
        <v>7648.6900000000005</v>
      </c>
      <c r="G364" s="26"/>
      <c r="H364" s="25"/>
      <c r="I364" s="26" t="str">
        <f ca="1">Source!BO94</f>
        <v/>
      </c>
      <c r="J364" s="26"/>
      <c r="K364" s="25"/>
      <c r="L364" s="27"/>
      <c r="S364">
        <f ca="1">ROUND((Source!FX94/100)*((ROUND(Source!AF94*Source!I94, 2)+ROUND(Source!AE94*Source!I94, 2))), 2)</f>
        <v>3905.95</v>
      </c>
      <c r="T364">
        <f ca="1">Source!X94</f>
        <v>23812.54</v>
      </c>
      <c r="U364">
        <f ca="1">ROUND((Source!FY94/100)*((ROUND(Source!AF94*Source!I94, 2)+ROUND(Source!AE94*Source!I94, 2))), 2)</f>
        <v>2249.36</v>
      </c>
      <c r="V364">
        <f ca="1">Source!Y94</f>
        <v>13729.75</v>
      </c>
    </row>
    <row r="365" spans="1:26">
      <c r="C365" s="18" t="str">
        <f ca="1">"Объем: "&amp;Source!I94&amp;"=294/"&amp;"100"</f>
        <v>Объем: 2,94=294/100</v>
      </c>
    </row>
    <row r="366" spans="1:26" ht="14.25">
      <c r="A366" s="40"/>
      <c r="B366" s="41"/>
      <c r="C366" s="41" t="s">
        <v>1049</v>
      </c>
      <c r="D366" s="24"/>
      <c r="E366" s="10"/>
      <c r="F366" s="25">
        <f ca="1">Source!AO94</f>
        <v>791.38</v>
      </c>
      <c r="G366" s="26" t="str">
        <f ca="1">Source!DG94</f>
        <v>)*1,15</v>
      </c>
      <c r="H366" s="25">
        <f ca="1">ROUND(Source!AF94*Source!I94, 2)</f>
        <v>2675.66</v>
      </c>
      <c r="I366" s="26"/>
      <c r="J366" s="26">
        <f ca="1">IF(Source!BA94&lt;&gt; 0, Source!BA94, 1)</f>
        <v>6.08</v>
      </c>
      <c r="K366" s="25">
        <f ca="1">Source!S94</f>
        <v>16268.04</v>
      </c>
      <c r="L366" s="27"/>
      <c r="R366">
        <f>H366</f>
        <v>2675.66</v>
      </c>
    </row>
    <row r="367" spans="1:26" ht="14.25">
      <c r="A367" s="40"/>
      <c r="B367" s="41"/>
      <c r="C367" s="41" t="s">
        <v>209</v>
      </c>
      <c r="D367" s="24"/>
      <c r="E367" s="10"/>
      <c r="F367" s="25">
        <f ca="1">Source!AM94</f>
        <v>438.84</v>
      </c>
      <c r="G367" s="26" t="str">
        <f ca="1">Source!DE94</f>
        <v>)*1,25</v>
      </c>
      <c r="H367" s="25">
        <f ca="1">ROUND(Source!AD94*Source!I94, 2)</f>
        <v>1612.74</v>
      </c>
      <c r="I367" s="26"/>
      <c r="J367" s="26">
        <f ca="1">IF(Source!BB94&lt;&gt; 0, Source!BB94, 1)</f>
        <v>6.08</v>
      </c>
      <c r="K367" s="25">
        <f ca="1">Source!Q94</f>
        <v>9805.44</v>
      </c>
      <c r="L367" s="27"/>
    </row>
    <row r="368" spans="1:26" ht="14.25">
      <c r="A368" s="40"/>
      <c r="B368" s="41"/>
      <c r="C368" s="41" t="s">
        <v>1050</v>
      </c>
      <c r="D368" s="24"/>
      <c r="E368" s="10"/>
      <c r="F368" s="25">
        <f ca="1">Source!AN94</f>
        <v>232.04</v>
      </c>
      <c r="G368" s="26" t="str">
        <f ca="1">Source!DF94</f>
        <v>)*1,25</v>
      </c>
      <c r="H368" s="28">
        <f ca="1">ROUND(Source!AE94*Source!I94, 2)</f>
        <v>852.75</v>
      </c>
      <c r="I368" s="26"/>
      <c r="J368" s="26">
        <f ca="1">IF(Source!BS94&lt;&gt; 0, Source!BS94, 1)</f>
        <v>6.08</v>
      </c>
      <c r="K368" s="28">
        <f ca="1">Source!R94</f>
        <v>5184.7</v>
      </c>
      <c r="L368" s="27"/>
      <c r="R368">
        <f>H368</f>
        <v>852.75</v>
      </c>
    </row>
    <row r="369" spans="1:26" ht="14.25">
      <c r="A369" s="40"/>
      <c r="B369" s="41"/>
      <c r="C369" s="41" t="s">
        <v>1051</v>
      </c>
      <c r="D369" s="24"/>
      <c r="E369" s="10"/>
      <c r="F369" s="25">
        <f ca="1">Source!AL94</f>
        <v>6418.47</v>
      </c>
      <c r="G369" s="26" t="str">
        <f ca="1">Source!DD94</f>
        <v/>
      </c>
      <c r="H369" s="25">
        <f ca="1">ROUND(Source!AC94*Source!I94, 2)</f>
        <v>18870.3</v>
      </c>
      <c r="I369" s="26"/>
      <c r="J369" s="26">
        <f ca="1">IF(Source!BC94&lt;&gt; 0, Source!BC94, 1)</f>
        <v>6.08</v>
      </c>
      <c r="K369" s="25">
        <f ca="1">Source!P94</f>
        <v>114731.43</v>
      </c>
      <c r="L369" s="27"/>
    </row>
    <row r="370" spans="1:26" ht="14.25">
      <c r="A370" s="40"/>
      <c r="B370" s="41"/>
      <c r="C370" s="41" t="s">
        <v>1052</v>
      </c>
      <c r="D370" s="24" t="s">
        <v>1053</v>
      </c>
      <c r="E370" s="10">
        <f ca="1">Source!BZ94</f>
        <v>123</v>
      </c>
      <c r="F370" s="49" t="str">
        <f ca="1">CONCATENATE(" )", Source!DL94, Source!FT94, "=", Source!FX94)</f>
        <v xml:space="preserve"> )*0,9=110,7</v>
      </c>
      <c r="G370" s="50"/>
      <c r="H370" s="25">
        <f ca="1">SUM(S364:S372)</f>
        <v>3905.95</v>
      </c>
      <c r="I370" s="29"/>
      <c r="J370" s="23">
        <f ca="1">Source!AT94</f>
        <v>111</v>
      </c>
      <c r="K370" s="25">
        <f ca="1">SUM(T364:T372)</f>
        <v>23812.54</v>
      </c>
      <c r="L370" s="27"/>
    </row>
    <row r="371" spans="1:26" ht="14.25">
      <c r="A371" s="40"/>
      <c r="B371" s="41"/>
      <c r="C371" s="41" t="s">
        <v>1054</v>
      </c>
      <c r="D371" s="24" t="s">
        <v>1053</v>
      </c>
      <c r="E371" s="10">
        <f ca="1">Source!CA94</f>
        <v>75</v>
      </c>
      <c r="F371" s="49" t="str">
        <f ca="1">CONCATENATE(" )", Source!DM94, Source!FU94, "=", Source!FY94)</f>
        <v xml:space="preserve"> )*0,85=63,75</v>
      </c>
      <c r="G371" s="50"/>
      <c r="H371" s="25">
        <f ca="1">SUM(U364:U372)</f>
        <v>2249.36</v>
      </c>
      <c r="I371" s="29"/>
      <c r="J371" s="23">
        <f ca="1">Source!AU94</f>
        <v>64</v>
      </c>
      <c r="K371" s="25">
        <f ca="1">SUM(V364:V372)</f>
        <v>13729.75</v>
      </c>
      <c r="L371" s="27"/>
    </row>
    <row r="372" spans="1:26" ht="14.25">
      <c r="A372" s="42"/>
      <c r="B372" s="43"/>
      <c r="C372" s="43" t="s">
        <v>1055</v>
      </c>
      <c r="D372" s="30" t="s">
        <v>1056</v>
      </c>
      <c r="E372" s="31">
        <f ca="1">Source!AQ94</f>
        <v>89.32</v>
      </c>
      <c r="F372" s="32"/>
      <c r="G372" s="33" t="str">
        <f ca="1">Source!DI94</f>
        <v>)*1,15</v>
      </c>
      <c r="H372" s="32"/>
      <c r="I372" s="33"/>
      <c r="J372" s="33"/>
      <c r="K372" s="32"/>
      <c r="L372" s="34">
        <f ca="1">Source!U94</f>
        <v>301.99091999999996</v>
      </c>
    </row>
    <row r="373" spans="1:26" ht="15">
      <c r="G373" s="48">
        <f ca="1">H366+H367+H369+H370+H371</f>
        <v>29314.01</v>
      </c>
      <c r="H373" s="48"/>
      <c r="J373" s="48">
        <f ca="1">K366+K367+K369+K370+K371</f>
        <v>178347.2</v>
      </c>
      <c r="K373" s="48"/>
      <c r="L373" s="35">
        <f ca="1">Source!U94</f>
        <v>301.99091999999996</v>
      </c>
      <c r="O373" s="19">
        <f>G373</f>
        <v>29314.01</v>
      </c>
      <c r="P373" s="19">
        <f>J373</f>
        <v>178347.2</v>
      </c>
      <c r="Q373" s="19">
        <f>L373</f>
        <v>301.99091999999996</v>
      </c>
      <c r="W373">
        <f ca="1">IF(Source!BI94&lt;=1,H366+H367+H369+H370+H371, 0)</f>
        <v>29314.01</v>
      </c>
      <c r="X373">
        <f ca="1">IF(Source!BI94=2,H366+H367+H369+H370+H371, 0)</f>
        <v>0</v>
      </c>
      <c r="Y373">
        <f ca="1">IF(Source!BI94=3,H366+H367+H369+H370+H371, 0)</f>
        <v>0</v>
      </c>
      <c r="Z373">
        <f ca="1">IF(Source!BI94=4,H366+H367+H369+H370+H371, 0)</f>
        <v>0</v>
      </c>
    </row>
    <row r="374" spans="1:26" ht="28.5">
      <c r="A374" s="40" t="str">
        <f ca="1">Source!E95</f>
        <v>37</v>
      </c>
      <c r="B374" s="41" t="str">
        <f ca="1">Source!F95</f>
        <v>09-04-012-01</v>
      </c>
      <c r="C374" s="41" t="str">
        <f ca="1">Source!G95</f>
        <v>Установка металлических дверных блоков в готовые проемы</v>
      </c>
      <c r="D374" s="24" t="str">
        <f ca="1">Source!H95</f>
        <v>м2</v>
      </c>
      <c r="E374" s="10">
        <f ca="1">Source!I95</f>
        <v>15.37</v>
      </c>
      <c r="F374" s="25">
        <f ca="1">Source!AL95+Source!AM95+Source!AO95</f>
        <v>63.94</v>
      </c>
      <c r="G374" s="26"/>
      <c r="H374" s="25"/>
      <c r="I374" s="26" t="str">
        <f ca="1">Source!BO95</f>
        <v/>
      </c>
      <c r="J374" s="26"/>
      <c r="K374" s="25"/>
      <c r="L374" s="27"/>
      <c r="S374">
        <f ca="1">ROUND((Source!FX95/100)*((ROUND(Source!AF95*Source!I95, 2)+ROUND(Source!AE95*Source!I95, 2))), 2)</f>
        <v>371.5</v>
      </c>
      <c r="T374">
        <f ca="1">Source!X95</f>
        <v>2258.7199999999998</v>
      </c>
      <c r="U374">
        <f ca="1">ROUND((Source!FY95/100)*((ROUND(Source!AF95*Source!I95, 2)+ROUND(Source!AE95*Source!I95, 2))), 2)</f>
        <v>331.37</v>
      </c>
      <c r="V374">
        <f ca="1">Source!Y95</f>
        <v>2007.75</v>
      </c>
    </row>
    <row r="375" spans="1:26" ht="14.25">
      <c r="A375" s="40"/>
      <c r="B375" s="41"/>
      <c r="C375" s="41" t="s">
        <v>1049</v>
      </c>
      <c r="D375" s="24"/>
      <c r="E375" s="10"/>
      <c r="F375" s="25">
        <f ca="1">Source!AO95</f>
        <v>23.81</v>
      </c>
      <c r="G375" s="26" t="str">
        <f ca="1">Source!DG95</f>
        <v>)*1,15</v>
      </c>
      <c r="H375" s="25">
        <f ca="1">ROUND(Source!AF95*Source!I95, 2)</f>
        <v>420.83</v>
      </c>
      <c r="I375" s="26"/>
      <c r="J375" s="26">
        <f ca="1">IF(Source!BA95&lt;&gt; 0, Source!BA95, 1)</f>
        <v>6.08</v>
      </c>
      <c r="K375" s="25">
        <f ca="1">Source!S95</f>
        <v>2558.65</v>
      </c>
      <c r="L375" s="27"/>
      <c r="R375">
        <f>H375</f>
        <v>420.83</v>
      </c>
    </row>
    <row r="376" spans="1:26" ht="14.25">
      <c r="A376" s="40"/>
      <c r="B376" s="41"/>
      <c r="C376" s="41" t="s">
        <v>209</v>
      </c>
      <c r="D376" s="24"/>
      <c r="E376" s="10"/>
      <c r="F376" s="25">
        <f ca="1">Source!AM95</f>
        <v>14.41</v>
      </c>
      <c r="G376" s="26" t="str">
        <f ca="1">Source!DE95</f>
        <v>)*1,25</v>
      </c>
      <c r="H376" s="25">
        <f ca="1">ROUND(Source!AD95*Source!I95, 2)</f>
        <v>276.81</v>
      </c>
      <c r="I376" s="26"/>
      <c r="J376" s="26">
        <f ca="1">IF(Source!BB95&lt;&gt; 0, Source!BB95, 1)</f>
        <v>6.08</v>
      </c>
      <c r="K376" s="25">
        <f ca="1">Source!Q95</f>
        <v>1683.03</v>
      </c>
      <c r="L376" s="27"/>
    </row>
    <row r="377" spans="1:26" ht="14.25">
      <c r="A377" s="40"/>
      <c r="B377" s="41"/>
      <c r="C377" s="41" t="s">
        <v>1050</v>
      </c>
      <c r="D377" s="24"/>
      <c r="E377" s="10"/>
      <c r="F377" s="25">
        <f ca="1">Source!AN95</f>
        <v>1.97</v>
      </c>
      <c r="G377" s="26" t="str">
        <f ca="1">Source!DF95</f>
        <v>)*1,25</v>
      </c>
      <c r="H377" s="28">
        <f ca="1">ROUND(Source!AE95*Source!I95, 2)</f>
        <v>37.81</v>
      </c>
      <c r="I377" s="26"/>
      <c r="J377" s="26">
        <f ca="1">IF(Source!BS95&lt;&gt; 0, Source!BS95, 1)</f>
        <v>6.08</v>
      </c>
      <c r="K377" s="28">
        <f ca="1">Source!R95</f>
        <v>229.89</v>
      </c>
      <c r="L377" s="27"/>
      <c r="R377">
        <f>H377</f>
        <v>37.81</v>
      </c>
    </row>
    <row r="378" spans="1:26" ht="14.25">
      <c r="A378" s="40"/>
      <c r="B378" s="41"/>
      <c r="C378" s="41" t="s">
        <v>1051</v>
      </c>
      <c r="D378" s="24"/>
      <c r="E378" s="10"/>
      <c r="F378" s="25">
        <f ca="1">Source!AL95</f>
        <v>25.72</v>
      </c>
      <c r="G378" s="26" t="str">
        <f ca="1">Source!DD95</f>
        <v/>
      </c>
      <c r="H378" s="25">
        <f ca="1">ROUND(Source!AC95*Source!I95, 2)</f>
        <v>395.32</v>
      </c>
      <c r="I378" s="26"/>
      <c r="J378" s="26">
        <f ca="1">IF(Source!BC95&lt;&gt; 0, Source!BC95, 1)</f>
        <v>6.08</v>
      </c>
      <c r="K378" s="25">
        <f ca="1">Source!P95</f>
        <v>2403.52</v>
      </c>
      <c r="L378" s="27"/>
    </row>
    <row r="379" spans="1:26" ht="14.25">
      <c r="A379" s="40"/>
      <c r="B379" s="41"/>
      <c r="C379" s="41" t="s">
        <v>1052</v>
      </c>
      <c r="D379" s="24" t="s">
        <v>1053</v>
      </c>
      <c r="E379" s="10">
        <f ca="1">Source!BZ95</f>
        <v>90</v>
      </c>
      <c r="F379" s="49" t="str">
        <f ca="1">CONCATENATE(" )", Source!DL95, Source!FT95, "=", Source!FX95)</f>
        <v xml:space="preserve"> )*0,9=81</v>
      </c>
      <c r="G379" s="50"/>
      <c r="H379" s="25">
        <f ca="1">SUM(S374:S383)</f>
        <v>371.5</v>
      </c>
      <c r="I379" s="29"/>
      <c r="J379" s="23">
        <f ca="1">Source!AT95</f>
        <v>81</v>
      </c>
      <c r="K379" s="25">
        <f ca="1">SUM(T374:T383)</f>
        <v>2258.7199999999998</v>
      </c>
      <c r="L379" s="27"/>
    </row>
    <row r="380" spans="1:26" ht="14.25">
      <c r="A380" s="40"/>
      <c r="B380" s="41"/>
      <c r="C380" s="41" t="s">
        <v>1054</v>
      </c>
      <c r="D380" s="24" t="s">
        <v>1053</v>
      </c>
      <c r="E380" s="10">
        <f ca="1">Source!CA95</f>
        <v>85</v>
      </c>
      <c r="F380" s="49" t="str">
        <f ca="1">CONCATENATE(" )", Source!DM95, Source!FU95, "=", Source!FY95)</f>
        <v xml:space="preserve"> )*0,85=72,25</v>
      </c>
      <c r="G380" s="50"/>
      <c r="H380" s="25">
        <f ca="1">SUM(U374:U383)</f>
        <v>331.37</v>
      </c>
      <c r="I380" s="29"/>
      <c r="J380" s="23">
        <f ca="1">Source!AU95</f>
        <v>72</v>
      </c>
      <c r="K380" s="25">
        <f ca="1">SUM(V374:V383)</f>
        <v>2007.75</v>
      </c>
      <c r="L380" s="27"/>
    </row>
    <row r="381" spans="1:26" ht="14.25">
      <c r="A381" s="40"/>
      <c r="B381" s="41"/>
      <c r="C381" s="41" t="s">
        <v>1055</v>
      </c>
      <c r="D381" s="24" t="s">
        <v>1056</v>
      </c>
      <c r="E381" s="10">
        <f ca="1">Source!AQ95</f>
        <v>2.4</v>
      </c>
      <c r="F381" s="25"/>
      <c r="G381" s="26" t="str">
        <f ca="1">Source!DI95</f>
        <v>)*1,15</v>
      </c>
      <c r="H381" s="25"/>
      <c r="I381" s="26"/>
      <c r="J381" s="26"/>
      <c r="K381" s="25"/>
      <c r="L381" s="36">
        <f ca="1">Source!U95</f>
        <v>42.421199999999992</v>
      </c>
    </row>
    <row r="382" spans="1:26" ht="28.5">
      <c r="A382" s="40" t="str">
        <f ca="1">Source!E96</f>
        <v>37,1</v>
      </c>
      <c r="B382" s="41" t="str">
        <f ca="1">Source!F96</f>
        <v>07.1.01.03-0022 прим</v>
      </c>
      <c r="C382" s="41" t="str">
        <f ca="1">Source!G96</f>
        <v>Двери стальные утепленные двупольные 2ДСУ 2.02.4</v>
      </c>
      <c r="D382" s="24" t="str">
        <f ca="1">Source!H96</f>
        <v>шт.</v>
      </c>
      <c r="E382" s="10">
        <f ca="1">Source!I96</f>
        <v>5</v>
      </c>
      <c r="F382" s="25">
        <f ca="1">Source!AL96+Source!AM96+Source!AO96</f>
        <v>3739.42</v>
      </c>
      <c r="G382" s="37" t="s">
        <v>1067</v>
      </c>
      <c r="H382" s="25">
        <f ca="1">ROUND(Source!AC96*Source!I96, 2)+ROUND(Source!AD96*Source!I96, 2)+ROUND(Source!AF96*Source!I96, 2)</f>
        <v>18697.099999999999</v>
      </c>
      <c r="I382" s="26"/>
      <c r="J382" s="26">
        <f ca="1">IF(Source!BC96&lt;&gt; 0, Source!BC96, 1)</f>
        <v>6.08</v>
      </c>
      <c r="K382" s="25">
        <f ca="1">Source!O96</f>
        <v>113678.37</v>
      </c>
      <c r="L382" s="27"/>
      <c r="S382">
        <f ca="1">ROUND((Source!FX96/100)*((ROUND(Source!AF96*Source!I96, 2)+ROUND(Source!AE96*Source!I96, 2))), 2)</f>
        <v>0</v>
      </c>
      <c r="T382">
        <f ca="1">Source!X96</f>
        <v>0</v>
      </c>
      <c r="U382">
        <f ca="1">ROUND((Source!FY96/100)*((ROUND(Source!AF96*Source!I96, 2)+ROUND(Source!AE96*Source!I96, 2))), 2)</f>
        <v>0</v>
      </c>
      <c r="V382">
        <f ca="1">Source!Y96</f>
        <v>0</v>
      </c>
      <c r="W382">
        <f ca="1">IF(Source!BI96&lt;=1,H382, 0)</f>
        <v>18697.099999999999</v>
      </c>
      <c r="X382">
        <f ca="1">IF(Source!BI96=2,H382, 0)</f>
        <v>0</v>
      </c>
      <c r="Y382">
        <f ca="1">IF(Source!BI96=3,H382, 0)</f>
        <v>0</v>
      </c>
      <c r="Z382">
        <f ca="1">IF(Source!BI96=4,H382, 0)</f>
        <v>0</v>
      </c>
    </row>
    <row r="383" spans="1:26" ht="14.25">
      <c r="A383" s="42" t="str">
        <f ca="1">Source!E97</f>
        <v>37,2</v>
      </c>
      <c r="B383" s="43" t="str">
        <f ca="1">Source!F97</f>
        <v>07.1.01.03</v>
      </c>
      <c r="C383" s="43" t="str">
        <f ca="1">Source!G97</f>
        <v>Блоки дверные металлические</v>
      </c>
      <c r="D383" s="30" t="str">
        <f ca="1">Source!H97</f>
        <v>м2</v>
      </c>
      <c r="E383" s="31">
        <f ca="1">Source!I97</f>
        <v>15.37</v>
      </c>
      <c r="F383" s="32">
        <f ca="1">Source!AL97+Source!AM97+Source!AO97</f>
        <v>0</v>
      </c>
      <c r="G383" s="38" t="s">
        <v>1067</v>
      </c>
      <c r="H383" s="32">
        <f ca="1">ROUND(Source!AC97*Source!I97, 2)+ROUND(Source!AD97*Source!I97, 2)+ROUND(Source!AF97*Source!I97, 2)</f>
        <v>0</v>
      </c>
      <c r="I383" s="33"/>
      <c r="J383" s="33">
        <f ca="1">IF(Source!BC97&lt;&gt; 0, Source!BC97, 1)</f>
        <v>6.08</v>
      </c>
      <c r="K383" s="32">
        <f ca="1">Source!O97</f>
        <v>0</v>
      </c>
      <c r="L383" s="39"/>
      <c r="S383">
        <f ca="1">ROUND((Source!FX97/100)*((ROUND(Source!AF97*Source!I97, 2)+ROUND(Source!AE97*Source!I97, 2))), 2)</f>
        <v>0</v>
      </c>
      <c r="T383">
        <f ca="1">Source!X97</f>
        <v>0</v>
      </c>
      <c r="U383">
        <f ca="1">ROUND((Source!FY97/100)*((ROUND(Source!AF97*Source!I97, 2)+ROUND(Source!AE97*Source!I97, 2))), 2)</f>
        <v>0</v>
      </c>
      <c r="V383">
        <f ca="1">Source!Y97</f>
        <v>0</v>
      </c>
      <c r="W383">
        <f ca="1">IF(Source!BI97&lt;=1,H383, 0)</f>
        <v>0</v>
      </c>
      <c r="X383">
        <f ca="1">IF(Source!BI97=2,H383, 0)</f>
        <v>0</v>
      </c>
      <c r="Y383">
        <f ca="1">IF(Source!BI97=3,H383, 0)</f>
        <v>0</v>
      </c>
      <c r="Z383">
        <f ca="1">IF(Source!BI97=4,H383, 0)</f>
        <v>0</v>
      </c>
    </row>
    <row r="384" spans="1:26" ht="15">
      <c r="G384" s="48">
        <f ca="1">H375+H376+H378+H379+H380+SUM(H382:H383)</f>
        <v>20492.93</v>
      </c>
      <c r="H384" s="48"/>
      <c r="J384" s="48">
        <f ca="1">K375+K376+K378+K379+K380+SUM(K382:K383)</f>
        <v>124590.04</v>
      </c>
      <c r="K384" s="48"/>
      <c r="L384" s="35">
        <f ca="1">Source!U95</f>
        <v>42.421199999999992</v>
      </c>
      <c r="O384" s="19">
        <f>G384</f>
        <v>20492.93</v>
      </c>
      <c r="P384" s="19">
        <f>J384</f>
        <v>124590.04</v>
      </c>
      <c r="Q384" s="19">
        <f>L384</f>
        <v>42.421199999999992</v>
      </c>
      <c r="W384">
        <f ca="1">IF(Source!BI95&lt;=1,H375+H376+H378+H379+H380, 0)</f>
        <v>1795.83</v>
      </c>
      <c r="X384">
        <f ca="1">IF(Source!BI95=2,H375+H376+H378+H379+H380, 0)</f>
        <v>0</v>
      </c>
      <c r="Y384">
        <f ca="1">IF(Source!BI95=3,H375+H376+H378+H379+H380, 0)</f>
        <v>0</v>
      </c>
      <c r="Z384">
        <f ca="1">IF(Source!BI95=4,H375+H376+H378+H379+H380, 0)</f>
        <v>0</v>
      </c>
    </row>
    <row r="385" spans="1:26" ht="42.75">
      <c r="A385" s="40" t="str">
        <f ca="1">Source!E98</f>
        <v>38</v>
      </c>
      <c r="B385" s="41" t="str">
        <f ca="1">Source!F98</f>
        <v>10-01-014-02 прим</v>
      </c>
      <c r="C385" s="41" t="str">
        <f ca="1">Source!G98</f>
        <v>Устройство чистых перегородок дощатых однослойных (короб деревянный)</v>
      </c>
      <c r="D385" s="24" t="str">
        <f ca="1">Source!H98</f>
        <v>100 м2</v>
      </c>
      <c r="E385" s="10">
        <f ca="1">Source!I98</f>
        <v>0.15340000000000001</v>
      </c>
      <c r="F385" s="25">
        <f ca="1">Source!AL98+Source!AM98+Source!AO98</f>
        <v>8166.6399999999994</v>
      </c>
      <c r="G385" s="26"/>
      <c r="H385" s="25"/>
      <c r="I385" s="26" t="str">
        <f ca="1">Source!BO98</f>
        <v/>
      </c>
      <c r="J385" s="26"/>
      <c r="K385" s="25"/>
      <c r="L385" s="27"/>
      <c r="S385">
        <f ca="1">ROUND((Source!FX98/100)*((ROUND(Source!AF98*Source!I98, 2)+ROUND(Source!AE98*Source!I98, 2))), 2)</f>
        <v>200.77</v>
      </c>
      <c r="T385">
        <f ca="1">Source!X98</f>
        <v>1218.3900000000001</v>
      </c>
      <c r="U385">
        <f ca="1">ROUND((Source!FY98/100)*((ROUND(Source!AF98*Source!I98, 2)+ROUND(Source!AE98*Source!I98, 2))), 2)</f>
        <v>101.24</v>
      </c>
      <c r="V385">
        <f ca="1">Source!Y98</f>
        <v>620.69000000000005</v>
      </c>
    </row>
    <row r="386" spans="1:26">
      <c r="C386" s="18" t="str">
        <f ca="1">"Объем: "&amp;Source!I98&amp;"=15,34/"&amp;"100"</f>
        <v>Объем: 0,1534=15,34/100</v>
      </c>
    </row>
    <row r="387" spans="1:26" ht="14.25">
      <c r="A387" s="40"/>
      <c r="B387" s="41"/>
      <c r="C387" s="41" t="s">
        <v>1049</v>
      </c>
      <c r="D387" s="24"/>
      <c r="E387" s="10"/>
      <c r="F387" s="25">
        <f ca="1">Source!AO98</f>
        <v>1049.3499999999999</v>
      </c>
      <c r="G387" s="26" t="str">
        <f ca="1">Source!DG98</f>
        <v>)*1,15</v>
      </c>
      <c r="H387" s="25">
        <f ca="1">ROUND(Source!AF98*Source!I98, 2)</f>
        <v>185.12</v>
      </c>
      <c r="I387" s="26"/>
      <c r="J387" s="26">
        <f ca="1">IF(Source!BA98&lt;&gt; 0, Source!BA98, 1)</f>
        <v>6.08</v>
      </c>
      <c r="K387" s="25">
        <f ca="1">Source!S98</f>
        <v>1125.5</v>
      </c>
      <c r="L387" s="27"/>
      <c r="R387">
        <f>H387</f>
        <v>185.12</v>
      </c>
    </row>
    <row r="388" spans="1:26" ht="14.25">
      <c r="A388" s="40"/>
      <c r="B388" s="41"/>
      <c r="C388" s="41" t="s">
        <v>209</v>
      </c>
      <c r="D388" s="24"/>
      <c r="E388" s="10"/>
      <c r="F388" s="25">
        <f ca="1">Source!AM98</f>
        <v>150.68</v>
      </c>
      <c r="G388" s="26" t="str">
        <f ca="1">Source!DE98</f>
        <v>)*1,25</v>
      </c>
      <c r="H388" s="25">
        <f ca="1">ROUND(Source!AD98*Source!I98, 2)</f>
        <v>28.89</v>
      </c>
      <c r="I388" s="26"/>
      <c r="J388" s="26">
        <f ca="1">IF(Source!BB98&lt;&gt; 0, Source!BB98, 1)</f>
        <v>6.08</v>
      </c>
      <c r="K388" s="25">
        <f ca="1">Source!Q98</f>
        <v>175.67</v>
      </c>
      <c r="L388" s="27"/>
    </row>
    <row r="389" spans="1:26" ht="14.25">
      <c r="A389" s="40"/>
      <c r="B389" s="41"/>
      <c r="C389" s="41" t="s">
        <v>1050</v>
      </c>
      <c r="D389" s="24"/>
      <c r="E389" s="10"/>
      <c r="F389" s="25">
        <f ca="1">Source!AN98</f>
        <v>20.52</v>
      </c>
      <c r="G389" s="26" t="str">
        <f ca="1">Source!DF98</f>
        <v>)*1,25</v>
      </c>
      <c r="H389" s="28">
        <f ca="1">ROUND(Source!AE98*Source!I98, 2)</f>
        <v>3.93</v>
      </c>
      <c r="I389" s="26"/>
      <c r="J389" s="26">
        <f ca="1">IF(Source!BS98&lt;&gt; 0, Source!BS98, 1)</f>
        <v>6.08</v>
      </c>
      <c r="K389" s="28">
        <f ca="1">Source!R98</f>
        <v>23.92</v>
      </c>
      <c r="L389" s="27"/>
      <c r="R389">
        <f>H389</f>
        <v>3.93</v>
      </c>
    </row>
    <row r="390" spans="1:26" ht="14.25">
      <c r="A390" s="40"/>
      <c r="B390" s="41"/>
      <c r="C390" s="41" t="s">
        <v>1051</v>
      </c>
      <c r="D390" s="24"/>
      <c r="E390" s="10"/>
      <c r="F390" s="25">
        <f ca="1">Source!AL98</f>
        <v>6966.61</v>
      </c>
      <c r="G390" s="26" t="str">
        <f ca="1">Source!DD98</f>
        <v/>
      </c>
      <c r="H390" s="25">
        <f ca="1">ROUND(Source!AC98*Source!I98, 2)</f>
        <v>1068.68</v>
      </c>
      <c r="I390" s="26"/>
      <c r="J390" s="26">
        <f ca="1">IF(Source!BC98&lt;&gt; 0, Source!BC98, 1)</f>
        <v>6.08</v>
      </c>
      <c r="K390" s="25">
        <f ca="1">Source!P98</f>
        <v>6497.56</v>
      </c>
      <c r="L390" s="27"/>
    </row>
    <row r="391" spans="1:26" ht="14.25">
      <c r="A391" s="40"/>
      <c r="B391" s="41"/>
      <c r="C391" s="41" t="s">
        <v>1052</v>
      </c>
      <c r="D391" s="24" t="s">
        <v>1053</v>
      </c>
      <c r="E391" s="10">
        <f ca="1">Source!BZ98</f>
        <v>118</v>
      </c>
      <c r="F391" s="49" t="str">
        <f ca="1">CONCATENATE(" )", Source!DL98, Source!FT98, "=", Source!FX98)</f>
        <v xml:space="preserve"> )*0,9=106,2</v>
      </c>
      <c r="G391" s="50"/>
      <c r="H391" s="25">
        <f ca="1">SUM(S385:S393)</f>
        <v>200.77</v>
      </c>
      <c r="I391" s="29"/>
      <c r="J391" s="23">
        <f ca="1">Source!AT98</f>
        <v>106</v>
      </c>
      <c r="K391" s="25">
        <f ca="1">SUM(T385:T393)</f>
        <v>1218.3900000000001</v>
      </c>
      <c r="L391" s="27"/>
    </row>
    <row r="392" spans="1:26" ht="14.25">
      <c r="A392" s="40"/>
      <c r="B392" s="41"/>
      <c r="C392" s="41" t="s">
        <v>1054</v>
      </c>
      <c r="D392" s="24" t="s">
        <v>1053</v>
      </c>
      <c r="E392" s="10">
        <f ca="1">Source!CA98</f>
        <v>63</v>
      </c>
      <c r="F392" s="49" t="str">
        <f ca="1">CONCATENATE(" )", Source!DM98, Source!FU98, "=", Source!FY98)</f>
        <v xml:space="preserve"> )*0,85=53,55</v>
      </c>
      <c r="G392" s="50"/>
      <c r="H392" s="25">
        <f ca="1">SUM(U385:U393)</f>
        <v>101.24</v>
      </c>
      <c r="I392" s="29"/>
      <c r="J392" s="23">
        <f ca="1">Source!AU98</f>
        <v>54</v>
      </c>
      <c r="K392" s="25">
        <f ca="1">SUM(V385:V393)</f>
        <v>620.69000000000005</v>
      </c>
      <c r="L392" s="27"/>
    </row>
    <row r="393" spans="1:26" ht="14.25">
      <c r="A393" s="42"/>
      <c r="B393" s="43"/>
      <c r="C393" s="43" t="s">
        <v>1055</v>
      </c>
      <c r="D393" s="30" t="s">
        <v>1056</v>
      </c>
      <c r="E393" s="31">
        <f ca="1">Source!AQ98</f>
        <v>129.71</v>
      </c>
      <c r="F393" s="32"/>
      <c r="G393" s="33" t="str">
        <f ca="1">Source!DI98</f>
        <v>)*1,15</v>
      </c>
      <c r="H393" s="32"/>
      <c r="I393" s="33"/>
      <c r="J393" s="33"/>
      <c r="K393" s="32"/>
      <c r="L393" s="34">
        <f ca="1">Source!U98</f>
        <v>22.882141099999998</v>
      </c>
    </row>
    <row r="394" spans="1:26" ht="15">
      <c r="G394" s="48">
        <f ca="1">H387+H388+H390+H391+H392</f>
        <v>1584.7</v>
      </c>
      <c r="H394" s="48"/>
      <c r="J394" s="48">
        <f ca="1">K387+K388+K390+K391+K392</f>
        <v>9637.8100000000013</v>
      </c>
      <c r="K394" s="48"/>
      <c r="L394" s="35">
        <f ca="1">Source!U98</f>
        <v>22.882141099999998</v>
      </c>
      <c r="O394" s="19">
        <f>G394</f>
        <v>1584.7</v>
      </c>
      <c r="P394" s="19">
        <f>J394</f>
        <v>9637.8100000000013</v>
      </c>
      <c r="Q394" s="19">
        <f>L394</f>
        <v>22.882141099999998</v>
      </c>
      <c r="W394">
        <f ca="1">IF(Source!BI98&lt;=1,H387+H388+H390+H391+H392, 0)</f>
        <v>1584.7</v>
      </c>
      <c r="X394">
        <f ca="1">IF(Source!BI98=2,H387+H388+H390+H391+H392, 0)</f>
        <v>0</v>
      </c>
      <c r="Y394">
        <f ca="1">IF(Source!BI98=3,H387+H388+H390+H391+H392, 0)</f>
        <v>0</v>
      </c>
      <c r="Z394">
        <f ca="1">IF(Source!BI98=4,H387+H388+H390+H391+H392, 0)</f>
        <v>0</v>
      </c>
    </row>
    <row r="395" spans="1:26" ht="42.75">
      <c r="A395" s="40" t="str">
        <f ca="1">Source!E99</f>
        <v>39</v>
      </c>
      <c r="B395" s="41" t="str">
        <f ca="1">Source!F99</f>
        <v>10-01-052-02 прим.</v>
      </c>
      <c r="C395" s="41" t="str">
        <f ca="1">Source!G99</f>
        <v>Устройство внутриквартирных лестниц без подшивки (шведская лестница)  ранее демонтированная</v>
      </c>
      <c r="D395" s="24" t="str">
        <f ca="1">Source!H99</f>
        <v>м2</v>
      </c>
      <c r="E395" s="10">
        <f ca="1">Source!I99</f>
        <v>16.8</v>
      </c>
      <c r="F395" s="25">
        <f ca="1">Source!AL99+Source!AM99+Source!AO99</f>
        <v>441.48</v>
      </c>
      <c r="G395" s="26"/>
      <c r="H395" s="25"/>
      <c r="I395" s="26" t="str">
        <f ca="1">Source!BO99</f>
        <v/>
      </c>
      <c r="J395" s="26"/>
      <c r="K395" s="25"/>
      <c r="L395" s="27"/>
      <c r="S395">
        <f ca="1">ROUND((Source!FX99/100)*((ROUND(Source!AF99*Source!I99, 2)+ROUND(Source!AE99*Source!I99, 2))), 2)</f>
        <v>821.06</v>
      </c>
      <c r="T395">
        <f ca="1">Source!X99</f>
        <v>4982.71</v>
      </c>
      <c r="U395">
        <f ca="1">ROUND((Source!FY99/100)*((ROUND(Source!AF99*Source!I99, 2)+ROUND(Source!AE99*Source!I99, 2))), 2)</f>
        <v>414.01</v>
      </c>
      <c r="V395">
        <f ca="1">Source!Y99</f>
        <v>2538.36</v>
      </c>
    </row>
    <row r="396" spans="1:26" ht="14.25">
      <c r="A396" s="40"/>
      <c r="B396" s="41"/>
      <c r="C396" s="41" t="s">
        <v>1049</v>
      </c>
      <c r="D396" s="24"/>
      <c r="E396" s="10"/>
      <c r="F396" s="25">
        <f ca="1">Source!AO99</f>
        <v>39.25</v>
      </c>
      <c r="G396" s="26" t="str">
        <f ca="1">Source!DG99</f>
        <v>)*1,15</v>
      </c>
      <c r="H396" s="25">
        <f ca="1">ROUND(Source!AF99*Source!I99, 2)</f>
        <v>758.35</v>
      </c>
      <c r="I396" s="26"/>
      <c r="J396" s="26">
        <f ca="1">IF(Source!BA99&lt;&gt; 0, Source!BA99, 1)</f>
        <v>6.08</v>
      </c>
      <c r="K396" s="25">
        <f ca="1">Source!S99</f>
        <v>4610.78</v>
      </c>
      <c r="L396" s="27"/>
      <c r="R396">
        <f>H396</f>
        <v>758.35</v>
      </c>
    </row>
    <row r="397" spans="1:26" ht="14.25">
      <c r="A397" s="40"/>
      <c r="B397" s="41"/>
      <c r="C397" s="41" t="s">
        <v>209</v>
      </c>
      <c r="D397" s="24"/>
      <c r="E397" s="10"/>
      <c r="F397" s="25">
        <f ca="1">Source!AM99</f>
        <v>3.94</v>
      </c>
      <c r="G397" s="26" t="str">
        <f ca="1">Source!DE99</f>
        <v>)*1,25</v>
      </c>
      <c r="H397" s="25">
        <f ca="1">ROUND(Source!AD99*Source!I99, 2)</f>
        <v>82.82</v>
      </c>
      <c r="I397" s="26"/>
      <c r="J397" s="26">
        <f ca="1">IF(Source!BB99&lt;&gt; 0, Source!BB99, 1)</f>
        <v>6.08</v>
      </c>
      <c r="K397" s="25">
        <f ca="1">Source!Q99</f>
        <v>503.57</v>
      </c>
      <c r="L397" s="27"/>
    </row>
    <row r="398" spans="1:26" ht="14.25">
      <c r="A398" s="40"/>
      <c r="B398" s="41"/>
      <c r="C398" s="41" t="s">
        <v>1050</v>
      </c>
      <c r="D398" s="24"/>
      <c r="E398" s="10"/>
      <c r="F398" s="25">
        <f ca="1">Source!AN99</f>
        <v>0.7</v>
      </c>
      <c r="G398" s="26" t="str">
        <f ca="1">Source!DF99</f>
        <v>)*1,25</v>
      </c>
      <c r="H398" s="28">
        <f ca="1">ROUND(Source!AE99*Source!I99, 2)</f>
        <v>14.78</v>
      </c>
      <c r="I398" s="26"/>
      <c r="J398" s="26">
        <f ca="1">IF(Source!BS99&lt;&gt; 0, Source!BS99, 1)</f>
        <v>6.08</v>
      </c>
      <c r="K398" s="28">
        <f ca="1">Source!R99</f>
        <v>89.89</v>
      </c>
      <c r="L398" s="27"/>
      <c r="R398">
        <f>H398</f>
        <v>14.78</v>
      </c>
    </row>
    <row r="399" spans="1:26" ht="14.25">
      <c r="A399" s="40"/>
      <c r="B399" s="41"/>
      <c r="C399" s="41" t="s">
        <v>1051</v>
      </c>
      <c r="D399" s="24"/>
      <c r="E399" s="10"/>
      <c r="F399" s="25">
        <f ca="1">Source!AL99</f>
        <v>398.29</v>
      </c>
      <c r="G399" s="26" t="str">
        <f ca="1">Source!DD99</f>
        <v/>
      </c>
      <c r="H399" s="25">
        <f ca="1">ROUND(Source!AC99*Source!I99, 2)</f>
        <v>6691.27</v>
      </c>
      <c r="I399" s="26"/>
      <c r="J399" s="26">
        <f ca="1">IF(Source!BC99&lt;&gt; 0, Source!BC99, 1)</f>
        <v>6.08</v>
      </c>
      <c r="K399" s="25">
        <f ca="1">Source!P99</f>
        <v>40682.93</v>
      </c>
      <c r="L399" s="27"/>
    </row>
    <row r="400" spans="1:26" ht="14.25">
      <c r="A400" s="40"/>
      <c r="B400" s="41"/>
      <c r="C400" s="41" t="s">
        <v>1052</v>
      </c>
      <c r="D400" s="24" t="s">
        <v>1053</v>
      </c>
      <c r="E400" s="10">
        <f ca="1">Source!BZ99</f>
        <v>118</v>
      </c>
      <c r="F400" s="49" t="str">
        <f ca="1">CONCATENATE(" )", Source!DL99, Source!FT99, "=", Source!FX99)</f>
        <v xml:space="preserve"> )*0,9=106,2</v>
      </c>
      <c r="G400" s="50"/>
      <c r="H400" s="25">
        <f ca="1">SUM(S395:S407)</f>
        <v>821.06</v>
      </c>
      <c r="I400" s="29"/>
      <c r="J400" s="23">
        <f ca="1">Source!AT99</f>
        <v>106</v>
      </c>
      <c r="K400" s="25">
        <f ca="1">SUM(T395:T407)</f>
        <v>4982.71</v>
      </c>
      <c r="L400" s="27"/>
    </row>
    <row r="401" spans="1:26" ht="14.25">
      <c r="A401" s="40"/>
      <c r="B401" s="41"/>
      <c r="C401" s="41" t="s">
        <v>1054</v>
      </c>
      <c r="D401" s="24" t="s">
        <v>1053</v>
      </c>
      <c r="E401" s="10">
        <f ca="1">Source!CA99</f>
        <v>63</v>
      </c>
      <c r="F401" s="49" t="str">
        <f ca="1">CONCATENATE(" )", Source!DM99, Source!FU99, "=", Source!FY99)</f>
        <v xml:space="preserve"> )*0,85=53,55</v>
      </c>
      <c r="G401" s="50"/>
      <c r="H401" s="25">
        <f ca="1">SUM(U395:U407)</f>
        <v>414.01</v>
      </c>
      <c r="I401" s="29"/>
      <c r="J401" s="23">
        <f ca="1">Source!AU99</f>
        <v>54</v>
      </c>
      <c r="K401" s="25">
        <f ca="1">SUM(V395:V407)</f>
        <v>2538.36</v>
      </c>
      <c r="L401" s="27"/>
    </row>
    <row r="402" spans="1:26" ht="14.25">
      <c r="A402" s="40"/>
      <c r="B402" s="41"/>
      <c r="C402" s="41" t="s">
        <v>1055</v>
      </c>
      <c r="D402" s="24" t="s">
        <v>1056</v>
      </c>
      <c r="E402" s="10">
        <f ca="1">Source!AQ99</f>
        <v>4.08</v>
      </c>
      <c r="F402" s="25"/>
      <c r="G402" s="26" t="str">
        <f ca="1">Source!DI99</f>
        <v>)*1,15</v>
      </c>
      <c r="H402" s="25"/>
      <c r="I402" s="26"/>
      <c r="J402" s="26"/>
      <c r="K402" s="25"/>
      <c r="L402" s="36">
        <f ca="1">Source!U99</f>
        <v>78.825599999999994</v>
      </c>
    </row>
    <row r="403" spans="1:26" ht="14.25">
      <c r="A403" s="40" t="str">
        <f ca="1">Source!E100</f>
        <v>39,1</v>
      </c>
      <c r="B403" s="41" t="str">
        <f ca="1">Source!F100</f>
        <v>01.7.15.06-0111</v>
      </c>
      <c r="C403" s="41" t="str">
        <f ca="1">Source!G100</f>
        <v>Гвозди строительные</v>
      </c>
      <c r="D403" s="24" t="str">
        <f ca="1">Source!H100</f>
        <v>т</v>
      </c>
      <c r="E403" s="10">
        <f ca="1">Source!I100</f>
        <v>-4.2000000000000006E-3</v>
      </c>
      <c r="F403" s="25">
        <f ca="1">Source!AL100+Source!AM100+Source!AO100</f>
        <v>11978</v>
      </c>
      <c r="G403" s="37" t="s">
        <v>1067</v>
      </c>
      <c r="H403" s="25">
        <f ca="1">ROUND(Source!AC100*Source!I100, 2)+ROUND(Source!AD100*Source!I100, 2)+ROUND(Source!AF100*Source!I100, 2)</f>
        <v>-50.31</v>
      </c>
      <c r="I403" s="26"/>
      <c r="J403" s="26">
        <f ca="1">IF(Source!BC100&lt;&gt; 0, Source!BC100, 1)</f>
        <v>6.08</v>
      </c>
      <c r="K403" s="25">
        <f ca="1">Source!O100</f>
        <v>-305.87</v>
      </c>
      <c r="L403" s="27"/>
      <c r="S403">
        <f ca="1">ROUND((Source!FX100/100)*((ROUND(Source!AF100*Source!I100, 2)+ROUND(Source!AE100*Source!I100, 2))), 2)</f>
        <v>0</v>
      </c>
      <c r="T403">
        <f ca="1">Source!X100</f>
        <v>0</v>
      </c>
      <c r="U403">
        <f ca="1">ROUND((Source!FY100/100)*((ROUND(Source!AF100*Source!I100, 2)+ROUND(Source!AE100*Source!I100, 2))), 2)</f>
        <v>0</v>
      </c>
      <c r="V403">
        <f ca="1">Source!Y100</f>
        <v>0</v>
      </c>
      <c r="W403">
        <f ca="1">IF(Source!BI100&lt;=1,H403, 0)</f>
        <v>-50.31</v>
      </c>
      <c r="X403">
        <f ca="1">IF(Source!BI100=2,H403, 0)</f>
        <v>0</v>
      </c>
      <c r="Y403">
        <f ca="1">IF(Source!BI100=3,H403, 0)</f>
        <v>0</v>
      </c>
      <c r="Z403">
        <f ca="1">IF(Source!BI100=4,H403, 0)</f>
        <v>0</v>
      </c>
    </row>
    <row r="404" spans="1:26" ht="42.75">
      <c r="A404" s="40" t="str">
        <f ca="1">Source!E101</f>
        <v>39,2</v>
      </c>
      <c r="B404" s="41" t="str">
        <f ca="1">Source!F101</f>
        <v>11.1.03.01-0078</v>
      </c>
      <c r="C404" s="41" t="str">
        <f ca="1">Source!G101</f>
        <v>Бруски обрезные хвойных пород длиной 4-6,5 м, шириной 75-150 мм, толщиной 40-75 мм, II сорта</v>
      </c>
      <c r="D404" s="24" t="str">
        <f ca="1">Source!H101</f>
        <v>м3</v>
      </c>
      <c r="E404" s="10">
        <f ca="1">Source!I101</f>
        <v>-0.504</v>
      </c>
      <c r="F404" s="25">
        <f ca="1">Source!AL101+Source!AM101+Source!AO101</f>
        <v>1601</v>
      </c>
      <c r="G404" s="37" t="s">
        <v>1067</v>
      </c>
      <c r="H404" s="25">
        <f ca="1">ROUND(Source!AC101*Source!I101, 2)+ROUND(Source!AD101*Source!I101, 2)+ROUND(Source!AF101*Source!I101, 2)</f>
        <v>-806.9</v>
      </c>
      <c r="I404" s="26"/>
      <c r="J404" s="26">
        <f ca="1">IF(Source!BC101&lt;&gt; 0, Source!BC101, 1)</f>
        <v>6.08</v>
      </c>
      <c r="K404" s="25">
        <f ca="1">Source!O101</f>
        <v>-4905.9799999999996</v>
      </c>
      <c r="L404" s="27"/>
      <c r="S404">
        <f ca="1">ROUND((Source!FX101/100)*((ROUND(Source!AF101*Source!I101, 2)+ROUND(Source!AE101*Source!I101, 2))), 2)</f>
        <v>0</v>
      </c>
      <c r="T404">
        <f ca="1">Source!X101</f>
        <v>0</v>
      </c>
      <c r="U404">
        <f ca="1">ROUND((Source!FY101/100)*((ROUND(Source!AF101*Source!I101, 2)+ROUND(Source!AE101*Source!I101, 2))), 2)</f>
        <v>0</v>
      </c>
      <c r="V404">
        <f ca="1">Source!Y101</f>
        <v>0</v>
      </c>
      <c r="W404">
        <f ca="1">IF(Source!BI101&lt;=1,H404, 0)</f>
        <v>-806.9</v>
      </c>
      <c r="X404">
        <f ca="1">IF(Source!BI101=2,H404, 0)</f>
        <v>0</v>
      </c>
      <c r="Y404">
        <f ca="1">IF(Source!BI101=3,H404, 0)</f>
        <v>0</v>
      </c>
      <c r="Z404">
        <f ca="1">IF(Source!BI101=4,H404, 0)</f>
        <v>0</v>
      </c>
    </row>
    <row r="405" spans="1:26" ht="42.75">
      <c r="A405" s="40" t="str">
        <f ca="1">Source!E102</f>
        <v>39,3</v>
      </c>
      <c r="B405" s="41" t="str">
        <f ca="1">Source!F102</f>
        <v>11.1.03.01-0086</v>
      </c>
      <c r="C405" s="41" t="str">
        <f ca="1">Source!G102</f>
        <v>Бруски обрезные хвойных пород длиной 4-6,5 м, шириной 75-150 мм, толщиной 150 мм и более, II сорта</v>
      </c>
      <c r="D405" s="24" t="str">
        <f ca="1">Source!H102</f>
        <v>м3</v>
      </c>
      <c r="E405" s="10">
        <f ca="1">Source!I102</f>
        <v>-0.33600000000000002</v>
      </c>
      <c r="F405" s="25">
        <f ca="1">Source!AL102+Source!AM102+Source!AO102</f>
        <v>2156</v>
      </c>
      <c r="G405" s="37" t="s">
        <v>1067</v>
      </c>
      <c r="H405" s="25">
        <f ca="1">ROUND(Source!AC102*Source!I102, 2)+ROUND(Source!AD102*Source!I102, 2)+ROUND(Source!AF102*Source!I102, 2)</f>
        <v>-724.42</v>
      </c>
      <c r="I405" s="26"/>
      <c r="J405" s="26">
        <f ca="1">IF(Source!BC102&lt;&gt; 0, Source!BC102, 1)</f>
        <v>6.08</v>
      </c>
      <c r="K405" s="25">
        <f ca="1">Source!O102</f>
        <v>-4404.45</v>
      </c>
      <c r="L405" s="27"/>
      <c r="S405">
        <f ca="1">ROUND((Source!FX102/100)*((ROUND(Source!AF102*Source!I102, 2)+ROUND(Source!AE102*Source!I102, 2))), 2)</f>
        <v>0</v>
      </c>
      <c r="T405">
        <f ca="1">Source!X102</f>
        <v>0</v>
      </c>
      <c r="U405">
        <f ca="1">ROUND((Source!FY102/100)*((ROUND(Source!AF102*Source!I102, 2)+ROUND(Source!AE102*Source!I102, 2))), 2)</f>
        <v>0</v>
      </c>
      <c r="V405">
        <f ca="1">Source!Y102</f>
        <v>0</v>
      </c>
      <c r="W405">
        <f ca="1">IF(Source!BI102&lt;=1,H405, 0)</f>
        <v>-724.42</v>
      </c>
      <c r="X405">
        <f ca="1">IF(Source!BI102=2,H405, 0)</f>
        <v>0</v>
      </c>
      <c r="Y405">
        <f ca="1">IF(Source!BI102=3,H405, 0)</f>
        <v>0</v>
      </c>
      <c r="Z405">
        <f ca="1">IF(Source!BI102=4,H405, 0)</f>
        <v>0</v>
      </c>
    </row>
    <row r="406" spans="1:26" ht="42.75">
      <c r="A406" s="40" t="str">
        <f ca="1">Source!E103</f>
        <v>39,4</v>
      </c>
      <c r="B406" s="41" t="str">
        <f ca="1">Source!F103</f>
        <v>11.1.03.06-0086</v>
      </c>
      <c r="C406" s="41" t="str">
        <f ca="1">Source!G103</f>
        <v>Доски обрезные хвойных пород длиной 4-6,5 м, шириной 75-150 мм, толщиной 25 мм, II сорта</v>
      </c>
      <c r="D406" s="24" t="str">
        <f ca="1">Source!H103</f>
        <v>м3</v>
      </c>
      <c r="E406" s="10">
        <f ca="1">Source!I103</f>
        <v>-0.16800000000000001</v>
      </c>
      <c r="F406" s="25">
        <f ca="1">Source!AL103+Source!AM103+Source!AO103</f>
        <v>1375</v>
      </c>
      <c r="G406" s="37" t="s">
        <v>1067</v>
      </c>
      <c r="H406" s="25">
        <f ca="1">ROUND(Source!AC103*Source!I103, 2)+ROUND(Source!AD103*Source!I103, 2)+ROUND(Source!AF103*Source!I103, 2)</f>
        <v>-231</v>
      </c>
      <c r="I406" s="26"/>
      <c r="J406" s="26">
        <f ca="1">IF(Source!BC103&lt;&gt; 0, Source!BC103, 1)</f>
        <v>6.08</v>
      </c>
      <c r="K406" s="25">
        <f ca="1">Source!O103</f>
        <v>-1404.48</v>
      </c>
      <c r="L406" s="27"/>
      <c r="S406">
        <f ca="1">ROUND((Source!FX103/100)*((ROUND(Source!AF103*Source!I103, 2)+ROUND(Source!AE103*Source!I103, 2))), 2)</f>
        <v>0</v>
      </c>
      <c r="T406">
        <f ca="1">Source!X103</f>
        <v>0</v>
      </c>
      <c r="U406">
        <f ca="1">ROUND((Source!FY103/100)*((ROUND(Source!AF103*Source!I103, 2)+ROUND(Source!AE103*Source!I103, 2))), 2)</f>
        <v>0</v>
      </c>
      <c r="V406">
        <f ca="1">Source!Y103</f>
        <v>0</v>
      </c>
      <c r="W406">
        <f ca="1">IF(Source!BI103&lt;=1,H406, 0)</f>
        <v>-231</v>
      </c>
      <c r="X406">
        <f ca="1">IF(Source!BI103=2,H406, 0)</f>
        <v>0</v>
      </c>
      <c r="Y406">
        <f ca="1">IF(Source!BI103=3,H406, 0)</f>
        <v>0</v>
      </c>
      <c r="Z406">
        <f ca="1">IF(Source!BI103=4,H406, 0)</f>
        <v>0</v>
      </c>
    </row>
    <row r="407" spans="1:26" ht="42.75">
      <c r="A407" s="42" t="str">
        <f ca="1">Source!E104</f>
        <v>39,5</v>
      </c>
      <c r="B407" s="43" t="str">
        <f ca="1">Source!F104</f>
        <v>11.1.03.06-0094</v>
      </c>
      <c r="C407" s="43" t="str">
        <f ca="1">Source!G104</f>
        <v>Доски обрезные хвойных пород длиной 4-6,5 м, шириной 75-150 мм, толщиной 44 мм и более, II сорта</v>
      </c>
      <c r="D407" s="30" t="str">
        <f ca="1">Source!H104</f>
        <v>м3</v>
      </c>
      <c r="E407" s="31">
        <f ca="1">Source!I104</f>
        <v>-3.6960000000000002</v>
      </c>
      <c r="F407" s="32">
        <f ca="1">Source!AL104+Source!AM104+Source!AO104</f>
        <v>1320</v>
      </c>
      <c r="G407" s="38" t="s">
        <v>1067</v>
      </c>
      <c r="H407" s="32">
        <f ca="1">ROUND(Source!AC104*Source!I104, 2)+ROUND(Source!AD104*Source!I104, 2)+ROUND(Source!AF104*Source!I104, 2)</f>
        <v>-4878.72</v>
      </c>
      <c r="I407" s="33"/>
      <c r="J407" s="33">
        <f ca="1">IF(Source!BC104&lt;&gt; 0, Source!BC104, 1)</f>
        <v>6.08</v>
      </c>
      <c r="K407" s="32">
        <f ca="1">Source!O104</f>
        <v>-29662.62</v>
      </c>
      <c r="L407" s="39"/>
      <c r="S407">
        <f ca="1">ROUND((Source!FX104/100)*((ROUND(Source!AF104*Source!I104, 2)+ROUND(Source!AE104*Source!I104, 2))), 2)</f>
        <v>0</v>
      </c>
      <c r="T407">
        <f ca="1">Source!X104</f>
        <v>0</v>
      </c>
      <c r="U407">
        <f ca="1">ROUND((Source!FY104/100)*((ROUND(Source!AF104*Source!I104, 2)+ROUND(Source!AE104*Source!I104, 2))), 2)</f>
        <v>0</v>
      </c>
      <c r="V407">
        <f ca="1">Source!Y104</f>
        <v>0</v>
      </c>
      <c r="W407">
        <f ca="1">IF(Source!BI104&lt;=1,H407, 0)</f>
        <v>-4878.72</v>
      </c>
      <c r="X407">
        <f ca="1">IF(Source!BI104=2,H407, 0)</f>
        <v>0</v>
      </c>
      <c r="Y407">
        <f ca="1">IF(Source!BI104=3,H407, 0)</f>
        <v>0</v>
      </c>
      <c r="Z407">
        <f ca="1">IF(Source!BI104=4,H407, 0)</f>
        <v>0</v>
      </c>
    </row>
    <row r="408" spans="1:26" ht="15">
      <c r="G408" s="48">
        <f ca="1">H396+H397+H399+H400+H401+SUM(H403:H407)</f>
        <v>2076.16</v>
      </c>
      <c r="H408" s="48"/>
      <c r="J408" s="48">
        <f ca="1">K396+K397+K399+K400+K401+SUM(K403:K407)</f>
        <v>12634.950000000004</v>
      </c>
      <c r="K408" s="48"/>
      <c r="L408" s="35">
        <f ca="1">Source!U99</f>
        <v>78.825599999999994</v>
      </c>
      <c r="O408" s="19">
        <f>G408</f>
        <v>2076.16</v>
      </c>
      <c r="P408" s="19">
        <f>J408</f>
        <v>12634.950000000004</v>
      </c>
      <c r="Q408" s="19">
        <f>L408</f>
        <v>78.825599999999994</v>
      </c>
      <c r="W408">
        <f ca="1">IF(Source!BI99&lt;=1,H396+H397+H399+H400+H401, 0)</f>
        <v>8767.51</v>
      </c>
      <c r="X408">
        <f ca="1">IF(Source!BI99=2,H396+H397+H399+H400+H401, 0)</f>
        <v>0</v>
      </c>
      <c r="Y408">
        <f ca="1">IF(Source!BI99=3,H396+H397+H399+H400+H401, 0)</f>
        <v>0</v>
      </c>
      <c r="Z408">
        <f ca="1">IF(Source!BI99=4,H396+H397+H399+H400+H401, 0)</f>
        <v>0</v>
      </c>
    </row>
    <row r="409" spans="1:26" ht="14.25">
      <c r="A409" s="40" t="str">
        <f ca="1">Source!E105</f>
        <v>40</v>
      </c>
      <c r="B409" s="41" t="str">
        <f ca="1">Source!F105</f>
        <v>57-6-6 прим.</v>
      </c>
      <c r="C409" s="41" t="str">
        <f ca="1">Source!G105</f>
        <v>Циклевка паркетных полов</v>
      </c>
      <c r="D409" s="24" t="str">
        <f ca="1">Source!H105</f>
        <v>100 м2</v>
      </c>
      <c r="E409" s="10">
        <f ca="1">Source!I105</f>
        <v>1.927</v>
      </c>
      <c r="F409" s="25">
        <f ca="1">Source!AL105+Source!AM105+Source!AO105</f>
        <v>1899.3200000000002</v>
      </c>
      <c r="G409" s="26"/>
      <c r="H409" s="25"/>
      <c r="I409" s="26" t="str">
        <f ca="1">Source!BO105</f>
        <v/>
      </c>
      <c r="J409" s="26"/>
      <c r="K409" s="25"/>
      <c r="L409" s="27"/>
      <c r="S409">
        <f ca="1">ROUND((Source!FX105/100)*((ROUND(Source!AF105*Source!I105, 2)+ROUND(Source!AE105*Source!I105, 2))), 2)</f>
        <v>478.65</v>
      </c>
      <c r="T409">
        <f ca="1">Source!X105</f>
        <v>2910.2</v>
      </c>
      <c r="U409">
        <f ca="1">ROUND((Source!FY105/100)*((ROUND(Source!AF105*Source!I105, 2)+ROUND(Source!AE105*Source!I105, 2))), 2)</f>
        <v>406.85</v>
      </c>
      <c r="V409">
        <f ca="1">Source!Y105</f>
        <v>2473.67</v>
      </c>
    </row>
    <row r="410" spans="1:26">
      <c r="C410" s="18" t="str">
        <f ca="1">"Объем: "&amp;Source!I105&amp;"=192,7/"&amp;"100"</f>
        <v>Объем: 1,927=192,7/100</v>
      </c>
    </row>
    <row r="411" spans="1:26" ht="14.25">
      <c r="A411" s="40"/>
      <c r="B411" s="41"/>
      <c r="C411" s="41" t="s">
        <v>1049</v>
      </c>
      <c r="D411" s="24"/>
      <c r="E411" s="10"/>
      <c r="F411" s="25">
        <f ca="1">Source!AO105</f>
        <v>310.49</v>
      </c>
      <c r="G411" s="26" t="str">
        <f ca="1">Source!DG105</f>
        <v/>
      </c>
      <c r="H411" s="25">
        <f ca="1">ROUND(Source!AF105*Source!I105, 2)</f>
        <v>598.30999999999995</v>
      </c>
      <c r="I411" s="26"/>
      <c r="J411" s="26">
        <f ca="1">IF(Source!BA105&lt;&gt; 0, Source!BA105, 1)</f>
        <v>6.08</v>
      </c>
      <c r="K411" s="25">
        <f ca="1">Source!S105</f>
        <v>3637.75</v>
      </c>
      <c r="L411" s="27"/>
      <c r="R411">
        <f>H411</f>
        <v>598.30999999999995</v>
      </c>
    </row>
    <row r="412" spans="1:26" ht="14.25">
      <c r="A412" s="40"/>
      <c r="B412" s="41"/>
      <c r="C412" s="41" t="s">
        <v>209</v>
      </c>
      <c r="D412" s="24"/>
      <c r="E412" s="10"/>
      <c r="F412" s="25">
        <f ca="1">Source!AM105</f>
        <v>48.41</v>
      </c>
      <c r="G412" s="26" t="str">
        <f ca="1">Source!DE105</f>
        <v/>
      </c>
      <c r="H412" s="25">
        <f ca="1">ROUND(Source!AD105*Source!I105, 2)</f>
        <v>93.29</v>
      </c>
      <c r="I412" s="26"/>
      <c r="J412" s="26">
        <f ca="1">IF(Source!BB105&lt;&gt; 0, Source!BB105, 1)</f>
        <v>6.08</v>
      </c>
      <c r="K412" s="25">
        <f ca="1">Source!Q105</f>
        <v>567.17999999999995</v>
      </c>
      <c r="L412" s="27"/>
    </row>
    <row r="413" spans="1:26" ht="14.25">
      <c r="A413" s="40"/>
      <c r="B413" s="41"/>
      <c r="C413" s="41" t="s">
        <v>1051</v>
      </c>
      <c r="D413" s="24"/>
      <c r="E413" s="10"/>
      <c r="F413" s="25">
        <f ca="1">Source!AL105</f>
        <v>1540.42</v>
      </c>
      <c r="G413" s="26" t="str">
        <f ca="1">Source!DD105</f>
        <v/>
      </c>
      <c r="H413" s="25">
        <f ca="1">ROUND(Source!AC105*Source!I105, 2)</f>
        <v>2968.39</v>
      </c>
      <c r="I413" s="26"/>
      <c r="J413" s="26">
        <f ca="1">IF(Source!BC105&lt;&gt; 0, Source!BC105, 1)</f>
        <v>6.08</v>
      </c>
      <c r="K413" s="25">
        <f ca="1">Source!P105</f>
        <v>18047.810000000001</v>
      </c>
      <c r="L413" s="27"/>
    </row>
    <row r="414" spans="1:26" ht="14.25">
      <c r="A414" s="40"/>
      <c r="B414" s="41"/>
      <c r="C414" s="41" t="s">
        <v>1052</v>
      </c>
      <c r="D414" s="24" t="s">
        <v>1053</v>
      </c>
      <c r="E414" s="10">
        <f ca="1">Source!BZ105</f>
        <v>80</v>
      </c>
      <c r="F414" s="44"/>
      <c r="G414" s="26"/>
      <c r="H414" s="25">
        <f ca="1">SUM(S409:S416)</f>
        <v>478.65</v>
      </c>
      <c r="I414" s="29"/>
      <c r="J414" s="23">
        <f ca="1">Source!AT105</f>
        <v>80</v>
      </c>
      <c r="K414" s="25">
        <f ca="1">SUM(T409:T416)</f>
        <v>2910.2</v>
      </c>
      <c r="L414" s="27"/>
    </row>
    <row r="415" spans="1:26" ht="14.25">
      <c r="A415" s="40"/>
      <c r="B415" s="41"/>
      <c r="C415" s="41" t="s">
        <v>1054</v>
      </c>
      <c r="D415" s="24" t="s">
        <v>1053</v>
      </c>
      <c r="E415" s="10">
        <f ca="1">Source!CA105</f>
        <v>68</v>
      </c>
      <c r="F415" s="44"/>
      <c r="G415" s="26"/>
      <c r="H415" s="25">
        <f ca="1">SUM(U409:U416)</f>
        <v>406.85</v>
      </c>
      <c r="I415" s="29"/>
      <c r="J415" s="23">
        <f ca="1">Source!AU105</f>
        <v>68</v>
      </c>
      <c r="K415" s="25">
        <f ca="1">SUM(V409:V416)</f>
        <v>2473.67</v>
      </c>
      <c r="L415" s="27"/>
    </row>
    <row r="416" spans="1:26" ht="14.25">
      <c r="A416" s="42"/>
      <c r="B416" s="43"/>
      <c r="C416" s="43" t="s">
        <v>1055</v>
      </c>
      <c r="D416" s="30" t="s">
        <v>1056</v>
      </c>
      <c r="E416" s="31">
        <f ca="1">Source!AQ105</f>
        <v>36.4</v>
      </c>
      <c r="F416" s="32"/>
      <c r="G416" s="33" t="str">
        <f ca="1">Source!DI105</f>
        <v/>
      </c>
      <c r="H416" s="32"/>
      <c r="I416" s="33"/>
      <c r="J416" s="33"/>
      <c r="K416" s="32"/>
      <c r="L416" s="34">
        <f ca="1">Source!U105</f>
        <v>70.142799999999994</v>
      </c>
    </row>
    <row r="417" spans="1:26" ht="15">
      <c r="G417" s="48">
        <f ca="1">H411+H412+H413+H414+H415</f>
        <v>4545.49</v>
      </c>
      <c r="H417" s="48"/>
      <c r="J417" s="48">
        <f ca="1">K411+K412+K413+K414+K415</f>
        <v>27636.61</v>
      </c>
      <c r="K417" s="48"/>
      <c r="L417" s="35">
        <f ca="1">Source!U105</f>
        <v>70.142799999999994</v>
      </c>
      <c r="O417" s="19">
        <f>G417</f>
        <v>4545.49</v>
      </c>
      <c r="P417" s="19">
        <f>J417</f>
        <v>27636.61</v>
      </c>
      <c r="Q417" s="19">
        <f>L417</f>
        <v>70.142799999999994</v>
      </c>
      <c r="W417">
        <f ca="1">IF(Source!BI105&lt;=1,H411+H412+H413+H414+H415, 0)</f>
        <v>4545.49</v>
      </c>
      <c r="X417">
        <f ca="1">IF(Source!BI105=2,H411+H412+H413+H414+H415, 0)</f>
        <v>0</v>
      </c>
      <c r="Y417">
        <f ca="1">IF(Source!BI105=3,H411+H412+H413+H414+H415, 0)</f>
        <v>0</v>
      </c>
      <c r="Z417">
        <f ca="1">IF(Source!BI105=4,H411+H412+H413+H414+H415, 0)</f>
        <v>0</v>
      </c>
    </row>
    <row r="418" spans="1:26" ht="42.75">
      <c r="A418" s="40" t="str">
        <f ca="1">Source!E106</f>
        <v>41</v>
      </c>
      <c r="B418" s="41" t="str">
        <f ca="1">Source!F106</f>
        <v>11-01-053-02</v>
      </c>
      <c r="C418" s="41" t="str">
        <f ca="1">Source!G106</f>
        <v>Устройство оснований полов из фанеры в один слой площадью свыше 20 м2</v>
      </c>
      <c r="D418" s="24" t="str">
        <f ca="1">Source!H106</f>
        <v>100 м2</v>
      </c>
      <c r="E418" s="10">
        <f ca="1">Source!I106</f>
        <v>1.927</v>
      </c>
      <c r="F418" s="25">
        <f ca="1">Source!AL106+Source!AM106+Source!AO106</f>
        <v>6245.45</v>
      </c>
      <c r="G418" s="26"/>
      <c r="H418" s="25"/>
      <c r="I418" s="26" t="str">
        <f ca="1">Source!BO106</f>
        <v/>
      </c>
      <c r="J418" s="26"/>
      <c r="K418" s="25"/>
      <c r="L418" s="27"/>
      <c r="S418">
        <f ca="1">ROUND((Source!FX106/100)*((ROUND(Source!AF106*Source!I106, 2)+ROUND(Source!AE106*Source!I106, 2))), 2)</f>
        <v>832.4</v>
      </c>
      <c r="T418">
        <f ca="1">Source!X106</f>
        <v>5074.6499999999996</v>
      </c>
      <c r="U418">
        <f ca="1">ROUND((Source!FY106/100)*((ROUND(Source!AF106*Source!I106, 2)+ROUND(Source!AE106*Source!I106, 2))), 2)</f>
        <v>479.36</v>
      </c>
      <c r="V418">
        <f ca="1">Source!Y106</f>
        <v>2925.93</v>
      </c>
    </row>
    <row r="419" spans="1:26" ht="14.25">
      <c r="A419" s="40"/>
      <c r="B419" s="41"/>
      <c r="C419" s="41" t="s">
        <v>1049</v>
      </c>
      <c r="D419" s="24"/>
      <c r="E419" s="10"/>
      <c r="F419" s="25">
        <f ca="1">Source!AO106</f>
        <v>259.72000000000003</v>
      </c>
      <c r="G419" s="26" t="str">
        <f ca="1">Source!DG106</f>
        <v>)*1,15</v>
      </c>
      <c r="H419" s="25">
        <f ca="1">ROUND(Source!AF106*Source!I106, 2)</f>
        <v>575.55999999999995</v>
      </c>
      <c r="I419" s="26"/>
      <c r="J419" s="26">
        <f ca="1">IF(Source!BA106&lt;&gt; 0, Source!BA106, 1)</f>
        <v>6.08</v>
      </c>
      <c r="K419" s="25">
        <f ca="1">Source!S106</f>
        <v>3499.38</v>
      </c>
      <c r="L419" s="27"/>
      <c r="R419">
        <f>H419</f>
        <v>575.55999999999995</v>
      </c>
    </row>
    <row r="420" spans="1:26" ht="14.25">
      <c r="A420" s="40"/>
      <c r="B420" s="41"/>
      <c r="C420" s="41" t="s">
        <v>209</v>
      </c>
      <c r="D420" s="24"/>
      <c r="E420" s="10"/>
      <c r="F420" s="25">
        <f ca="1">Source!AM106</f>
        <v>630.05999999999995</v>
      </c>
      <c r="G420" s="26" t="str">
        <f ca="1">Source!DE106</f>
        <v>)*1,25</v>
      </c>
      <c r="H420" s="25">
        <f ca="1">ROUND(Source!AD106*Source!I106, 2)</f>
        <v>1517.67</v>
      </c>
      <c r="I420" s="26"/>
      <c r="J420" s="26">
        <f ca="1">IF(Source!BB106&lt;&gt; 0, Source!BB106, 1)</f>
        <v>6.08</v>
      </c>
      <c r="K420" s="25">
        <f ca="1">Source!Q106</f>
        <v>9227.41</v>
      </c>
      <c r="L420" s="27"/>
    </row>
    <row r="421" spans="1:26" ht="14.25">
      <c r="A421" s="40"/>
      <c r="B421" s="41"/>
      <c r="C421" s="41" t="s">
        <v>1050</v>
      </c>
      <c r="D421" s="24"/>
      <c r="E421" s="10"/>
      <c r="F421" s="25">
        <f ca="1">Source!AN106</f>
        <v>73.22</v>
      </c>
      <c r="G421" s="26" t="str">
        <f ca="1">Source!DF106</f>
        <v>)*1,25</v>
      </c>
      <c r="H421" s="28">
        <f ca="1">ROUND(Source!AE106*Source!I106, 2)</f>
        <v>176.38</v>
      </c>
      <c r="I421" s="26"/>
      <c r="J421" s="26">
        <f ca="1">IF(Source!BS106&lt;&gt; 0, Source!BS106, 1)</f>
        <v>6.08</v>
      </c>
      <c r="K421" s="28">
        <f ca="1">Source!R106</f>
        <v>1072.3800000000001</v>
      </c>
      <c r="L421" s="27"/>
      <c r="R421">
        <f>H421</f>
        <v>176.38</v>
      </c>
    </row>
    <row r="422" spans="1:26" ht="14.25">
      <c r="A422" s="40"/>
      <c r="B422" s="41"/>
      <c r="C422" s="41" t="s">
        <v>1051</v>
      </c>
      <c r="D422" s="24"/>
      <c r="E422" s="10"/>
      <c r="F422" s="25">
        <f ca="1">Source!AL106</f>
        <v>5355.67</v>
      </c>
      <c r="G422" s="26" t="str">
        <f ca="1">Source!DD106</f>
        <v/>
      </c>
      <c r="H422" s="25">
        <f ca="1">ROUND(Source!AC106*Source!I106, 2)</f>
        <v>10320.379999999999</v>
      </c>
      <c r="I422" s="26"/>
      <c r="J422" s="26">
        <f ca="1">IF(Source!BC106&lt;&gt; 0, Source!BC106, 1)</f>
        <v>6.08</v>
      </c>
      <c r="K422" s="25">
        <f ca="1">Source!P106</f>
        <v>62747.89</v>
      </c>
      <c r="L422" s="27"/>
    </row>
    <row r="423" spans="1:26" ht="14.25">
      <c r="A423" s="40"/>
      <c r="B423" s="41"/>
      <c r="C423" s="41" t="s">
        <v>1052</v>
      </c>
      <c r="D423" s="24" t="s">
        <v>1053</v>
      </c>
      <c r="E423" s="10">
        <f ca="1">Source!BZ106</f>
        <v>123</v>
      </c>
      <c r="F423" s="49" t="str">
        <f ca="1">CONCATENATE(" )", Source!DL106, Source!FT106, "=", Source!FX106)</f>
        <v xml:space="preserve"> )*0,9=110,7</v>
      </c>
      <c r="G423" s="50"/>
      <c r="H423" s="25">
        <f ca="1">SUM(S418:S427)</f>
        <v>832.4</v>
      </c>
      <c r="I423" s="29"/>
      <c r="J423" s="23">
        <f ca="1">Source!AT106</f>
        <v>111</v>
      </c>
      <c r="K423" s="25">
        <f ca="1">SUM(T418:T427)</f>
        <v>5074.6499999999996</v>
      </c>
      <c r="L423" s="27"/>
    </row>
    <row r="424" spans="1:26" ht="14.25">
      <c r="A424" s="40"/>
      <c r="B424" s="41"/>
      <c r="C424" s="41" t="s">
        <v>1054</v>
      </c>
      <c r="D424" s="24" t="s">
        <v>1053</v>
      </c>
      <c r="E424" s="10">
        <f ca="1">Source!CA106</f>
        <v>75</v>
      </c>
      <c r="F424" s="49" t="str">
        <f ca="1">CONCATENATE(" )", Source!DM106, Source!FU106, "=", Source!FY106)</f>
        <v xml:space="preserve"> )*0,85=63,75</v>
      </c>
      <c r="G424" s="50"/>
      <c r="H424" s="25">
        <f ca="1">SUM(U418:U427)</f>
        <v>479.36</v>
      </c>
      <c r="I424" s="29"/>
      <c r="J424" s="23">
        <f ca="1">Source!AU106</f>
        <v>64</v>
      </c>
      <c r="K424" s="25">
        <f ca="1">SUM(V418:V427)</f>
        <v>2925.93</v>
      </c>
      <c r="L424" s="27"/>
    </row>
    <row r="425" spans="1:26" ht="14.25">
      <c r="A425" s="40"/>
      <c r="B425" s="41"/>
      <c r="C425" s="41" t="s">
        <v>1055</v>
      </c>
      <c r="D425" s="24" t="s">
        <v>1056</v>
      </c>
      <c r="E425" s="10">
        <f ca="1">Source!AQ106</f>
        <v>31.79</v>
      </c>
      <c r="F425" s="25"/>
      <c r="G425" s="26" t="str">
        <f ca="1">Source!DI106</f>
        <v>)*1,15</v>
      </c>
      <c r="H425" s="25"/>
      <c r="I425" s="26"/>
      <c r="J425" s="26"/>
      <c r="K425" s="25"/>
      <c r="L425" s="36">
        <f ca="1">Source!U106</f>
        <v>70.448229499999997</v>
      </c>
    </row>
    <row r="426" spans="1:26" ht="14.25">
      <c r="A426" s="40" t="str">
        <f ca="1">Source!E107</f>
        <v>41,1</v>
      </c>
      <c r="B426" s="41" t="str">
        <f ca="1">Source!F107</f>
        <v>01.7.15.14-0023</v>
      </c>
      <c r="C426" s="41" t="str">
        <f ca="1">Source!G107</f>
        <v>Шуруп для ГВЛ 3,9/45</v>
      </c>
      <c r="D426" s="24" t="str">
        <f ca="1">Source!H107</f>
        <v>100 шт.</v>
      </c>
      <c r="E426" s="10">
        <f ca="1">Source!I107</f>
        <v>12</v>
      </c>
      <c r="F426" s="25">
        <f ca="1">Source!AL107+Source!AM107+Source!AO107</f>
        <v>5</v>
      </c>
      <c r="G426" s="37" t="s">
        <v>1067</v>
      </c>
      <c r="H426" s="25">
        <f ca="1">ROUND(Source!AC107*Source!I107, 2)+ROUND(Source!AD107*Source!I107, 2)+ROUND(Source!AF107*Source!I107, 2)</f>
        <v>60</v>
      </c>
      <c r="I426" s="26"/>
      <c r="J426" s="26">
        <f ca="1">IF(Source!BC107&lt;&gt; 0, Source!BC107, 1)</f>
        <v>6.08</v>
      </c>
      <c r="K426" s="25">
        <f ca="1">Source!O107</f>
        <v>364.8</v>
      </c>
      <c r="L426" s="27"/>
      <c r="S426">
        <f ca="1">ROUND((Source!FX107/100)*((ROUND(Source!AF107*Source!I107, 2)+ROUND(Source!AE107*Source!I107, 2))), 2)</f>
        <v>0</v>
      </c>
      <c r="T426">
        <f ca="1">Source!X107</f>
        <v>0</v>
      </c>
      <c r="U426">
        <f ca="1">ROUND((Source!FY107/100)*((ROUND(Source!AF107*Source!I107, 2)+ROUND(Source!AE107*Source!I107, 2))), 2)</f>
        <v>0</v>
      </c>
      <c r="V426">
        <f ca="1">Source!Y107</f>
        <v>0</v>
      </c>
      <c r="W426">
        <f ca="1">IF(Source!BI107&lt;=1,H426, 0)</f>
        <v>60</v>
      </c>
      <c r="X426">
        <f ca="1">IF(Source!BI107=2,H426, 0)</f>
        <v>0</v>
      </c>
      <c r="Y426">
        <f ca="1">IF(Source!BI107=3,H426, 0)</f>
        <v>0</v>
      </c>
      <c r="Z426">
        <f ca="1">IF(Source!BI107=4,H426, 0)</f>
        <v>0</v>
      </c>
    </row>
    <row r="427" spans="1:26" ht="14.25">
      <c r="A427" s="42" t="str">
        <f ca="1">Source!E108</f>
        <v>41,2</v>
      </c>
      <c r="B427" s="43" t="str">
        <f ca="1">Source!F108</f>
        <v>01.7.15.14</v>
      </c>
      <c r="C427" s="43" t="str">
        <f ca="1">Source!G108</f>
        <v>Шурупы строительные</v>
      </c>
      <c r="D427" s="30" t="str">
        <f ca="1">Source!H108</f>
        <v>т</v>
      </c>
      <c r="E427" s="31">
        <f ca="1">Source!I108</f>
        <v>3.4689999999999999E-3</v>
      </c>
      <c r="F427" s="32">
        <f ca="1">Source!AL108+Source!AM108+Source!AO108</f>
        <v>0</v>
      </c>
      <c r="G427" s="38" t="s">
        <v>1067</v>
      </c>
      <c r="H427" s="32">
        <f ca="1">ROUND(Source!AC108*Source!I108, 2)+ROUND(Source!AD108*Source!I108, 2)+ROUND(Source!AF108*Source!I108, 2)</f>
        <v>0</v>
      </c>
      <c r="I427" s="33"/>
      <c r="J427" s="33">
        <f ca="1">IF(Source!BC108&lt;&gt; 0, Source!BC108, 1)</f>
        <v>6.08</v>
      </c>
      <c r="K427" s="32">
        <f ca="1">Source!O108</f>
        <v>0</v>
      </c>
      <c r="L427" s="39"/>
      <c r="S427">
        <f ca="1">ROUND((Source!FX108/100)*((ROUND(Source!AF108*Source!I108, 2)+ROUND(Source!AE108*Source!I108, 2))), 2)</f>
        <v>0</v>
      </c>
      <c r="T427">
        <f ca="1">Source!X108</f>
        <v>0</v>
      </c>
      <c r="U427">
        <f ca="1">ROUND((Source!FY108/100)*((ROUND(Source!AF108*Source!I108, 2)+ROUND(Source!AE108*Source!I108, 2))), 2)</f>
        <v>0</v>
      </c>
      <c r="V427">
        <f ca="1">Source!Y108</f>
        <v>0</v>
      </c>
      <c r="W427">
        <f ca="1">IF(Source!BI108&lt;=1,H427, 0)</f>
        <v>0</v>
      </c>
      <c r="X427">
        <f ca="1">IF(Source!BI108=2,H427, 0)</f>
        <v>0</v>
      </c>
      <c r="Y427">
        <f ca="1">IF(Source!BI108=3,H427, 0)</f>
        <v>0</v>
      </c>
      <c r="Z427">
        <f ca="1">IF(Source!BI108=4,H427, 0)</f>
        <v>0</v>
      </c>
    </row>
    <row r="428" spans="1:26" ht="15">
      <c r="G428" s="48">
        <f ca="1">H419+H420+H422+H423+H424+SUM(H426:H427)</f>
        <v>13785.369999999999</v>
      </c>
      <c r="H428" s="48"/>
      <c r="J428" s="48">
        <f ca="1">K419+K420+K422+K423+K424+SUM(K426:K427)</f>
        <v>83840.059999999983</v>
      </c>
      <c r="K428" s="48"/>
      <c r="L428" s="35">
        <f ca="1">Source!U106</f>
        <v>70.448229499999997</v>
      </c>
      <c r="O428" s="19">
        <f>G428</f>
        <v>13785.369999999999</v>
      </c>
      <c r="P428" s="19">
        <f>J428</f>
        <v>83840.059999999983</v>
      </c>
      <c r="Q428" s="19">
        <f>L428</f>
        <v>70.448229499999997</v>
      </c>
      <c r="W428">
        <f ca="1">IF(Source!BI106&lt;=1,H419+H420+H422+H423+H424, 0)</f>
        <v>13725.369999999999</v>
      </c>
      <c r="X428">
        <f ca="1">IF(Source!BI106=2,H419+H420+H422+H423+H424, 0)</f>
        <v>0</v>
      </c>
      <c r="Y428">
        <f ca="1">IF(Source!BI106=3,H419+H420+H422+H423+H424, 0)</f>
        <v>0</v>
      </c>
      <c r="Z428">
        <f ca="1">IF(Source!BI106=4,H419+H420+H422+H423+H424, 0)</f>
        <v>0</v>
      </c>
    </row>
    <row r="429" spans="1:26" ht="57">
      <c r="A429" s="40" t="str">
        <f ca="1">Source!E109</f>
        <v>42</v>
      </c>
      <c r="B429" s="41" t="str">
        <f ca="1">Source!F109</f>
        <v>10-01-093-01</v>
      </c>
      <c r="C429" s="41" t="str">
        <f ca="1">Source!G109</f>
        <v>Антисептическая обработка каменных, бетонных, кирпичных и деревянных поверхностей составами "Нортекс-Профилактика" и "Нортекс-Доктор"</v>
      </c>
      <c r="D429" s="24" t="str">
        <f ca="1">Source!H109</f>
        <v>100 м2</v>
      </c>
      <c r="E429" s="10">
        <f ca="1">Source!I109</f>
        <v>1.927</v>
      </c>
      <c r="F429" s="25">
        <f ca="1">Source!AL109+Source!AM109+Source!AO109</f>
        <v>138.96</v>
      </c>
      <c r="G429" s="26"/>
      <c r="H429" s="25"/>
      <c r="I429" s="26" t="str">
        <f ca="1">Source!BO109</f>
        <v/>
      </c>
      <c r="J429" s="26"/>
      <c r="K429" s="25"/>
      <c r="L429" s="27"/>
      <c r="S429">
        <f ca="1">ROUND((Source!FX109/100)*((ROUND(Source!AF109*Source!I109, 2)+ROUND(Source!AE109*Source!I109, 2))), 2)</f>
        <v>183.04</v>
      </c>
      <c r="T429">
        <f ca="1">Source!X109</f>
        <v>1110.77</v>
      </c>
      <c r="U429">
        <f ca="1">ROUND((Source!FY109/100)*((ROUND(Source!AF109*Source!I109, 2)+ROUND(Source!AE109*Source!I109, 2))), 2)</f>
        <v>92.29</v>
      </c>
      <c r="V429">
        <f ca="1">Source!Y109</f>
        <v>565.87</v>
      </c>
    </row>
    <row r="430" spans="1:26">
      <c r="C430" s="18" t="str">
        <f ca="1">"Объем: "&amp;Source!I109&amp;"=192,7/"&amp;"100"</f>
        <v>Объем: 1,927=192,7/100</v>
      </c>
    </row>
    <row r="431" spans="1:26" ht="14.25">
      <c r="A431" s="40"/>
      <c r="B431" s="41"/>
      <c r="C431" s="41" t="s">
        <v>1049</v>
      </c>
      <c r="D431" s="24"/>
      <c r="E431" s="10"/>
      <c r="F431" s="25">
        <f ca="1">Source!AO109</f>
        <v>75.25</v>
      </c>
      <c r="G431" s="26" t="str">
        <f ca="1">Source!DG109</f>
        <v>)*1,15</v>
      </c>
      <c r="H431" s="25">
        <f ca="1">ROUND(Source!AF109*Source!I109, 2)</f>
        <v>166.76</v>
      </c>
      <c r="I431" s="26"/>
      <c r="J431" s="26">
        <f ca="1">IF(Source!BA109&lt;&gt; 0, Source!BA109, 1)</f>
        <v>6.08</v>
      </c>
      <c r="K431" s="25">
        <f ca="1">Source!S109</f>
        <v>1013.92</v>
      </c>
      <c r="L431" s="27"/>
      <c r="R431">
        <f>H431</f>
        <v>166.76</v>
      </c>
    </row>
    <row r="432" spans="1:26" ht="14.25">
      <c r="A432" s="40"/>
      <c r="B432" s="41"/>
      <c r="C432" s="41" t="s">
        <v>209</v>
      </c>
      <c r="D432" s="24"/>
      <c r="E432" s="10"/>
      <c r="F432" s="25">
        <f ca="1">Source!AM109</f>
        <v>61.87</v>
      </c>
      <c r="G432" s="26" t="str">
        <f ca="1">Source!DE109</f>
        <v>)*1,25</v>
      </c>
      <c r="H432" s="25">
        <f ca="1">ROUND(Source!AD109*Source!I109, 2)</f>
        <v>149.03</v>
      </c>
      <c r="I432" s="26"/>
      <c r="J432" s="26">
        <f ca="1">IF(Source!BB109&lt;&gt; 0, Source!BB109, 1)</f>
        <v>6.08</v>
      </c>
      <c r="K432" s="25">
        <f ca="1">Source!Q109</f>
        <v>906.13</v>
      </c>
      <c r="L432" s="27"/>
    </row>
    <row r="433" spans="1:26" ht="14.25">
      <c r="A433" s="40"/>
      <c r="B433" s="41"/>
      <c r="C433" s="41" t="s">
        <v>1050</v>
      </c>
      <c r="D433" s="24"/>
      <c r="E433" s="10"/>
      <c r="F433" s="25">
        <f ca="1">Source!AN109</f>
        <v>2.3199999999999998</v>
      </c>
      <c r="G433" s="26" t="str">
        <f ca="1">Source!DF109</f>
        <v>)*1,25</v>
      </c>
      <c r="H433" s="28">
        <f ca="1">ROUND(Source!AE109*Source!I109, 2)</f>
        <v>5.59</v>
      </c>
      <c r="I433" s="26"/>
      <c r="J433" s="26">
        <f ca="1">IF(Source!BS109&lt;&gt; 0, Source!BS109, 1)</f>
        <v>6.08</v>
      </c>
      <c r="K433" s="28">
        <f ca="1">Source!R109</f>
        <v>33.979999999999997</v>
      </c>
      <c r="L433" s="27"/>
      <c r="R433">
        <f>H433</f>
        <v>5.59</v>
      </c>
    </row>
    <row r="434" spans="1:26" ht="14.25">
      <c r="A434" s="40"/>
      <c r="B434" s="41"/>
      <c r="C434" s="41" t="s">
        <v>1051</v>
      </c>
      <c r="D434" s="24"/>
      <c r="E434" s="10"/>
      <c r="F434" s="25">
        <f ca="1">Source!AL109</f>
        <v>1.84</v>
      </c>
      <c r="G434" s="26" t="str">
        <f ca="1">Source!DD109</f>
        <v/>
      </c>
      <c r="H434" s="25">
        <f ca="1">ROUND(Source!AC109*Source!I109, 2)</f>
        <v>3.55</v>
      </c>
      <c r="I434" s="26"/>
      <c r="J434" s="26">
        <f ca="1">IF(Source!BC109&lt;&gt; 0, Source!BC109, 1)</f>
        <v>6.08</v>
      </c>
      <c r="K434" s="25">
        <f ca="1">Source!P109</f>
        <v>21.56</v>
      </c>
      <c r="L434" s="27"/>
    </row>
    <row r="435" spans="1:26" ht="14.25">
      <c r="A435" s="40"/>
      <c r="B435" s="41"/>
      <c r="C435" s="41" t="s">
        <v>1052</v>
      </c>
      <c r="D435" s="24" t="s">
        <v>1053</v>
      </c>
      <c r="E435" s="10">
        <f ca="1">Source!BZ109</f>
        <v>118</v>
      </c>
      <c r="F435" s="49" t="str">
        <f ca="1">CONCATENATE(" )", Source!DL109, Source!FT109, "=", Source!FX109)</f>
        <v xml:space="preserve"> )*0,9=106,2</v>
      </c>
      <c r="G435" s="50"/>
      <c r="H435" s="25">
        <f ca="1">SUM(S429:S439)</f>
        <v>183.04</v>
      </c>
      <c r="I435" s="29"/>
      <c r="J435" s="23">
        <f ca="1">Source!AT109</f>
        <v>106</v>
      </c>
      <c r="K435" s="25">
        <f ca="1">SUM(T429:T439)</f>
        <v>1110.77</v>
      </c>
      <c r="L435" s="27"/>
    </row>
    <row r="436" spans="1:26" ht="14.25">
      <c r="A436" s="40"/>
      <c r="B436" s="41"/>
      <c r="C436" s="41" t="s">
        <v>1054</v>
      </c>
      <c r="D436" s="24" t="s">
        <v>1053</v>
      </c>
      <c r="E436" s="10">
        <f ca="1">Source!CA109</f>
        <v>63</v>
      </c>
      <c r="F436" s="49" t="str">
        <f ca="1">CONCATENATE(" )", Source!DM109, Source!FU109, "=", Source!FY109)</f>
        <v xml:space="preserve"> )*0,85=53,55</v>
      </c>
      <c r="G436" s="50"/>
      <c r="H436" s="25">
        <f ca="1">SUM(U429:U439)</f>
        <v>92.29</v>
      </c>
      <c r="I436" s="29"/>
      <c r="J436" s="23">
        <f ca="1">Source!AU109</f>
        <v>54</v>
      </c>
      <c r="K436" s="25">
        <f ca="1">SUM(V429:V439)</f>
        <v>565.87</v>
      </c>
      <c r="L436" s="27"/>
    </row>
    <row r="437" spans="1:26" ht="14.25">
      <c r="A437" s="40"/>
      <c r="B437" s="41"/>
      <c r="C437" s="41" t="s">
        <v>1055</v>
      </c>
      <c r="D437" s="24" t="s">
        <v>1056</v>
      </c>
      <c r="E437" s="10">
        <f ca="1">Source!AQ109</f>
        <v>8.98</v>
      </c>
      <c r="F437" s="25"/>
      <c r="G437" s="26" t="str">
        <f ca="1">Source!DI109</f>
        <v>)*1,15</v>
      </c>
      <c r="H437" s="25"/>
      <c r="I437" s="26"/>
      <c r="J437" s="26"/>
      <c r="K437" s="25"/>
      <c r="L437" s="36">
        <f ca="1">Source!U109</f>
        <v>19.900129</v>
      </c>
    </row>
    <row r="438" spans="1:26" ht="28.5">
      <c r="A438" s="40" t="str">
        <f ca="1">Source!E110</f>
        <v>42,1</v>
      </c>
      <c r="B438" s="41" t="str">
        <f ca="1">Source!F110</f>
        <v>14.2.06.01-0104</v>
      </c>
      <c r="C438" s="41" t="str">
        <f ca="1">Source!G110</f>
        <v>Антисептик «НОРТЕКС-ДЕЗИНФЕКТОР» для древесины</v>
      </c>
      <c r="D438" s="24" t="str">
        <f ca="1">Source!H110</f>
        <v>кг</v>
      </c>
      <c r="E438" s="10">
        <f ca="1">Source!I110</f>
        <v>26.592600000000001</v>
      </c>
      <c r="F438" s="25">
        <f ca="1">Source!AL110+Source!AM110+Source!AO110</f>
        <v>15.84</v>
      </c>
      <c r="G438" s="37" t="s">
        <v>1067</v>
      </c>
      <c r="H438" s="25">
        <f ca="1">ROUND(Source!AC110*Source!I110, 2)+ROUND(Source!AD110*Source!I110, 2)+ROUND(Source!AF110*Source!I110, 2)</f>
        <v>421.23</v>
      </c>
      <c r="I438" s="26"/>
      <c r="J438" s="26">
        <f ca="1">IF(Source!BC110&lt;&gt; 0, Source!BC110, 1)</f>
        <v>6.08</v>
      </c>
      <c r="K438" s="25">
        <f ca="1">Source!O110</f>
        <v>2561.06</v>
      </c>
      <c r="L438" s="27"/>
      <c r="S438">
        <f ca="1">ROUND((Source!FX110/100)*((ROUND(Source!AF110*Source!I110, 2)+ROUND(Source!AE110*Source!I110, 2))), 2)</f>
        <v>0</v>
      </c>
      <c r="T438">
        <f ca="1">Source!X110</f>
        <v>0</v>
      </c>
      <c r="U438">
        <f ca="1">ROUND((Source!FY110/100)*((ROUND(Source!AF110*Source!I110, 2)+ROUND(Source!AE110*Source!I110, 2))), 2)</f>
        <v>0</v>
      </c>
      <c r="V438">
        <f ca="1">Source!Y110</f>
        <v>0</v>
      </c>
      <c r="W438">
        <f ca="1">IF(Source!BI110&lt;=1,H438, 0)</f>
        <v>421.23</v>
      </c>
      <c r="X438">
        <f ca="1">IF(Source!BI110=2,H438, 0)</f>
        <v>0</v>
      </c>
      <c r="Y438">
        <f ca="1">IF(Source!BI110=3,H438, 0)</f>
        <v>0</v>
      </c>
      <c r="Z438">
        <f ca="1">IF(Source!BI110=4,H438, 0)</f>
        <v>0</v>
      </c>
    </row>
    <row r="439" spans="1:26" ht="14.25">
      <c r="A439" s="42" t="str">
        <f ca="1">Source!E111</f>
        <v>42,2</v>
      </c>
      <c r="B439" s="43" t="str">
        <f ca="1">Source!F111</f>
        <v>14.2.06.01</v>
      </c>
      <c r="C439" s="43" t="str">
        <f ca="1">Source!G111</f>
        <v>Антисептик</v>
      </c>
      <c r="D439" s="30" t="str">
        <f ca="1">Source!H111</f>
        <v>кг</v>
      </c>
      <c r="E439" s="31">
        <f ca="1">Source!I111</f>
        <v>26.592600000000001</v>
      </c>
      <c r="F439" s="32">
        <f ca="1">Source!AL111+Source!AM111+Source!AO111</f>
        <v>0</v>
      </c>
      <c r="G439" s="38" t="s">
        <v>1067</v>
      </c>
      <c r="H439" s="32">
        <f ca="1">ROUND(Source!AC111*Source!I111, 2)+ROUND(Source!AD111*Source!I111, 2)+ROUND(Source!AF111*Source!I111, 2)</f>
        <v>0</v>
      </c>
      <c r="I439" s="33"/>
      <c r="J439" s="33">
        <f ca="1">IF(Source!BC111&lt;&gt; 0, Source!BC111, 1)</f>
        <v>6.08</v>
      </c>
      <c r="K439" s="32">
        <f ca="1">Source!O111</f>
        <v>0</v>
      </c>
      <c r="L439" s="39"/>
      <c r="S439">
        <f ca="1">ROUND((Source!FX111/100)*((ROUND(Source!AF111*Source!I111, 2)+ROUND(Source!AE111*Source!I111, 2))), 2)</f>
        <v>0</v>
      </c>
      <c r="T439">
        <f ca="1">Source!X111</f>
        <v>0</v>
      </c>
      <c r="U439">
        <f ca="1">ROUND((Source!FY111/100)*((ROUND(Source!AF111*Source!I111, 2)+ROUND(Source!AE111*Source!I111, 2))), 2)</f>
        <v>0</v>
      </c>
      <c r="V439">
        <f ca="1">Source!Y111</f>
        <v>0</v>
      </c>
      <c r="W439">
        <f ca="1">IF(Source!BI111&lt;=1,H439, 0)</f>
        <v>0</v>
      </c>
      <c r="X439">
        <f ca="1">IF(Source!BI111=2,H439, 0)</f>
        <v>0</v>
      </c>
      <c r="Y439">
        <f ca="1">IF(Source!BI111=3,H439, 0)</f>
        <v>0</v>
      </c>
      <c r="Z439">
        <f ca="1">IF(Source!BI111=4,H439, 0)</f>
        <v>0</v>
      </c>
    </row>
    <row r="440" spans="1:26" ht="15">
      <c r="G440" s="48">
        <f ca="1">H431+H432+H434+H435+H436+SUM(H438:H439)</f>
        <v>1015.9</v>
      </c>
      <c r="H440" s="48"/>
      <c r="J440" s="48">
        <f ca="1">K431+K432+K434+K435+K436+SUM(K438:K439)</f>
        <v>6179.3099999999995</v>
      </c>
      <c r="K440" s="48"/>
      <c r="L440" s="35">
        <f ca="1">Source!U109</f>
        <v>19.900129</v>
      </c>
      <c r="O440" s="19">
        <f>G440</f>
        <v>1015.9</v>
      </c>
      <c r="P440" s="19">
        <f>J440</f>
        <v>6179.3099999999995</v>
      </c>
      <c r="Q440" s="19">
        <f>L440</f>
        <v>19.900129</v>
      </c>
      <c r="W440">
        <f ca="1">IF(Source!BI109&lt;=1,H431+H432+H434+H435+H436, 0)</f>
        <v>594.66999999999996</v>
      </c>
      <c r="X440">
        <f ca="1">IF(Source!BI109=2,H431+H432+H434+H435+H436, 0)</f>
        <v>0</v>
      </c>
      <c r="Y440">
        <f ca="1">IF(Source!BI109=3,H431+H432+H434+H435+H436, 0)</f>
        <v>0</v>
      </c>
      <c r="Z440">
        <f ca="1">IF(Source!BI109=4,H431+H432+H434+H435+H436, 0)</f>
        <v>0</v>
      </c>
    </row>
    <row r="441" spans="1:26" ht="28.5">
      <c r="A441" s="40" t="str">
        <f ca="1">Source!E112</f>
        <v>43</v>
      </c>
      <c r="B441" s="41" t="str">
        <f ca="1">Source!F112</f>
        <v>15-04-037-02</v>
      </c>
      <c r="C441" s="41" t="str">
        <f ca="1">Source!G112</f>
        <v>Проолифка деревянных поверхностей валиком</v>
      </c>
      <c r="D441" s="24" t="str">
        <f ca="1">Source!H112</f>
        <v>100 м2</v>
      </c>
      <c r="E441" s="10">
        <f ca="1">Source!I112</f>
        <v>1.927</v>
      </c>
      <c r="F441" s="25">
        <f ca="1">Source!AL112+Source!AM112+Source!AO112</f>
        <v>32.24</v>
      </c>
      <c r="G441" s="26"/>
      <c r="H441" s="25"/>
      <c r="I441" s="26" t="str">
        <f ca="1">Source!BO112</f>
        <v/>
      </c>
      <c r="J441" s="26"/>
      <c r="K441" s="25"/>
      <c r="L441" s="27"/>
      <c r="S441">
        <f ca="1">ROUND((Source!FX112/100)*((ROUND(Source!AF112*Source!I112, 2)+ROUND(Source!AE112*Source!I112, 2))), 2)</f>
        <v>67.52</v>
      </c>
      <c r="T441">
        <f ca="1">Source!X112</f>
        <v>412.72</v>
      </c>
      <c r="U441">
        <f ca="1">ROUND((Source!FY112/100)*((ROUND(Source!AF112*Source!I112, 2)+ROUND(Source!AE112*Source!I112, 2))), 2)</f>
        <v>33.4</v>
      </c>
      <c r="V441">
        <f ca="1">Source!Y112</f>
        <v>204.19</v>
      </c>
    </row>
    <row r="442" spans="1:26" ht="14.25">
      <c r="A442" s="40"/>
      <c r="B442" s="41"/>
      <c r="C442" s="41" t="s">
        <v>1049</v>
      </c>
      <c r="D442" s="24"/>
      <c r="E442" s="10"/>
      <c r="F442" s="25">
        <f ca="1">Source!AO112</f>
        <v>32.24</v>
      </c>
      <c r="G442" s="26" t="str">
        <f ca="1">Source!DG112</f>
        <v>)*1,15</v>
      </c>
      <c r="H442" s="25">
        <f ca="1">ROUND(Source!AF112*Source!I112, 2)</f>
        <v>71.45</v>
      </c>
      <c r="I442" s="26"/>
      <c r="J442" s="26">
        <f ca="1">IF(Source!BA112&lt;&gt; 0, Source!BA112, 1)</f>
        <v>6.08</v>
      </c>
      <c r="K442" s="25">
        <f ca="1">Source!S112</f>
        <v>434.44</v>
      </c>
      <c r="L442" s="27"/>
      <c r="R442">
        <f>H442</f>
        <v>71.45</v>
      </c>
    </row>
    <row r="443" spans="1:26" ht="14.25">
      <c r="A443" s="40"/>
      <c r="B443" s="41"/>
      <c r="C443" s="41" t="s">
        <v>1052</v>
      </c>
      <c r="D443" s="24" t="s">
        <v>1053</v>
      </c>
      <c r="E443" s="10">
        <f ca="1">Source!BZ112</f>
        <v>105</v>
      </c>
      <c r="F443" s="49" t="str">
        <f ca="1">CONCATENATE(" )", Source!DL112, Source!FT112, "=", Source!FX112)</f>
        <v xml:space="preserve"> )*0,9=94,5</v>
      </c>
      <c r="G443" s="50"/>
      <c r="H443" s="25">
        <f ca="1">SUM(S441:S447)</f>
        <v>67.52</v>
      </c>
      <c r="I443" s="29"/>
      <c r="J443" s="23">
        <f ca="1">Source!AT112</f>
        <v>95</v>
      </c>
      <c r="K443" s="25">
        <f ca="1">SUM(T441:T447)</f>
        <v>412.72</v>
      </c>
      <c r="L443" s="27"/>
    </row>
    <row r="444" spans="1:26" ht="14.25">
      <c r="A444" s="40"/>
      <c r="B444" s="41"/>
      <c r="C444" s="41" t="s">
        <v>1054</v>
      </c>
      <c r="D444" s="24" t="s">
        <v>1053</v>
      </c>
      <c r="E444" s="10">
        <f ca="1">Source!CA112</f>
        <v>55</v>
      </c>
      <c r="F444" s="49" t="str">
        <f ca="1">CONCATENATE(" )", Source!DM112, Source!FU112, "=", Source!FY112)</f>
        <v xml:space="preserve"> )*0,85=46,75</v>
      </c>
      <c r="G444" s="50"/>
      <c r="H444" s="25">
        <f ca="1">SUM(U441:U447)</f>
        <v>33.4</v>
      </c>
      <c r="I444" s="29"/>
      <c r="J444" s="23">
        <f ca="1">Source!AU112</f>
        <v>47</v>
      </c>
      <c r="K444" s="25">
        <f ca="1">SUM(V441:V447)</f>
        <v>204.19</v>
      </c>
      <c r="L444" s="27"/>
    </row>
    <row r="445" spans="1:26" ht="14.25">
      <c r="A445" s="40"/>
      <c r="B445" s="41"/>
      <c r="C445" s="41" t="s">
        <v>1055</v>
      </c>
      <c r="D445" s="24" t="s">
        <v>1056</v>
      </c>
      <c r="E445" s="10">
        <f ca="1">Source!AQ112</f>
        <v>3.78</v>
      </c>
      <c r="F445" s="25"/>
      <c r="G445" s="26" t="str">
        <f ca="1">Source!DI112</f>
        <v>)*1,15</v>
      </c>
      <c r="H445" s="25"/>
      <c r="I445" s="26"/>
      <c r="J445" s="26"/>
      <c r="K445" s="25"/>
      <c r="L445" s="36">
        <f ca="1">Source!U112</f>
        <v>8.3766689999999997</v>
      </c>
    </row>
    <row r="446" spans="1:26" ht="14.25">
      <c r="A446" s="40" t="str">
        <f ca="1">Source!E113</f>
        <v>43,1</v>
      </c>
      <c r="B446" s="41" t="str">
        <f ca="1">Source!F113</f>
        <v>14.5.05.02-0001</v>
      </c>
      <c r="C446" s="41" t="str">
        <f ca="1">Source!G113</f>
        <v>Олифа натуральная</v>
      </c>
      <c r="D446" s="24" t="str">
        <f ca="1">Source!H113</f>
        <v>кг</v>
      </c>
      <c r="E446" s="10">
        <f ca="1">Source!I113</f>
        <v>21.196999999999999</v>
      </c>
      <c r="F446" s="25">
        <f ca="1">Source!AL113+Source!AM113+Source!AO113</f>
        <v>32.6</v>
      </c>
      <c r="G446" s="37" t="s">
        <v>1067</v>
      </c>
      <c r="H446" s="25">
        <f ca="1">ROUND(Source!AC113*Source!I113, 2)+ROUND(Source!AD113*Source!I113, 2)+ROUND(Source!AF113*Source!I113, 2)</f>
        <v>691.02</v>
      </c>
      <c r="I446" s="26"/>
      <c r="J446" s="26">
        <f ca="1">IF(Source!BC113&lt;&gt; 0, Source!BC113, 1)</f>
        <v>6.08</v>
      </c>
      <c r="K446" s="25">
        <f ca="1">Source!O113</f>
        <v>4201.41</v>
      </c>
      <c r="L446" s="27"/>
      <c r="S446">
        <f ca="1">ROUND((Source!FX113/100)*((ROUND(Source!AF113*Source!I113, 2)+ROUND(Source!AE113*Source!I113, 2))), 2)</f>
        <v>0</v>
      </c>
      <c r="T446">
        <f ca="1">Source!X113</f>
        <v>0</v>
      </c>
      <c r="U446">
        <f ca="1">ROUND((Source!FY113/100)*((ROUND(Source!AF113*Source!I113, 2)+ROUND(Source!AE113*Source!I113, 2))), 2)</f>
        <v>0</v>
      </c>
      <c r="V446">
        <f ca="1">Source!Y113</f>
        <v>0</v>
      </c>
      <c r="W446">
        <f ca="1">IF(Source!BI113&lt;=1,H446, 0)</f>
        <v>691.02</v>
      </c>
      <c r="X446">
        <f ca="1">IF(Source!BI113=2,H446, 0)</f>
        <v>0</v>
      </c>
      <c r="Y446">
        <f ca="1">IF(Source!BI113=3,H446, 0)</f>
        <v>0</v>
      </c>
      <c r="Z446">
        <f ca="1">IF(Source!BI113=4,H446, 0)</f>
        <v>0</v>
      </c>
    </row>
    <row r="447" spans="1:26" ht="14.25">
      <c r="A447" s="42" t="str">
        <f ca="1">Source!E114</f>
        <v>43,2</v>
      </c>
      <c r="B447" s="43" t="str">
        <f ca="1">Source!F114</f>
        <v>14.5.05.02</v>
      </c>
      <c r="C447" s="43" t="str">
        <f ca="1">Source!G114</f>
        <v>Олифа</v>
      </c>
      <c r="D447" s="30" t="str">
        <f ca="1">Source!H114</f>
        <v>т</v>
      </c>
      <c r="E447" s="31">
        <f ca="1">Source!I114</f>
        <v>2.1197000000000001E-2</v>
      </c>
      <c r="F447" s="32">
        <f ca="1">Source!AL114+Source!AM114+Source!AO114</f>
        <v>0</v>
      </c>
      <c r="G447" s="38" t="s">
        <v>1067</v>
      </c>
      <c r="H447" s="32">
        <f ca="1">ROUND(Source!AC114*Source!I114, 2)+ROUND(Source!AD114*Source!I114, 2)+ROUND(Source!AF114*Source!I114, 2)</f>
        <v>0</v>
      </c>
      <c r="I447" s="33"/>
      <c r="J447" s="33">
        <f ca="1">IF(Source!BC114&lt;&gt; 0, Source!BC114, 1)</f>
        <v>6.08</v>
      </c>
      <c r="K447" s="32">
        <f ca="1">Source!O114</f>
        <v>0</v>
      </c>
      <c r="L447" s="39"/>
      <c r="S447">
        <f ca="1">ROUND((Source!FX114/100)*((ROUND(Source!AF114*Source!I114, 2)+ROUND(Source!AE114*Source!I114, 2))), 2)</f>
        <v>0</v>
      </c>
      <c r="T447">
        <f ca="1">Source!X114</f>
        <v>0</v>
      </c>
      <c r="U447">
        <f ca="1">ROUND((Source!FY114/100)*((ROUND(Source!AF114*Source!I114, 2)+ROUND(Source!AE114*Source!I114, 2))), 2)</f>
        <v>0</v>
      </c>
      <c r="V447">
        <f ca="1">Source!Y114</f>
        <v>0</v>
      </c>
      <c r="W447">
        <f ca="1">IF(Source!BI114&lt;=1,H447, 0)</f>
        <v>0</v>
      </c>
      <c r="X447">
        <f ca="1">IF(Source!BI114=2,H447, 0)</f>
        <v>0</v>
      </c>
      <c r="Y447">
        <f ca="1">IF(Source!BI114=3,H447, 0)</f>
        <v>0</v>
      </c>
      <c r="Z447">
        <f ca="1">IF(Source!BI114=4,H447, 0)</f>
        <v>0</v>
      </c>
    </row>
    <row r="448" spans="1:26" ht="15">
      <c r="G448" s="48">
        <f ca="1">H442+H443+H444+SUM(H446:H447)</f>
        <v>863.39</v>
      </c>
      <c r="H448" s="48"/>
      <c r="J448" s="48">
        <f ca="1">K442+K443+K444+SUM(K446:K447)</f>
        <v>5252.76</v>
      </c>
      <c r="K448" s="48"/>
      <c r="L448" s="35">
        <f ca="1">Source!U112</f>
        <v>8.3766689999999997</v>
      </c>
      <c r="O448" s="19">
        <f>G448</f>
        <v>863.39</v>
      </c>
      <c r="P448" s="19">
        <f>J448</f>
        <v>5252.76</v>
      </c>
      <c r="Q448" s="19">
        <f>L448</f>
        <v>8.3766689999999997</v>
      </c>
      <c r="W448">
        <f ca="1">IF(Source!BI112&lt;=1,H442+H443+H444, 0)</f>
        <v>172.37</v>
      </c>
      <c r="X448">
        <f ca="1">IF(Source!BI112=2,H442+H443+H444, 0)</f>
        <v>0</v>
      </c>
      <c r="Y448">
        <f ca="1">IF(Source!BI112=3,H442+H443+H444, 0)</f>
        <v>0</v>
      </c>
      <c r="Z448">
        <f ca="1">IF(Source!BI112=4,H442+H443+H444, 0)</f>
        <v>0</v>
      </c>
    </row>
    <row r="449" spans="1:26" ht="28.5">
      <c r="A449" s="40" t="str">
        <f ca="1">Source!E115</f>
        <v>44</v>
      </c>
      <c r="B449" s="41" t="str">
        <f ca="1">Source!F115</f>
        <v>11-01-038-02 прим.</v>
      </c>
      <c r="C449" s="41" t="str">
        <f ca="1">Source!G115</f>
        <v>Устройство покрытий из плиток поливинилхлоридных на клее КН-2</v>
      </c>
      <c r="D449" s="24" t="str">
        <f ca="1">Source!H115</f>
        <v>100 м2</v>
      </c>
      <c r="E449" s="10">
        <f ca="1">Source!I115</f>
        <v>1.927</v>
      </c>
      <c r="F449" s="25">
        <f ca="1">Source!AL115+Source!AM115+Source!AO115</f>
        <v>12295.349999999999</v>
      </c>
      <c r="G449" s="26"/>
      <c r="H449" s="25"/>
      <c r="I449" s="26" t="str">
        <f ca="1">Source!BO115</f>
        <v/>
      </c>
      <c r="J449" s="26"/>
      <c r="K449" s="25"/>
      <c r="L449" s="27"/>
      <c r="S449">
        <f ca="1">ROUND((Source!FX115/100)*((ROUND(Source!AF115*Source!I115, 2)+ROUND(Source!AE115*Source!I115, 2))), 2)</f>
        <v>1287.06</v>
      </c>
      <c r="T449">
        <f ca="1">Source!X115</f>
        <v>7846.53</v>
      </c>
      <c r="U449">
        <f ca="1">ROUND((Source!FY115/100)*((ROUND(Source!AF115*Source!I115, 2)+ROUND(Source!AE115*Source!I115, 2))), 2)</f>
        <v>741.2</v>
      </c>
      <c r="V449">
        <f ca="1">Source!Y115</f>
        <v>4524.13</v>
      </c>
    </row>
    <row r="450" spans="1:26">
      <c r="C450" s="18" t="str">
        <f ca="1">"Объем: "&amp;Source!I115&amp;"=192,7/"&amp;"100"</f>
        <v>Объем: 1,927=192,7/100</v>
      </c>
    </row>
    <row r="451" spans="1:26" ht="14.25">
      <c r="A451" s="40"/>
      <c r="B451" s="41"/>
      <c r="C451" s="41" t="s">
        <v>1049</v>
      </c>
      <c r="D451" s="24"/>
      <c r="E451" s="10"/>
      <c r="F451" s="25">
        <f ca="1">Source!AO115</f>
        <v>523.57000000000005</v>
      </c>
      <c r="G451" s="26" t="str">
        <f ca="1">Source!DG115</f>
        <v>)*1,15</v>
      </c>
      <c r="H451" s="25">
        <f ca="1">ROUND(Source!AF115*Source!I115, 2)</f>
        <v>1160.27</v>
      </c>
      <c r="I451" s="26"/>
      <c r="J451" s="26">
        <f ca="1">IF(Source!BA115&lt;&gt; 0, Source!BA115, 1)</f>
        <v>6.08</v>
      </c>
      <c r="K451" s="25">
        <f ca="1">Source!S115</f>
        <v>7054.42</v>
      </c>
      <c r="L451" s="27"/>
      <c r="R451">
        <f>H451</f>
        <v>1160.27</v>
      </c>
    </row>
    <row r="452" spans="1:26" ht="14.25">
      <c r="A452" s="40"/>
      <c r="B452" s="41"/>
      <c r="C452" s="41" t="s">
        <v>209</v>
      </c>
      <c r="D452" s="24"/>
      <c r="E452" s="10"/>
      <c r="F452" s="25">
        <f ca="1">Source!AM115</f>
        <v>17.73</v>
      </c>
      <c r="G452" s="26" t="str">
        <f ca="1">Source!DE115</f>
        <v>)*1,25</v>
      </c>
      <c r="H452" s="25">
        <f ca="1">ROUND(Source!AD115*Source!I115, 2)</f>
        <v>42.72</v>
      </c>
      <c r="I452" s="26"/>
      <c r="J452" s="26">
        <f ca="1">IF(Source!BB115&lt;&gt; 0, Source!BB115, 1)</f>
        <v>6.08</v>
      </c>
      <c r="K452" s="25">
        <f ca="1">Source!Q115</f>
        <v>259.75</v>
      </c>
      <c r="L452" s="27"/>
    </row>
    <row r="453" spans="1:26" ht="14.25">
      <c r="A453" s="40"/>
      <c r="B453" s="41"/>
      <c r="C453" s="41" t="s">
        <v>1050</v>
      </c>
      <c r="D453" s="24"/>
      <c r="E453" s="10"/>
      <c r="F453" s="25">
        <f ca="1">Source!AN115</f>
        <v>0.99</v>
      </c>
      <c r="G453" s="26" t="str">
        <f ca="1">Source!DF115</f>
        <v>)*1,25</v>
      </c>
      <c r="H453" s="28">
        <f ca="1">ROUND(Source!AE115*Source!I115, 2)</f>
        <v>2.39</v>
      </c>
      <c r="I453" s="26"/>
      <c r="J453" s="26">
        <f ca="1">IF(Source!BS115&lt;&gt; 0, Source!BS115, 1)</f>
        <v>6.08</v>
      </c>
      <c r="K453" s="28">
        <f ca="1">Source!R115</f>
        <v>14.53</v>
      </c>
      <c r="L453" s="27"/>
      <c r="R453">
        <f>H453</f>
        <v>2.39</v>
      </c>
    </row>
    <row r="454" spans="1:26" ht="14.25">
      <c r="A454" s="40"/>
      <c r="B454" s="41"/>
      <c r="C454" s="41" t="s">
        <v>1051</v>
      </c>
      <c r="D454" s="24"/>
      <c r="E454" s="10"/>
      <c r="F454" s="25">
        <f ca="1">Source!AL115</f>
        <v>11754.05</v>
      </c>
      <c r="G454" s="26" t="str">
        <f ca="1">Source!DD115</f>
        <v/>
      </c>
      <c r="H454" s="25">
        <f ca="1">ROUND(Source!AC115*Source!I115, 2)</f>
        <v>22650.05</v>
      </c>
      <c r="I454" s="26"/>
      <c r="J454" s="26">
        <f ca="1">IF(Source!BC115&lt;&gt; 0, Source!BC115, 1)</f>
        <v>6.08</v>
      </c>
      <c r="K454" s="25">
        <f ca="1">Source!P115</f>
        <v>137712.32999999999</v>
      </c>
      <c r="L454" s="27"/>
    </row>
    <row r="455" spans="1:26" ht="14.25">
      <c r="A455" s="40"/>
      <c r="B455" s="41"/>
      <c r="C455" s="41" t="s">
        <v>1052</v>
      </c>
      <c r="D455" s="24" t="s">
        <v>1053</v>
      </c>
      <c r="E455" s="10">
        <f ca="1">Source!BZ115</f>
        <v>123</v>
      </c>
      <c r="F455" s="49" t="str">
        <f ca="1">CONCATENATE(" )", Source!DL115, Source!FT115, "=", Source!FX115)</f>
        <v xml:space="preserve"> )*0,9=110,7</v>
      </c>
      <c r="G455" s="50"/>
      <c r="H455" s="25">
        <f ca="1">SUM(S449:S460)</f>
        <v>1287.06</v>
      </c>
      <c r="I455" s="29"/>
      <c r="J455" s="23">
        <f ca="1">Source!AT115</f>
        <v>111</v>
      </c>
      <c r="K455" s="25">
        <f ca="1">SUM(T449:T460)</f>
        <v>7846.53</v>
      </c>
      <c r="L455" s="27"/>
    </row>
    <row r="456" spans="1:26" ht="14.25">
      <c r="A456" s="40"/>
      <c r="B456" s="41"/>
      <c r="C456" s="41" t="s">
        <v>1054</v>
      </c>
      <c r="D456" s="24" t="s">
        <v>1053</v>
      </c>
      <c r="E456" s="10">
        <f ca="1">Source!CA115</f>
        <v>75</v>
      </c>
      <c r="F456" s="49" t="str">
        <f ca="1">CONCATENATE(" )", Source!DM115, Source!FU115, "=", Source!FY115)</f>
        <v xml:space="preserve"> )*0,85=63,75</v>
      </c>
      <c r="G456" s="50"/>
      <c r="H456" s="25">
        <f ca="1">SUM(U449:U460)</f>
        <v>741.2</v>
      </c>
      <c r="I456" s="29"/>
      <c r="J456" s="23">
        <f ca="1">Source!AU115</f>
        <v>64</v>
      </c>
      <c r="K456" s="25">
        <f ca="1">SUM(V449:V460)</f>
        <v>4524.13</v>
      </c>
      <c r="L456" s="27"/>
    </row>
    <row r="457" spans="1:26" ht="14.25">
      <c r="A457" s="40"/>
      <c r="B457" s="41"/>
      <c r="C457" s="41" t="s">
        <v>1055</v>
      </c>
      <c r="D457" s="24" t="s">
        <v>1056</v>
      </c>
      <c r="E457" s="10">
        <f ca="1">Source!AQ115</f>
        <v>51.28</v>
      </c>
      <c r="F457" s="25"/>
      <c r="G457" s="26" t="str">
        <f ca="1">Source!DI115</f>
        <v>)*1,15</v>
      </c>
      <c r="H457" s="25"/>
      <c r="I457" s="26"/>
      <c r="J457" s="26"/>
      <c r="K457" s="25"/>
      <c r="L457" s="36">
        <f ca="1">Source!U115</f>
        <v>113.639044</v>
      </c>
    </row>
    <row r="458" spans="1:26" ht="28.5">
      <c r="A458" s="40" t="str">
        <f ca="1">Source!E116</f>
        <v>44,1</v>
      </c>
      <c r="B458" s="41" t="str">
        <f ca="1">Source!F116</f>
        <v>01.6.03.04-0362</v>
      </c>
      <c r="C458" s="41" t="str">
        <f ca="1">Source!G116</f>
        <v>Покрытие спортивное Gerflor Taraflex Surface прим.</v>
      </c>
      <c r="D458" s="24" t="str">
        <f ca="1">Source!H116</f>
        <v>м2</v>
      </c>
      <c r="E458" s="10">
        <f ca="1">Source!I116</f>
        <v>192.7</v>
      </c>
      <c r="F458" s="25">
        <f ca="1">Source!AL116+Source!AM116+Source!AO116</f>
        <v>423.19</v>
      </c>
      <c r="G458" s="37" t="s">
        <v>1067</v>
      </c>
      <c r="H458" s="25">
        <f ca="1">ROUND(Source!AC116*Source!I116, 2)+ROUND(Source!AD116*Source!I116, 2)+ROUND(Source!AF116*Source!I116, 2)</f>
        <v>81548.710000000006</v>
      </c>
      <c r="I458" s="26"/>
      <c r="J458" s="26">
        <f ca="1">IF(Source!BC116&lt;&gt; 0, Source!BC116, 1)</f>
        <v>6.08</v>
      </c>
      <c r="K458" s="25">
        <f ca="1">Source!O116</f>
        <v>495816.18</v>
      </c>
      <c r="L458" s="27"/>
      <c r="S458">
        <f ca="1">ROUND((Source!FX116/100)*((ROUND(Source!AF116*Source!I116, 2)+ROUND(Source!AE116*Source!I116, 2))), 2)</f>
        <v>0</v>
      </c>
      <c r="T458">
        <f ca="1">Source!X116</f>
        <v>0</v>
      </c>
      <c r="U458">
        <f ca="1">ROUND((Source!FY116/100)*((ROUND(Source!AF116*Source!I116, 2)+ROUND(Source!AE116*Source!I116, 2))), 2)</f>
        <v>0</v>
      </c>
      <c r="V458">
        <f ca="1">Source!Y116</f>
        <v>0</v>
      </c>
      <c r="W458">
        <f ca="1">IF(Source!BI116&lt;=1,H458, 0)</f>
        <v>81548.710000000006</v>
      </c>
      <c r="X458">
        <f ca="1">IF(Source!BI116=2,H458, 0)</f>
        <v>0</v>
      </c>
      <c r="Y458">
        <f ca="1">IF(Source!BI116=3,H458, 0)</f>
        <v>0</v>
      </c>
      <c r="Z458">
        <f ca="1">IF(Source!BI116=4,H458, 0)</f>
        <v>0</v>
      </c>
    </row>
    <row r="459" spans="1:26" ht="14.25">
      <c r="A459" s="40" t="str">
        <f ca="1">Source!E117</f>
        <v>44,2</v>
      </c>
      <c r="B459" s="41" t="str">
        <f ca="1">Source!F117</f>
        <v>14.5.11.10-0001</v>
      </c>
      <c r="C459" s="41" t="str">
        <f ca="1">Source!G117</f>
        <v>Полимерцементная шпатлевка</v>
      </c>
      <c r="D459" s="24" t="str">
        <f ca="1">Source!H117</f>
        <v>кг</v>
      </c>
      <c r="E459" s="10">
        <f ca="1">Source!I117</f>
        <v>3.6613000000000002</v>
      </c>
      <c r="F459" s="25">
        <f ca="1">Source!AL117+Source!AM117+Source!AO117</f>
        <v>39.299999999999997</v>
      </c>
      <c r="G459" s="37" t="s">
        <v>1067</v>
      </c>
      <c r="H459" s="25">
        <f ca="1">ROUND(Source!AC117*Source!I117, 2)+ROUND(Source!AD117*Source!I117, 2)+ROUND(Source!AF117*Source!I117, 2)</f>
        <v>143.88999999999999</v>
      </c>
      <c r="I459" s="26"/>
      <c r="J459" s="26">
        <f ca="1">IF(Source!BC117&lt;&gt; 0, Source!BC117, 1)</f>
        <v>6.08</v>
      </c>
      <c r="K459" s="25">
        <f ca="1">Source!O117</f>
        <v>874.85</v>
      </c>
      <c r="L459" s="27"/>
      <c r="S459">
        <f ca="1">ROUND((Source!FX117/100)*((ROUND(Source!AF117*Source!I117, 2)+ROUND(Source!AE117*Source!I117, 2))), 2)</f>
        <v>0</v>
      </c>
      <c r="T459">
        <f ca="1">Source!X117</f>
        <v>0</v>
      </c>
      <c r="U459">
        <f ca="1">ROUND((Source!FY117/100)*((ROUND(Source!AF117*Source!I117, 2)+ROUND(Source!AE117*Source!I117, 2))), 2)</f>
        <v>0</v>
      </c>
      <c r="V459">
        <f ca="1">Source!Y117</f>
        <v>0</v>
      </c>
      <c r="W459">
        <f ca="1">IF(Source!BI117&lt;=1,H459, 0)</f>
        <v>143.88999999999999</v>
      </c>
      <c r="X459">
        <f ca="1">IF(Source!BI117=2,H459, 0)</f>
        <v>0</v>
      </c>
      <c r="Y459">
        <f ca="1">IF(Source!BI117=3,H459, 0)</f>
        <v>0</v>
      </c>
      <c r="Z459">
        <f ca="1">IF(Source!BI117=4,H459, 0)</f>
        <v>0</v>
      </c>
    </row>
    <row r="460" spans="1:26" ht="14.25">
      <c r="A460" s="42" t="str">
        <f ca="1">Source!E118</f>
        <v>44,3</v>
      </c>
      <c r="B460" s="43" t="str">
        <f ca="1">Source!F118</f>
        <v>14.5.11.10</v>
      </c>
      <c r="C460" s="43" t="str">
        <f ca="1">Source!G118</f>
        <v>Полимерцементная шпатлевка</v>
      </c>
      <c r="D460" s="30" t="str">
        <f ca="1">Source!H118</f>
        <v>кг</v>
      </c>
      <c r="E460" s="31">
        <f ca="1">Source!I118</f>
        <v>3.6613000000000002</v>
      </c>
      <c r="F460" s="32">
        <f ca="1">Source!AL118+Source!AM118+Source!AO118</f>
        <v>0</v>
      </c>
      <c r="G460" s="38" t="s">
        <v>1067</v>
      </c>
      <c r="H460" s="32">
        <f ca="1">ROUND(Source!AC118*Source!I118, 2)+ROUND(Source!AD118*Source!I118, 2)+ROUND(Source!AF118*Source!I118, 2)</f>
        <v>0</v>
      </c>
      <c r="I460" s="33"/>
      <c r="J460" s="33">
        <f ca="1">IF(Source!BC118&lt;&gt; 0, Source!BC118, 1)</f>
        <v>6.08</v>
      </c>
      <c r="K460" s="32">
        <f ca="1">Source!O118</f>
        <v>0</v>
      </c>
      <c r="L460" s="39"/>
      <c r="S460">
        <f ca="1">ROUND((Source!FX118/100)*((ROUND(Source!AF118*Source!I118, 2)+ROUND(Source!AE118*Source!I118, 2))), 2)</f>
        <v>0</v>
      </c>
      <c r="T460">
        <f ca="1">Source!X118</f>
        <v>0</v>
      </c>
      <c r="U460">
        <f ca="1">ROUND((Source!FY118/100)*((ROUND(Source!AF118*Source!I118, 2)+ROUND(Source!AE118*Source!I118, 2))), 2)</f>
        <v>0</v>
      </c>
      <c r="V460">
        <f ca="1">Source!Y118</f>
        <v>0</v>
      </c>
      <c r="W460">
        <f ca="1">IF(Source!BI118&lt;=1,H460, 0)</f>
        <v>0</v>
      </c>
      <c r="X460">
        <f ca="1">IF(Source!BI118=2,H460, 0)</f>
        <v>0</v>
      </c>
      <c r="Y460">
        <f ca="1">IF(Source!BI118=3,H460, 0)</f>
        <v>0</v>
      </c>
      <c r="Z460">
        <f ca="1">IF(Source!BI118=4,H460, 0)</f>
        <v>0</v>
      </c>
    </row>
    <row r="461" spans="1:26" ht="15">
      <c r="G461" s="48">
        <f ca="1">H451+H452+H454+H455+H456+SUM(H458:H460)</f>
        <v>107573.90000000001</v>
      </c>
      <c r="H461" s="48"/>
      <c r="J461" s="48">
        <f ca="1">K451+K452+K454+K455+K456+SUM(K458:K460)</f>
        <v>654088.18999999994</v>
      </c>
      <c r="K461" s="48"/>
      <c r="L461" s="35">
        <f ca="1">Source!U115</f>
        <v>113.639044</v>
      </c>
      <c r="O461" s="19">
        <f>G461</f>
        <v>107573.90000000001</v>
      </c>
      <c r="P461" s="19">
        <f>J461</f>
        <v>654088.18999999994</v>
      </c>
      <c r="Q461" s="19">
        <f>L461</f>
        <v>113.639044</v>
      </c>
      <c r="W461">
        <f ca="1">IF(Source!BI115&lt;=1,H451+H452+H454+H455+H456, 0)</f>
        <v>25881.300000000003</v>
      </c>
      <c r="X461">
        <f ca="1">IF(Source!BI115=2,H451+H452+H454+H455+H456, 0)</f>
        <v>0</v>
      </c>
      <c r="Y461">
        <f ca="1">IF(Source!BI115=3,H451+H452+H454+H455+H456, 0)</f>
        <v>0</v>
      </c>
      <c r="Z461">
        <f ca="1">IF(Source!BI115=4,H451+H452+H454+H455+H456, 0)</f>
        <v>0</v>
      </c>
    </row>
    <row r="462" spans="1:26" ht="42.75">
      <c r="A462" s="40" t="str">
        <f ca="1">Source!E119</f>
        <v>45</v>
      </c>
      <c r="B462" s="41" t="str">
        <f ca="1">Source!F119</f>
        <v>10-01-035-03</v>
      </c>
      <c r="C462" s="41" t="str">
        <f ca="1">Source!G119</f>
        <v>Установка подоконных досок из ПВХ в каменных стенах толщиной свыше 0,51 м</v>
      </c>
      <c r="D462" s="24" t="str">
        <f ca="1">Source!H119</f>
        <v>100 м</v>
      </c>
      <c r="E462" s="10">
        <f ca="1">Source!I119</f>
        <v>0.04</v>
      </c>
      <c r="F462" s="25">
        <f ca="1">Source!AL119+Source!AM119+Source!AO119</f>
        <v>6481.1699999999992</v>
      </c>
      <c r="G462" s="26"/>
      <c r="H462" s="25"/>
      <c r="I462" s="26" t="str">
        <f ca="1">Source!BO119</f>
        <v/>
      </c>
      <c r="J462" s="26"/>
      <c r="K462" s="25"/>
      <c r="L462" s="27"/>
      <c r="S462">
        <f ca="1">ROUND((Source!FX119/100)*((ROUND(Source!AF119*Source!I119, 2)+ROUND(Source!AE119*Source!I119, 2))), 2)</f>
        <v>9.14</v>
      </c>
      <c r="T462">
        <f ca="1">Source!X119</f>
        <v>55.5</v>
      </c>
      <c r="U462">
        <f ca="1">ROUND((Source!FY119/100)*((ROUND(Source!AF119*Source!I119, 2)+ROUND(Source!AE119*Source!I119, 2))), 2)</f>
        <v>4.6100000000000003</v>
      </c>
      <c r="V462">
        <f ca="1">Source!Y119</f>
        <v>28.27</v>
      </c>
    </row>
    <row r="463" spans="1:26" ht="14.25">
      <c r="A463" s="40"/>
      <c r="B463" s="41"/>
      <c r="C463" s="41" t="s">
        <v>1049</v>
      </c>
      <c r="D463" s="24"/>
      <c r="E463" s="10"/>
      <c r="F463" s="25">
        <f ca="1">Source!AO119</f>
        <v>182.37</v>
      </c>
      <c r="G463" s="26" t="str">
        <f ca="1">Source!DG119</f>
        <v>)*1,15</v>
      </c>
      <c r="H463" s="25">
        <f ca="1">ROUND(Source!AF119*Source!I119, 2)</f>
        <v>8.39</v>
      </c>
      <c r="I463" s="26"/>
      <c r="J463" s="26">
        <f ca="1">IF(Source!BA119&lt;&gt; 0, Source!BA119, 1)</f>
        <v>6.08</v>
      </c>
      <c r="K463" s="25">
        <f ca="1">Source!S119</f>
        <v>51.01</v>
      </c>
      <c r="L463" s="27"/>
      <c r="R463">
        <f>H463</f>
        <v>8.39</v>
      </c>
    </row>
    <row r="464" spans="1:26" ht="14.25">
      <c r="A464" s="40"/>
      <c r="B464" s="41"/>
      <c r="C464" s="41" t="s">
        <v>209</v>
      </c>
      <c r="D464" s="24"/>
      <c r="E464" s="10"/>
      <c r="F464" s="25">
        <f ca="1">Source!AM119</f>
        <v>21.9</v>
      </c>
      <c r="G464" s="26" t="str">
        <f ca="1">Source!DE119</f>
        <v>)*1,25</v>
      </c>
      <c r="H464" s="25">
        <f ca="1">ROUND(Source!AD119*Source!I119, 2)</f>
        <v>1.1000000000000001</v>
      </c>
      <c r="I464" s="26"/>
      <c r="J464" s="26">
        <f ca="1">IF(Source!BB119&lt;&gt; 0, Source!BB119, 1)</f>
        <v>6.08</v>
      </c>
      <c r="K464" s="25">
        <f ca="1">Source!Q119</f>
        <v>6.66</v>
      </c>
      <c r="L464" s="27"/>
    </row>
    <row r="465" spans="1:26" ht="14.25">
      <c r="A465" s="40"/>
      <c r="B465" s="41"/>
      <c r="C465" s="41" t="s">
        <v>1050</v>
      </c>
      <c r="D465" s="24"/>
      <c r="E465" s="10"/>
      <c r="F465" s="25">
        <f ca="1">Source!AN119</f>
        <v>4.43</v>
      </c>
      <c r="G465" s="26" t="str">
        <f ca="1">Source!DF119</f>
        <v>)*1,25</v>
      </c>
      <c r="H465" s="28">
        <f ca="1">ROUND(Source!AE119*Source!I119, 2)</f>
        <v>0.22</v>
      </c>
      <c r="I465" s="26"/>
      <c r="J465" s="26">
        <f ca="1">IF(Source!BS119&lt;&gt; 0, Source!BS119, 1)</f>
        <v>6.08</v>
      </c>
      <c r="K465" s="28">
        <f ca="1">Source!R119</f>
        <v>1.35</v>
      </c>
      <c r="L465" s="27"/>
      <c r="R465">
        <f>H465</f>
        <v>0.22</v>
      </c>
    </row>
    <row r="466" spans="1:26" ht="14.25">
      <c r="A466" s="40"/>
      <c r="B466" s="41"/>
      <c r="C466" s="41" t="s">
        <v>1051</v>
      </c>
      <c r="D466" s="24"/>
      <c r="E466" s="10"/>
      <c r="F466" s="25">
        <f ca="1">Source!AL119</f>
        <v>6276.9</v>
      </c>
      <c r="G466" s="26" t="str">
        <f ca="1">Source!DD119</f>
        <v/>
      </c>
      <c r="H466" s="25">
        <f ca="1">ROUND(Source!AC119*Source!I119, 2)</f>
        <v>251.08</v>
      </c>
      <c r="I466" s="26"/>
      <c r="J466" s="26">
        <f ca="1">IF(Source!BC119&lt;&gt; 0, Source!BC119, 1)</f>
        <v>6.08</v>
      </c>
      <c r="K466" s="25">
        <f ca="1">Source!P119</f>
        <v>1526.54</v>
      </c>
      <c r="L466" s="27"/>
    </row>
    <row r="467" spans="1:26" ht="14.25">
      <c r="A467" s="40"/>
      <c r="B467" s="41"/>
      <c r="C467" s="41" t="s">
        <v>1052</v>
      </c>
      <c r="D467" s="24" t="s">
        <v>1053</v>
      </c>
      <c r="E467" s="10">
        <f ca="1">Source!BZ119</f>
        <v>118</v>
      </c>
      <c r="F467" s="49" t="str">
        <f ca="1">CONCATENATE(" )", Source!DL119, Source!FT119, "=", Source!FX119)</f>
        <v xml:space="preserve"> )*0,9=106,2</v>
      </c>
      <c r="G467" s="50"/>
      <c r="H467" s="25">
        <f ca="1">SUM(S462:S470)</f>
        <v>9.14</v>
      </c>
      <c r="I467" s="29"/>
      <c r="J467" s="23">
        <f ca="1">Source!AT119</f>
        <v>106</v>
      </c>
      <c r="K467" s="25">
        <f ca="1">SUM(T462:T470)</f>
        <v>55.5</v>
      </c>
      <c r="L467" s="27"/>
    </row>
    <row r="468" spans="1:26" ht="14.25">
      <c r="A468" s="40"/>
      <c r="B468" s="41"/>
      <c r="C468" s="41" t="s">
        <v>1054</v>
      </c>
      <c r="D468" s="24" t="s">
        <v>1053</v>
      </c>
      <c r="E468" s="10">
        <f ca="1">Source!CA119</f>
        <v>63</v>
      </c>
      <c r="F468" s="49" t="str">
        <f ca="1">CONCATENATE(" )", Source!DM119, Source!FU119, "=", Source!FY119)</f>
        <v xml:space="preserve"> )*0,85=53,55</v>
      </c>
      <c r="G468" s="50"/>
      <c r="H468" s="25">
        <f ca="1">SUM(U462:U470)</f>
        <v>4.6100000000000003</v>
      </c>
      <c r="I468" s="29"/>
      <c r="J468" s="23">
        <f ca="1">Source!AU119</f>
        <v>54</v>
      </c>
      <c r="K468" s="25">
        <f ca="1">SUM(V462:V470)</f>
        <v>28.27</v>
      </c>
      <c r="L468" s="27"/>
    </row>
    <row r="469" spans="1:26" ht="14.25">
      <c r="A469" s="40"/>
      <c r="B469" s="41"/>
      <c r="C469" s="41" t="s">
        <v>1055</v>
      </c>
      <c r="D469" s="24" t="s">
        <v>1056</v>
      </c>
      <c r="E469" s="10">
        <f ca="1">Source!AQ119</f>
        <v>21.38</v>
      </c>
      <c r="F469" s="25"/>
      <c r="G469" s="26" t="str">
        <f ca="1">Source!DI119</f>
        <v>)*1,15</v>
      </c>
      <c r="H469" s="25"/>
      <c r="I469" s="26"/>
      <c r="J469" s="26"/>
      <c r="K469" s="25"/>
      <c r="L469" s="36">
        <f ca="1">Source!U119</f>
        <v>0.98347999999999991</v>
      </c>
    </row>
    <row r="470" spans="1:26" ht="28.5">
      <c r="A470" s="42" t="str">
        <f ca="1">Source!E120</f>
        <v>45,1</v>
      </c>
      <c r="B470" s="43" t="str">
        <f ca="1">Source!F120</f>
        <v>11.3.03.01-0008</v>
      </c>
      <c r="C470" s="43" t="str">
        <f ca="1">Source!G120</f>
        <v>Доски подоконные ПВХ, шириной 450 мм</v>
      </c>
      <c r="D470" s="30" t="str">
        <f ca="1">Source!H120</f>
        <v>м</v>
      </c>
      <c r="E470" s="31">
        <f ca="1">Source!I120</f>
        <v>4</v>
      </c>
      <c r="F470" s="32">
        <f ca="1">Source!AL120+Source!AM120+Source!AO120</f>
        <v>55.75</v>
      </c>
      <c r="G470" s="38" t="s">
        <v>1067</v>
      </c>
      <c r="H470" s="32">
        <f ca="1">ROUND(Source!AC120*Source!I120, 2)+ROUND(Source!AD120*Source!I120, 2)+ROUND(Source!AF120*Source!I120, 2)</f>
        <v>223</v>
      </c>
      <c r="I470" s="33"/>
      <c r="J470" s="33">
        <f ca="1">IF(Source!BC120&lt;&gt; 0, Source!BC120, 1)</f>
        <v>6.08</v>
      </c>
      <c r="K470" s="32">
        <f ca="1">Source!O120</f>
        <v>1355.84</v>
      </c>
      <c r="L470" s="39"/>
      <c r="S470">
        <f ca="1">ROUND((Source!FX120/100)*((ROUND(Source!AF120*Source!I120, 2)+ROUND(Source!AE120*Source!I120, 2))), 2)</f>
        <v>0</v>
      </c>
      <c r="T470">
        <f ca="1">Source!X120</f>
        <v>0</v>
      </c>
      <c r="U470">
        <f ca="1">ROUND((Source!FY120/100)*((ROUND(Source!AF120*Source!I120, 2)+ROUND(Source!AE120*Source!I120, 2))), 2)</f>
        <v>0</v>
      </c>
      <c r="V470">
        <f ca="1">Source!Y120</f>
        <v>0</v>
      </c>
      <c r="W470">
        <f ca="1">IF(Source!BI120&lt;=1,H470, 0)</f>
        <v>223</v>
      </c>
      <c r="X470">
        <f ca="1">IF(Source!BI120=2,H470, 0)</f>
        <v>0</v>
      </c>
      <c r="Y470">
        <f ca="1">IF(Source!BI120=3,H470, 0)</f>
        <v>0</v>
      </c>
      <c r="Z470">
        <f ca="1">IF(Source!BI120=4,H470, 0)</f>
        <v>0</v>
      </c>
    </row>
    <row r="471" spans="1:26" ht="15">
      <c r="G471" s="48">
        <f ca="1">H463+H464+H466+H467+H468+SUM(H470:H470)</f>
        <v>497.32</v>
      </c>
      <c r="H471" s="48"/>
      <c r="J471" s="48">
        <f ca="1">K463+K464+K466+K467+K468+SUM(K470:K470)</f>
        <v>3023.8199999999997</v>
      </c>
      <c r="K471" s="48"/>
      <c r="L471" s="35">
        <f ca="1">Source!U119</f>
        <v>0.98347999999999991</v>
      </c>
      <c r="O471" s="19">
        <f>G471</f>
        <v>497.32</v>
      </c>
      <c r="P471" s="19">
        <f>J471</f>
        <v>3023.8199999999997</v>
      </c>
      <c r="Q471" s="19">
        <f>L471</f>
        <v>0.98347999999999991</v>
      </c>
      <c r="W471">
        <f ca="1">IF(Source!BI119&lt;=1,H463+H464+H466+H467+H468, 0)</f>
        <v>274.32</v>
      </c>
      <c r="X471">
        <f ca="1">IF(Source!BI119=2,H463+H464+H466+H467+H468, 0)</f>
        <v>0</v>
      </c>
      <c r="Y471">
        <f ca="1">IF(Source!BI119=3,H463+H464+H466+H467+H468, 0)</f>
        <v>0</v>
      </c>
      <c r="Z471">
        <f ca="1">IF(Source!BI119=4,H463+H464+H466+H467+H468, 0)</f>
        <v>0</v>
      </c>
    </row>
    <row r="472" spans="1:26" ht="42.75">
      <c r="A472" s="42" t="str">
        <f ca="1">Source!E121</f>
        <v>46</v>
      </c>
      <c r="B472" s="43" t="str">
        <f ca="1">Source!F121</f>
        <v>т01-01-01-041</v>
      </c>
      <c r="C472" s="43" t="str">
        <f ca="1">Source!G121</f>
        <v>Погрузочные работы при автомобильных перевозках мусора строительного с погрузкой вручную</v>
      </c>
      <c r="D472" s="30" t="str">
        <f ca="1">Source!H121</f>
        <v>1 Т ГРУЗА</v>
      </c>
      <c r="E472" s="31">
        <f ca="1">Source!I121</f>
        <v>58</v>
      </c>
      <c r="F472" s="32">
        <f ca="1">Source!AK121</f>
        <v>42.98</v>
      </c>
      <c r="G472" s="33" t="str">
        <f ca="1">Source!DC121</f>
        <v/>
      </c>
      <c r="H472" s="32">
        <f ca="1">ROUND(Source!AB121*Source!I121, 2)</f>
        <v>2492.84</v>
      </c>
      <c r="I472" s="33" t="str">
        <f ca="1">Source!BO121</f>
        <v/>
      </c>
      <c r="J472" s="33">
        <f ca="1">Source!AZ121</f>
        <v>6.08</v>
      </c>
      <c r="K472" s="32">
        <f ca="1">Source!GM121</f>
        <v>15156.47</v>
      </c>
      <c r="L472" s="39"/>
      <c r="S472">
        <f ca="1">ROUND((Source!FX121/100)*((ROUND(0*Source!I121, 2)+ROUND(0*Source!I121, 2))), 2)</f>
        <v>0</v>
      </c>
      <c r="T472">
        <f ca="1">Source!X121</f>
        <v>0</v>
      </c>
      <c r="U472">
        <f ca="1">ROUND((Source!FY121/100)*((ROUND(0*Source!I121, 2)+ROUND(0*Source!I121, 2))), 2)</f>
        <v>0</v>
      </c>
      <c r="V472">
        <f ca="1">Source!Y121</f>
        <v>0</v>
      </c>
    </row>
    <row r="473" spans="1:26" ht="15">
      <c r="G473" s="48">
        <f ca="1">H472</f>
        <v>2492.84</v>
      </c>
      <c r="H473" s="48"/>
      <c r="J473" s="48">
        <f ca="1">K472</f>
        <v>15156.47</v>
      </c>
      <c r="K473" s="48"/>
      <c r="L473" s="35">
        <f ca="1">Source!U121</f>
        <v>0</v>
      </c>
      <c r="O473" s="19">
        <f>G473</f>
        <v>2492.84</v>
      </c>
      <c r="P473" s="19">
        <f>J473</f>
        <v>15156.47</v>
      </c>
      <c r="Q473" s="19">
        <f>L473</f>
        <v>0</v>
      </c>
      <c r="W473">
        <f ca="1">IF(Source!BI121&lt;=1,H472, 0)</f>
        <v>2492.84</v>
      </c>
      <c r="X473">
        <f ca="1">IF(Source!BI121=2,H472, 0)</f>
        <v>0</v>
      </c>
      <c r="Y473">
        <f ca="1">IF(Source!BI121=3,H472, 0)</f>
        <v>0</v>
      </c>
      <c r="Z473">
        <f ca="1">IF(Source!BI121=4,H472, 0)</f>
        <v>0</v>
      </c>
    </row>
    <row r="474" spans="1:26" ht="57">
      <c r="A474" s="42" t="str">
        <f ca="1">Source!E122</f>
        <v>47</v>
      </c>
      <c r="B474" s="43" t="str">
        <f ca="1">Source!F122</f>
        <v>т03-01-01-060</v>
      </c>
      <c r="C474" s="43" t="str">
        <f ca="1">Source!G122</f>
        <v>Перевозка грузов I класса автомобилями бортовыми грузоподъемностью до 15 т на расстояние до 60 км</v>
      </c>
      <c r="D474" s="30" t="str">
        <f ca="1">Source!H122</f>
        <v>1 Т ГРУЗА</v>
      </c>
      <c r="E474" s="31">
        <f ca="1">Source!I122</f>
        <v>58</v>
      </c>
      <c r="F474" s="32">
        <f ca="1">Source!AK122</f>
        <v>26.41</v>
      </c>
      <c r="G474" s="33" t="str">
        <f ca="1">Source!DC122</f>
        <v/>
      </c>
      <c r="H474" s="32">
        <f ca="1">ROUND(Source!AB122*Source!I122, 2)</f>
        <v>1531.78</v>
      </c>
      <c r="I474" s="33" t="str">
        <f ca="1">Source!BO122</f>
        <v/>
      </c>
      <c r="J474" s="33">
        <f ca="1">Source!AZ122</f>
        <v>6.08</v>
      </c>
      <c r="K474" s="32">
        <f ca="1">Source!GM122</f>
        <v>9313.2199999999993</v>
      </c>
      <c r="L474" s="39"/>
      <c r="S474">
        <f ca="1">ROUND((Source!FX122/100)*((ROUND(0*Source!I122, 2)+ROUND(0*Source!I122, 2))), 2)</f>
        <v>0</v>
      </c>
      <c r="T474">
        <f ca="1">Source!X122</f>
        <v>0</v>
      </c>
      <c r="U474">
        <f ca="1">ROUND((Source!FY122/100)*((ROUND(0*Source!I122, 2)+ROUND(0*Source!I122, 2))), 2)</f>
        <v>0</v>
      </c>
      <c r="V474">
        <f ca="1">Source!Y122</f>
        <v>0</v>
      </c>
    </row>
    <row r="475" spans="1:26" ht="15">
      <c r="G475" s="48">
        <f ca="1">H474</f>
        <v>1531.78</v>
      </c>
      <c r="H475" s="48"/>
      <c r="J475" s="48">
        <f ca="1">K474</f>
        <v>9313.2199999999993</v>
      </c>
      <c r="K475" s="48"/>
      <c r="L475" s="35">
        <f ca="1">Source!U122</f>
        <v>0</v>
      </c>
      <c r="O475" s="19">
        <f>G475</f>
        <v>1531.78</v>
      </c>
      <c r="P475" s="19">
        <f>J475</f>
        <v>9313.2199999999993</v>
      </c>
      <c r="Q475" s="19">
        <f>L475</f>
        <v>0</v>
      </c>
      <c r="W475">
        <f ca="1">IF(Source!BI122&lt;=1,H474, 0)</f>
        <v>1531.78</v>
      </c>
      <c r="X475">
        <f ca="1">IF(Source!BI122=2,H474, 0)</f>
        <v>0</v>
      </c>
      <c r="Y475">
        <f ca="1">IF(Source!BI122=3,H474, 0)</f>
        <v>0</v>
      </c>
      <c r="Z475">
        <f ca="1">IF(Source!BI122=4,H474, 0)</f>
        <v>0</v>
      </c>
    </row>
    <row r="476" spans="1:26" ht="15">
      <c r="A476" s="51" t="str">
        <f ca="1">CONCATENATE("Итого по разделу: ",IF(Source!G124&lt;&gt;"Новый раздел", Source!G124, ""))</f>
        <v>Итого по разделу: 1 Общестроительные работы</v>
      </c>
      <c r="B476" s="51"/>
      <c r="C476" s="51"/>
      <c r="D476" s="51"/>
      <c r="E476" s="51"/>
      <c r="F476" s="51"/>
      <c r="G476" s="52">
        <f ca="1">SUM(O24:O475)</f>
        <v>458953.06000000011</v>
      </c>
      <c r="H476" s="52"/>
      <c r="I476" s="22"/>
      <c r="J476" s="52">
        <f ca="1">SUM(P24:P475)</f>
        <v>2791143.3400000003</v>
      </c>
      <c r="K476" s="52"/>
      <c r="L476" s="35">
        <f ca="1">SUM(Q24:Q475)</f>
        <v>3148.8753172499996</v>
      </c>
    </row>
    <row r="477" spans="1:26" ht="16.5">
      <c r="A477" s="53" t="str">
        <f ca="1">CONCATENATE("Раздел: ",IF(Source!G153&lt;&gt;"Новый раздел", Source!G153, ""))</f>
        <v>Раздел: 2 Система электроснабжения</v>
      </c>
      <c r="B477" s="53"/>
      <c r="C477" s="53"/>
      <c r="D477" s="53"/>
      <c r="E477" s="53"/>
      <c r="F477" s="53"/>
      <c r="G477" s="53"/>
      <c r="H477" s="53"/>
      <c r="I477" s="53"/>
      <c r="J477" s="53"/>
      <c r="K477" s="53"/>
      <c r="L477" s="53"/>
    </row>
    <row r="478" spans="1:26" ht="28.5">
      <c r="A478" s="40" t="str">
        <f ca="1">Source!E157</f>
        <v>48</v>
      </c>
      <c r="B478" s="41" t="str">
        <f ca="1">Source!F157</f>
        <v>м08-02-370-02</v>
      </c>
      <c r="C478" s="41" t="str">
        <f ca="1">Source!G157</f>
        <v>Демонтаж:Щиток до трех групп, устанавливаемый в нише цоколя</v>
      </c>
      <c r="D478" s="24" t="str">
        <f ca="1">Source!H157</f>
        <v>ШТ</v>
      </c>
      <c r="E478" s="10">
        <f ca="1">Source!I157</f>
        <v>1</v>
      </c>
      <c r="F478" s="25">
        <f ca="1">Source!AL157+Source!AM157+Source!AO157</f>
        <v>33.42</v>
      </c>
      <c r="G478" s="26"/>
      <c r="H478" s="25"/>
      <c r="I478" s="26" t="str">
        <f ca="1">Source!BO157</f>
        <v/>
      </c>
      <c r="J478" s="26"/>
      <c r="K478" s="25"/>
      <c r="L478" s="27"/>
      <c r="S478">
        <f ca="1">ROUND((Source!FX157/100)*((ROUND(Source!AF157*Source!I157, 2)+ROUND(Source!AE157*Source!I157, 2))), 2)</f>
        <v>3.41</v>
      </c>
      <c r="T478">
        <f ca="1">Source!X157</f>
        <v>20.74</v>
      </c>
      <c r="U478">
        <f ca="1">ROUND((Source!FY157/100)*((ROUND(Source!AF157*Source!I157, 2)+ROUND(Source!AE157*Source!I157, 2))), 2)</f>
        <v>2.33</v>
      </c>
      <c r="V478">
        <f ca="1">Source!Y157</f>
        <v>14.19</v>
      </c>
    </row>
    <row r="479" spans="1:26" ht="14.25">
      <c r="A479" s="40"/>
      <c r="B479" s="41"/>
      <c r="C479" s="41" t="s">
        <v>1049</v>
      </c>
      <c r="D479" s="24"/>
      <c r="E479" s="10"/>
      <c r="F479" s="25">
        <f ca="1">Source!AO157</f>
        <v>9.4499999999999993</v>
      </c>
      <c r="G479" s="26" t="str">
        <f ca="1">Source!DG157</f>
        <v>)*0,3</v>
      </c>
      <c r="H479" s="25">
        <f ca="1">ROUND(Source!AF157*Source!I157, 2)</f>
        <v>2.84</v>
      </c>
      <c r="I479" s="26"/>
      <c r="J479" s="26">
        <f ca="1">IF(Source!BA157&lt;&gt; 0, Source!BA157, 1)</f>
        <v>6.08</v>
      </c>
      <c r="K479" s="25">
        <f ca="1">Source!S157</f>
        <v>17.27</v>
      </c>
      <c r="L479" s="27"/>
      <c r="R479">
        <f>H479</f>
        <v>2.84</v>
      </c>
    </row>
    <row r="480" spans="1:26" ht="14.25">
      <c r="A480" s="40"/>
      <c r="B480" s="41"/>
      <c r="C480" s="41" t="s">
        <v>209</v>
      </c>
      <c r="D480" s="24"/>
      <c r="E480" s="10"/>
      <c r="F480" s="25">
        <f ca="1">Source!AM157</f>
        <v>17.77</v>
      </c>
      <c r="G480" s="26" t="str">
        <f ca="1">Source!DE157</f>
        <v>)*0,3</v>
      </c>
      <c r="H480" s="25">
        <f ca="1">ROUND(Source!AD157*Source!I157, 2)</f>
        <v>5.33</v>
      </c>
      <c r="I480" s="26"/>
      <c r="J480" s="26">
        <f ca="1">IF(Source!BB157&lt;&gt; 0, Source!BB157, 1)</f>
        <v>6.08</v>
      </c>
      <c r="K480" s="25">
        <f ca="1">Source!Q157</f>
        <v>32.409999999999997</v>
      </c>
      <c r="L480" s="27"/>
    </row>
    <row r="481" spans="1:26" ht="14.25">
      <c r="A481" s="40"/>
      <c r="B481" s="41"/>
      <c r="C481" s="41" t="s">
        <v>1050</v>
      </c>
      <c r="D481" s="24"/>
      <c r="E481" s="10"/>
      <c r="F481" s="25">
        <f ca="1">Source!AN157</f>
        <v>2.5099999999999998</v>
      </c>
      <c r="G481" s="26" t="str">
        <f ca="1">Source!DF157</f>
        <v>)*0,3</v>
      </c>
      <c r="H481" s="28">
        <f ca="1">ROUND(Source!AE157*Source!I157, 2)</f>
        <v>0.75</v>
      </c>
      <c r="I481" s="26"/>
      <c r="J481" s="26">
        <f ca="1">IF(Source!BS157&lt;&gt; 0, Source!BS157, 1)</f>
        <v>6.08</v>
      </c>
      <c r="K481" s="28">
        <f ca="1">Source!R157</f>
        <v>4.5599999999999996</v>
      </c>
      <c r="L481" s="27"/>
      <c r="R481">
        <f>H481</f>
        <v>0.75</v>
      </c>
    </row>
    <row r="482" spans="1:26" ht="14.25">
      <c r="A482" s="40"/>
      <c r="B482" s="41"/>
      <c r="C482" s="41" t="s">
        <v>1052</v>
      </c>
      <c r="D482" s="24" t="s">
        <v>1053</v>
      </c>
      <c r="E482" s="10">
        <f ca="1">Source!BZ157</f>
        <v>95</v>
      </c>
      <c r="F482" s="44"/>
      <c r="G482" s="26"/>
      <c r="H482" s="25">
        <f ca="1">SUM(S478:S484)</f>
        <v>3.41</v>
      </c>
      <c r="I482" s="29"/>
      <c r="J482" s="23">
        <f ca="1">Source!AT157</f>
        <v>95</v>
      </c>
      <c r="K482" s="25">
        <f ca="1">SUM(T478:T484)</f>
        <v>20.74</v>
      </c>
      <c r="L482" s="27"/>
    </row>
    <row r="483" spans="1:26" ht="14.25">
      <c r="A483" s="40"/>
      <c r="B483" s="41"/>
      <c r="C483" s="41" t="s">
        <v>1054</v>
      </c>
      <c r="D483" s="24" t="s">
        <v>1053</v>
      </c>
      <c r="E483" s="10">
        <f ca="1">Source!CA157</f>
        <v>65</v>
      </c>
      <c r="F483" s="44"/>
      <c r="G483" s="26"/>
      <c r="H483" s="25">
        <f ca="1">SUM(U478:U484)</f>
        <v>2.33</v>
      </c>
      <c r="I483" s="29"/>
      <c r="J483" s="23">
        <f ca="1">Source!AU157</f>
        <v>65</v>
      </c>
      <c r="K483" s="25">
        <f ca="1">SUM(V478:V484)</f>
        <v>14.19</v>
      </c>
      <c r="L483" s="27"/>
    </row>
    <row r="484" spans="1:26" ht="14.25">
      <c r="A484" s="42"/>
      <c r="B484" s="43"/>
      <c r="C484" s="43" t="s">
        <v>1055</v>
      </c>
      <c r="D484" s="30" t="s">
        <v>1056</v>
      </c>
      <c r="E484" s="31">
        <f ca="1">Source!AQ157</f>
        <v>0.9</v>
      </c>
      <c r="F484" s="32"/>
      <c r="G484" s="33" t="str">
        <f ca="1">Source!DI157</f>
        <v>)*0,3</v>
      </c>
      <c r="H484" s="32"/>
      <c r="I484" s="33"/>
      <c r="J484" s="33"/>
      <c r="K484" s="32"/>
      <c r="L484" s="34">
        <f ca="1">Source!U157</f>
        <v>0.27</v>
      </c>
    </row>
    <row r="485" spans="1:26" ht="15">
      <c r="G485" s="48">
        <f ca="1">H479+H480+H482+H483</f>
        <v>13.91</v>
      </c>
      <c r="H485" s="48"/>
      <c r="J485" s="48">
        <f ca="1">K479+K480+K482+K483</f>
        <v>84.609999999999985</v>
      </c>
      <c r="K485" s="48"/>
      <c r="L485" s="35">
        <f ca="1">Source!U157</f>
        <v>0.27</v>
      </c>
      <c r="O485" s="19">
        <f>G485</f>
        <v>13.91</v>
      </c>
      <c r="P485" s="19">
        <f>J485</f>
        <v>84.609999999999985</v>
      </c>
      <c r="Q485" s="19">
        <f>L485</f>
        <v>0.27</v>
      </c>
      <c r="W485">
        <f ca="1">IF(Source!BI157&lt;=1,H479+H480+H482+H483, 0)</f>
        <v>0</v>
      </c>
      <c r="X485">
        <f ca="1">IF(Source!BI157=2,H479+H480+H482+H483, 0)</f>
        <v>13.91</v>
      </c>
      <c r="Y485">
        <f ca="1">IF(Source!BI157=3,H479+H480+H482+H483, 0)</f>
        <v>0</v>
      </c>
      <c r="Z485">
        <f ca="1">IF(Source!BI157=4,H479+H480+H482+H483, 0)</f>
        <v>0</v>
      </c>
    </row>
    <row r="486" spans="1:26" ht="14.25">
      <c r="A486" s="40" t="str">
        <f ca="1">Source!E158</f>
        <v>49</v>
      </c>
      <c r="B486" s="41" t="str">
        <f ca="1">Source!F158</f>
        <v>67-9-1</v>
      </c>
      <c r="C486" s="41" t="str">
        <f ca="1">Source!G158</f>
        <v>Смена выключателей</v>
      </c>
      <c r="D486" s="24" t="str">
        <f ca="1">Source!H158</f>
        <v>100 ШТ</v>
      </c>
      <c r="E486" s="10">
        <f ca="1">Source!I158</f>
        <v>7.0000000000000007E-2</v>
      </c>
      <c r="F486" s="25">
        <f ca="1">Source!AL158+Source!AM158+Source!AO158</f>
        <v>218.59</v>
      </c>
      <c r="G486" s="26"/>
      <c r="H486" s="25"/>
      <c r="I486" s="26" t="str">
        <f ca="1">Source!BO158</f>
        <v/>
      </c>
      <c r="J486" s="26"/>
      <c r="K486" s="25"/>
      <c r="L486" s="27"/>
      <c r="S486">
        <f ca="1">ROUND((Source!FX158/100)*((ROUND(Source!AF158*Source!I158, 2)+ROUND(Source!AE158*Source!I158, 2))), 2)</f>
        <v>13.01</v>
      </c>
      <c r="T486">
        <f ca="1">Source!X158</f>
        <v>79.08</v>
      </c>
      <c r="U486">
        <f ca="1">ROUND((Source!FY158/100)*((ROUND(Source!AF158*Source!I158, 2)+ROUND(Source!AE158*Source!I158, 2))), 2)</f>
        <v>9.9499999999999993</v>
      </c>
      <c r="V486">
        <f ca="1">Source!Y158</f>
        <v>60.47</v>
      </c>
    </row>
    <row r="487" spans="1:26" ht="14.25">
      <c r="A487" s="40"/>
      <c r="B487" s="41"/>
      <c r="C487" s="41" t="s">
        <v>1049</v>
      </c>
      <c r="D487" s="24"/>
      <c r="E487" s="10"/>
      <c r="F487" s="25">
        <f ca="1">Source!AO158</f>
        <v>218.59</v>
      </c>
      <c r="G487" s="26" t="str">
        <f ca="1">Source!DG158</f>
        <v/>
      </c>
      <c r="H487" s="25">
        <f ca="1">ROUND(Source!AF158*Source!I158, 2)</f>
        <v>15.3</v>
      </c>
      <c r="I487" s="26"/>
      <c r="J487" s="26">
        <f ca="1">IF(Source!BA158&lt;&gt; 0, Source!BA158, 1)</f>
        <v>6.08</v>
      </c>
      <c r="K487" s="25">
        <f ca="1">Source!S158</f>
        <v>93.03</v>
      </c>
      <c r="L487" s="27"/>
      <c r="R487">
        <f>H487</f>
        <v>15.3</v>
      </c>
    </row>
    <row r="488" spans="1:26" ht="14.25">
      <c r="A488" s="40"/>
      <c r="B488" s="41"/>
      <c r="C488" s="41" t="s">
        <v>1052</v>
      </c>
      <c r="D488" s="24" t="s">
        <v>1053</v>
      </c>
      <c r="E488" s="10">
        <f ca="1">Source!BZ158</f>
        <v>85</v>
      </c>
      <c r="F488" s="44"/>
      <c r="G488" s="26"/>
      <c r="H488" s="25">
        <f ca="1">SUM(S486:S492)</f>
        <v>13.01</v>
      </c>
      <c r="I488" s="29"/>
      <c r="J488" s="23">
        <f ca="1">Source!AT158</f>
        <v>85</v>
      </c>
      <c r="K488" s="25">
        <f ca="1">SUM(T486:T492)</f>
        <v>79.08</v>
      </c>
      <c r="L488" s="27"/>
    </row>
    <row r="489" spans="1:26" ht="14.25">
      <c r="A489" s="40"/>
      <c r="B489" s="41"/>
      <c r="C489" s="41" t="s">
        <v>1054</v>
      </c>
      <c r="D489" s="24" t="s">
        <v>1053</v>
      </c>
      <c r="E489" s="10">
        <f ca="1">Source!CA158</f>
        <v>65</v>
      </c>
      <c r="F489" s="44"/>
      <c r="G489" s="26"/>
      <c r="H489" s="25">
        <f ca="1">SUM(U486:U492)</f>
        <v>9.9499999999999993</v>
      </c>
      <c r="I489" s="29"/>
      <c r="J489" s="23">
        <f ca="1">Source!AU158</f>
        <v>65</v>
      </c>
      <c r="K489" s="25">
        <f ca="1">SUM(V486:V492)</f>
        <v>60.47</v>
      </c>
      <c r="L489" s="27"/>
    </row>
    <row r="490" spans="1:26" ht="14.25">
      <c r="A490" s="40"/>
      <c r="B490" s="41"/>
      <c r="C490" s="41" t="s">
        <v>1055</v>
      </c>
      <c r="D490" s="24" t="s">
        <v>1056</v>
      </c>
      <c r="E490" s="10">
        <f ca="1">Source!AQ158</f>
        <v>24.1</v>
      </c>
      <c r="F490" s="25"/>
      <c r="G490" s="26" t="str">
        <f ca="1">Source!DI158</f>
        <v/>
      </c>
      <c r="H490" s="25"/>
      <c r="I490" s="26"/>
      <c r="J490" s="26"/>
      <c r="K490" s="25"/>
      <c r="L490" s="36">
        <f ca="1">Source!U158</f>
        <v>1.6870000000000003</v>
      </c>
    </row>
    <row r="491" spans="1:26" ht="28.5">
      <c r="A491" s="40" t="str">
        <f ca="1">Source!E159</f>
        <v>49,1</v>
      </c>
      <c r="B491" s="41" t="str">
        <f ca="1">Source!F159</f>
        <v>20.4.01.02-0001</v>
      </c>
      <c r="C491" s="41" t="str">
        <f ca="1">Source!G159</f>
        <v>Выключатель двухклавишный для скрытой проводки</v>
      </c>
      <c r="D491" s="24" t="str">
        <f ca="1">Source!H159</f>
        <v>10 шт.</v>
      </c>
      <c r="E491" s="10">
        <f ca="1">Source!I159</f>
        <v>0.30000000000000004</v>
      </c>
      <c r="F491" s="25">
        <f ca="1">Source!AL159+Source!AM159+Source!AO159</f>
        <v>88.8</v>
      </c>
      <c r="G491" s="37" t="s">
        <v>1067</v>
      </c>
      <c r="H491" s="25">
        <f ca="1">ROUND(Source!AC159*Source!I159, 2)+ROUND(Source!AD159*Source!I159, 2)+ROUND(Source!AF159*Source!I159, 2)</f>
        <v>26.64</v>
      </c>
      <c r="I491" s="26"/>
      <c r="J491" s="26">
        <f ca="1">IF(Source!BC159&lt;&gt; 0, Source!BC159, 1)</f>
        <v>6.08</v>
      </c>
      <c r="K491" s="25">
        <f ca="1">Source!O159</f>
        <v>161.97</v>
      </c>
      <c r="L491" s="27"/>
      <c r="S491">
        <f ca="1">ROUND((Source!FX159/100)*((ROUND(Source!AF159*Source!I159, 2)+ROUND(Source!AE159*Source!I159, 2))), 2)</f>
        <v>0</v>
      </c>
      <c r="T491">
        <f ca="1">Source!X159</f>
        <v>0</v>
      </c>
      <c r="U491">
        <f ca="1">ROUND((Source!FY159/100)*((ROUND(Source!AF159*Source!I159, 2)+ROUND(Source!AE159*Source!I159, 2))), 2)</f>
        <v>0</v>
      </c>
      <c r="V491">
        <f ca="1">Source!Y159</f>
        <v>0</v>
      </c>
      <c r="W491">
        <f ca="1">IF(Source!BI159&lt;=1,H491, 0)</f>
        <v>26.64</v>
      </c>
      <c r="X491">
        <f ca="1">IF(Source!BI159=2,H491, 0)</f>
        <v>0</v>
      </c>
      <c r="Y491">
        <f ca="1">IF(Source!BI159=3,H491, 0)</f>
        <v>0</v>
      </c>
      <c r="Z491">
        <f ca="1">IF(Source!BI159=4,H491, 0)</f>
        <v>0</v>
      </c>
    </row>
    <row r="492" spans="1:26" ht="57">
      <c r="A492" s="42" t="str">
        <f ca="1">Source!E160</f>
        <v>49,2</v>
      </c>
      <c r="B492" s="43" t="str">
        <f ca="1">Source!F160</f>
        <v>20.4.01.02-0031</v>
      </c>
      <c r="C492" s="43" t="str">
        <f ca="1">Source!G160</f>
        <v>Выключатель одноклавишный для скрытой проводки серии "Прима", марка С16-053-с с подсветкой, цвет бежевый</v>
      </c>
      <c r="D492" s="30" t="str">
        <f ca="1">Source!H160</f>
        <v>10 шт.</v>
      </c>
      <c r="E492" s="31">
        <f ca="1">Source!I160</f>
        <v>0.4</v>
      </c>
      <c r="F492" s="32">
        <f ca="1">Source!AL160+Source!AM160+Source!AO160</f>
        <v>83.2</v>
      </c>
      <c r="G492" s="38" t="s">
        <v>1067</v>
      </c>
      <c r="H492" s="32">
        <f ca="1">ROUND(Source!AC160*Source!I160, 2)+ROUND(Source!AD160*Source!I160, 2)+ROUND(Source!AF160*Source!I160, 2)</f>
        <v>33.28</v>
      </c>
      <c r="I492" s="33"/>
      <c r="J492" s="33">
        <f ca="1">IF(Source!BC160&lt;&gt; 0, Source!BC160, 1)</f>
        <v>6.08</v>
      </c>
      <c r="K492" s="32">
        <f ca="1">Source!O160</f>
        <v>202.34</v>
      </c>
      <c r="L492" s="39"/>
      <c r="S492">
        <f ca="1">ROUND((Source!FX160/100)*((ROUND(Source!AF160*Source!I160, 2)+ROUND(Source!AE160*Source!I160, 2))), 2)</f>
        <v>0</v>
      </c>
      <c r="T492">
        <f ca="1">Source!X160</f>
        <v>0</v>
      </c>
      <c r="U492">
        <f ca="1">ROUND((Source!FY160/100)*((ROUND(Source!AF160*Source!I160, 2)+ROUND(Source!AE160*Source!I160, 2))), 2)</f>
        <v>0</v>
      </c>
      <c r="V492">
        <f ca="1">Source!Y160</f>
        <v>0</v>
      </c>
      <c r="W492">
        <f ca="1">IF(Source!BI160&lt;=1,H492, 0)</f>
        <v>33.28</v>
      </c>
      <c r="X492">
        <f ca="1">IF(Source!BI160=2,H492, 0)</f>
        <v>0</v>
      </c>
      <c r="Y492">
        <f ca="1">IF(Source!BI160=3,H492, 0)</f>
        <v>0</v>
      </c>
      <c r="Z492">
        <f ca="1">IF(Source!BI160=4,H492, 0)</f>
        <v>0</v>
      </c>
    </row>
    <row r="493" spans="1:26" ht="15">
      <c r="G493" s="48">
        <f ca="1">H487+H488+H489+SUM(H491:H492)</f>
        <v>98.18</v>
      </c>
      <c r="H493" s="48"/>
      <c r="J493" s="48">
        <f ca="1">K487+K488+K489+SUM(K491:K492)</f>
        <v>596.89</v>
      </c>
      <c r="K493" s="48"/>
      <c r="L493" s="35">
        <f ca="1">Source!U158</f>
        <v>1.6870000000000003</v>
      </c>
      <c r="O493" s="19">
        <f>G493</f>
        <v>98.18</v>
      </c>
      <c r="P493" s="19">
        <f>J493</f>
        <v>596.89</v>
      </c>
      <c r="Q493" s="19">
        <f>L493</f>
        <v>1.6870000000000003</v>
      </c>
      <c r="W493">
        <f ca="1">IF(Source!BI158&lt;=1,H487+H488+H489, 0)</f>
        <v>38.260000000000005</v>
      </c>
      <c r="X493">
        <f ca="1">IF(Source!BI158=2,H487+H488+H489, 0)</f>
        <v>0</v>
      </c>
      <c r="Y493">
        <f ca="1">IF(Source!BI158=3,H487+H488+H489, 0)</f>
        <v>0</v>
      </c>
      <c r="Z493">
        <f ca="1">IF(Source!BI158=4,H487+H488+H489, 0)</f>
        <v>0</v>
      </c>
    </row>
    <row r="494" spans="1:26" ht="14.25">
      <c r="A494" s="40" t="str">
        <f ca="1">Source!E161</f>
        <v>50</v>
      </c>
      <c r="B494" s="41" t="str">
        <f ca="1">Source!F161</f>
        <v>67-9-2</v>
      </c>
      <c r="C494" s="41" t="str">
        <f ca="1">Source!G161</f>
        <v>Смена розеток</v>
      </c>
      <c r="D494" s="24" t="str">
        <f ca="1">Source!H161</f>
        <v>100 ШТ</v>
      </c>
      <c r="E494" s="10">
        <f ca="1">Source!I161</f>
        <v>7.0000000000000007E-2</v>
      </c>
      <c r="F494" s="25">
        <f ca="1">Source!AL161+Source!AM161+Source!AO161</f>
        <v>218.59</v>
      </c>
      <c r="G494" s="26"/>
      <c r="H494" s="25"/>
      <c r="I494" s="26" t="str">
        <f ca="1">Source!BO161</f>
        <v/>
      </c>
      <c r="J494" s="26"/>
      <c r="K494" s="25"/>
      <c r="L494" s="27"/>
      <c r="S494">
        <f ca="1">ROUND((Source!FX161/100)*((ROUND(Source!AF161*Source!I161, 2)+ROUND(Source!AE161*Source!I161, 2))), 2)</f>
        <v>13.01</v>
      </c>
      <c r="T494">
        <f ca="1">Source!X161</f>
        <v>79.08</v>
      </c>
      <c r="U494">
        <f ca="1">ROUND((Source!FY161/100)*((ROUND(Source!AF161*Source!I161, 2)+ROUND(Source!AE161*Source!I161, 2))), 2)</f>
        <v>9.9499999999999993</v>
      </c>
      <c r="V494">
        <f ca="1">Source!Y161</f>
        <v>60.47</v>
      </c>
    </row>
    <row r="495" spans="1:26" ht="14.25">
      <c r="A495" s="40"/>
      <c r="B495" s="41"/>
      <c r="C495" s="41" t="s">
        <v>1049</v>
      </c>
      <c r="D495" s="24"/>
      <c r="E495" s="10"/>
      <c r="F495" s="25">
        <f ca="1">Source!AO161</f>
        <v>218.59</v>
      </c>
      <c r="G495" s="26" t="str">
        <f ca="1">Source!DG161</f>
        <v/>
      </c>
      <c r="H495" s="25">
        <f ca="1">ROUND(Source!AF161*Source!I161, 2)</f>
        <v>15.3</v>
      </c>
      <c r="I495" s="26"/>
      <c r="J495" s="26">
        <f ca="1">IF(Source!BA161&lt;&gt; 0, Source!BA161, 1)</f>
        <v>6.08</v>
      </c>
      <c r="K495" s="25">
        <f ca="1">Source!S161</f>
        <v>93.03</v>
      </c>
      <c r="L495" s="27"/>
      <c r="R495">
        <f>H495</f>
        <v>15.3</v>
      </c>
    </row>
    <row r="496" spans="1:26" ht="14.25">
      <c r="A496" s="40"/>
      <c r="B496" s="41"/>
      <c r="C496" s="41" t="s">
        <v>1052</v>
      </c>
      <c r="D496" s="24" t="s">
        <v>1053</v>
      </c>
      <c r="E496" s="10">
        <f ca="1">Source!BZ161</f>
        <v>85</v>
      </c>
      <c r="F496" s="44"/>
      <c r="G496" s="26"/>
      <c r="H496" s="25">
        <f ca="1">SUM(S494:S501)</f>
        <v>13.01</v>
      </c>
      <c r="I496" s="29"/>
      <c r="J496" s="23">
        <f ca="1">Source!AT161</f>
        <v>85</v>
      </c>
      <c r="K496" s="25">
        <f ca="1">SUM(T494:T501)</f>
        <v>79.08</v>
      </c>
      <c r="L496" s="27"/>
    </row>
    <row r="497" spans="1:26" ht="14.25">
      <c r="A497" s="40"/>
      <c r="B497" s="41"/>
      <c r="C497" s="41" t="s">
        <v>1054</v>
      </c>
      <c r="D497" s="24" t="s">
        <v>1053</v>
      </c>
      <c r="E497" s="10">
        <f ca="1">Source!CA161</f>
        <v>65</v>
      </c>
      <c r="F497" s="44"/>
      <c r="G497" s="26"/>
      <c r="H497" s="25">
        <f ca="1">SUM(U494:U501)</f>
        <v>9.9499999999999993</v>
      </c>
      <c r="I497" s="29"/>
      <c r="J497" s="23">
        <f ca="1">Source!AU161</f>
        <v>65</v>
      </c>
      <c r="K497" s="25">
        <f ca="1">SUM(V494:V501)</f>
        <v>60.47</v>
      </c>
      <c r="L497" s="27"/>
    </row>
    <row r="498" spans="1:26" ht="14.25">
      <c r="A498" s="40"/>
      <c r="B498" s="41"/>
      <c r="C498" s="41" t="s">
        <v>1055</v>
      </c>
      <c r="D498" s="24" t="s">
        <v>1056</v>
      </c>
      <c r="E498" s="10">
        <f ca="1">Source!AQ161</f>
        <v>24.1</v>
      </c>
      <c r="F498" s="25"/>
      <c r="G498" s="26" t="str">
        <f ca="1">Source!DI161</f>
        <v/>
      </c>
      <c r="H498" s="25"/>
      <c r="I498" s="26"/>
      <c r="J498" s="26"/>
      <c r="K498" s="25"/>
      <c r="L498" s="36">
        <f ca="1">Source!U161</f>
        <v>1.6870000000000003</v>
      </c>
    </row>
    <row r="499" spans="1:26" ht="28.5">
      <c r="A499" s="40" t="str">
        <f ca="1">Source!E162</f>
        <v>50,1</v>
      </c>
      <c r="B499" s="41" t="str">
        <f ca="1">Source!F162</f>
        <v>20.4.03.06-0004</v>
      </c>
      <c r="C499" s="41" t="str">
        <f ca="1">Source!G162</f>
        <v>Розетка скрытой проводки двухгнездная</v>
      </c>
      <c r="D499" s="24" t="str">
        <f ca="1">Source!H162</f>
        <v>100 шт.</v>
      </c>
      <c r="E499" s="10">
        <f ca="1">Source!I162</f>
        <v>0.05</v>
      </c>
      <c r="F499" s="25">
        <f ca="1">Source!AL162+Source!AM162+Source!AO162</f>
        <v>932</v>
      </c>
      <c r="G499" s="37" t="s">
        <v>1067</v>
      </c>
      <c r="H499" s="25">
        <f ca="1">ROUND(Source!AC162*Source!I162, 2)+ROUND(Source!AD162*Source!I162, 2)+ROUND(Source!AF162*Source!I162, 2)</f>
        <v>46.6</v>
      </c>
      <c r="I499" s="26"/>
      <c r="J499" s="26">
        <f ca="1">IF(Source!BC162&lt;&gt; 0, Source!BC162, 1)</f>
        <v>6.08</v>
      </c>
      <c r="K499" s="25">
        <f ca="1">Source!O162</f>
        <v>283.33</v>
      </c>
      <c r="L499" s="27"/>
      <c r="S499">
        <f ca="1">ROUND((Source!FX162/100)*((ROUND(Source!AF162*Source!I162, 2)+ROUND(Source!AE162*Source!I162, 2))), 2)</f>
        <v>0</v>
      </c>
      <c r="T499">
        <f ca="1">Source!X162</f>
        <v>0</v>
      </c>
      <c r="U499">
        <f ca="1">ROUND((Source!FY162/100)*((ROUND(Source!AF162*Source!I162, 2)+ROUND(Source!AE162*Source!I162, 2))), 2)</f>
        <v>0</v>
      </c>
      <c r="V499">
        <f ca="1">Source!Y162</f>
        <v>0</v>
      </c>
      <c r="W499">
        <f ca="1">IF(Source!BI162&lt;=1,H499, 0)</f>
        <v>46.6</v>
      </c>
      <c r="X499">
        <f ca="1">IF(Source!BI162=2,H499, 0)</f>
        <v>0</v>
      </c>
      <c r="Y499">
        <f ca="1">IF(Source!BI162=3,H499, 0)</f>
        <v>0</v>
      </c>
      <c r="Z499">
        <f ca="1">IF(Source!BI162=4,H499, 0)</f>
        <v>0</v>
      </c>
    </row>
    <row r="500" spans="1:26" ht="14.25">
      <c r="A500" s="40" t="str">
        <f ca="1">Source!E163</f>
        <v>50,2</v>
      </c>
      <c r="B500" s="41" t="str">
        <f ca="1">Source!F163</f>
        <v>20.4.03.06-0003</v>
      </c>
      <c r="C500" s="41" t="str">
        <f ca="1">Source!G163</f>
        <v>Розетка скрытой проводки</v>
      </c>
      <c r="D500" s="24" t="str">
        <f ca="1">Source!H163</f>
        <v>100 шт.</v>
      </c>
      <c r="E500" s="10">
        <f ca="1">Source!I163</f>
        <v>0.02</v>
      </c>
      <c r="F500" s="25">
        <f ca="1">Source!AL163+Source!AM163+Source!AO163</f>
        <v>863</v>
      </c>
      <c r="G500" s="37" t="s">
        <v>1067</v>
      </c>
      <c r="H500" s="25">
        <f ca="1">ROUND(Source!AC163*Source!I163, 2)+ROUND(Source!AD163*Source!I163, 2)+ROUND(Source!AF163*Source!I163, 2)</f>
        <v>17.260000000000002</v>
      </c>
      <c r="I500" s="26"/>
      <c r="J500" s="26">
        <f ca="1">IF(Source!BC163&lt;&gt; 0, Source!BC163, 1)</f>
        <v>6.08</v>
      </c>
      <c r="K500" s="25">
        <f ca="1">Source!O163</f>
        <v>104.94</v>
      </c>
      <c r="L500" s="27"/>
      <c r="S500">
        <f ca="1">ROUND((Source!FX163/100)*((ROUND(Source!AF163*Source!I163, 2)+ROUND(Source!AE163*Source!I163, 2))), 2)</f>
        <v>0</v>
      </c>
      <c r="T500">
        <f ca="1">Source!X163</f>
        <v>0</v>
      </c>
      <c r="U500">
        <f ca="1">ROUND((Source!FY163/100)*((ROUND(Source!AF163*Source!I163, 2)+ROUND(Source!AE163*Source!I163, 2))), 2)</f>
        <v>0</v>
      </c>
      <c r="V500">
        <f ca="1">Source!Y163</f>
        <v>0</v>
      </c>
      <c r="W500">
        <f ca="1">IF(Source!BI163&lt;=1,H500, 0)</f>
        <v>17.260000000000002</v>
      </c>
      <c r="X500">
        <f ca="1">IF(Source!BI163=2,H500, 0)</f>
        <v>0</v>
      </c>
      <c r="Y500">
        <f ca="1">IF(Source!BI163=3,H500, 0)</f>
        <v>0</v>
      </c>
      <c r="Z500">
        <f ca="1">IF(Source!BI163=4,H500, 0)</f>
        <v>0</v>
      </c>
    </row>
    <row r="501" spans="1:26" ht="14.25">
      <c r="A501" s="42" t="str">
        <f ca="1">Source!E164</f>
        <v>50,3</v>
      </c>
      <c r="B501" s="43" t="str">
        <f ca="1">Source!F164</f>
        <v>20.4.03.07</v>
      </c>
      <c r="C501" s="43" t="str">
        <f ca="1">Source!G164</f>
        <v>Розетка штепсельная</v>
      </c>
      <c r="D501" s="30" t="str">
        <f ca="1">Source!H164</f>
        <v>шт.</v>
      </c>
      <c r="E501" s="31">
        <f ca="1">Source!I164</f>
        <v>7</v>
      </c>
      <c r="F501" s="32">
        <f ca="1">Source!AL164+Source!AM164+Source!AO164</f>
        <v>0</v>
      </c>
      <c r="G501" s="38" t="s">
        <v>1067</v>
      </c>
      <c r="H501" s="32">
        <f ca="1">ROUND(Source!AC164*Source!I164, 2)+ROUND(Source!AD164*Source!I164, 2)+ROUND(Source!AF164*Source!I164, 2)</f>
        <v>0</v>
      </c>
      <c r="I501" s="33"/>
      <c r="J501" s="33">
        <f ca="1">IF(Source!BC164&lt;&gt; 0, Source!BC164, 1)</f>
        <v>6.08</v>
      </c>
      <c r="K501" s="32">
        <f ca="1">Source!O164</f>
        <v>0</v>
      </c>
      <c r="L501" s="39"/>
      <c r="S501">
        <f ca="1">ROUND((Source!FX164/100)*((ROUND(Source!AF164*Source!I164, 2)+ROUND(Source!AE164*Source!I164, 2))), 2)</f>
        <v>0</v>
      </c>
      <c r="T501">
        <f ca="1">Source!X164</f>
        <v>0</v>
      </c>
      <c r="U501">
        <f ca="1">ROUND((Source!FY164/100)*((ROUND(Source!AF164*Source!I164, 2)+ROUND(Source!AE164*Source!I164, 2))), 2)</f>
        <v>0</v>
      </c>
      <c r="V501">
        <f ca="1">Source!Y164</f>
        <v>0</v>
      </c>
      <c r="W501">
        <f ca="1">IF(Source!BI164&lt;=1,H501, 0)</f>
        <v>0</v>
      </c>
      <c r="X501">
        <f ca="1">IF(Source!BI164=2,H501, 0)</f>
        <v>0</v>
      </c>
      <c r="Y501">
        <f ca="1">IF(Source!BI164=3,H501, 0)</f>
        <v>0</v>
      </c>
      <c r="Z501">
        <f ca="1">IF(Source!BI164=4,H501, 0)</f>
        <v>0</v>
      </c>
    </row>
    <row r="502" spans="1:26" ht="15">
      <c r="G502" s="48">
        <f ca="1">H495+H496+H497+SUM(H499:H501)</f>
        <v>102.12</v>
      </c>
      <c r="H502" s="48"/>
      <c r="J502" s="48">
        <f ca="1">K495+K496+K497+SUM(K499:K501)</f>
        <v>620.85</v>
      </c>
      <c r="K502" s="48"/>
      <c r="L502" s="35">
        <f ca="1">Source!U161</f>
        <v>1.6870000000000003</v>
      </c>
      <c r="O502" s="19">
        <f>G502</f>
        <v>102.12</v>
      </c>
      <c r="P502" s="19">
        <f>J502</f>
        <v>620.85</v>
      </c>
      <c r="Q502" s="19">
        <f>L502</f>
        <v>1.6870000000000003</v>
      </c>
      <c r="W502">
        <f ca="1">IF(Source!BI161&lt;=1,H495+H496+H497, 0)</f>
        <v>38.260000000000005</v>
      </c>
      <c r="X502">
        <f ca="1">IF(Source!BI161=2,H495+H496+H497, 0)</f>
        <v>0</v>
      </c>
      <c r="Y502">
        <f ca="1">IF(Source!BI161=3,H495+H496+H497, 0)</f>
        <v>0</v>
      </c>
      <c r="Z502">
        <f ca="1">IF(Source!BI161=4,H495+H496+H497, 0)</f>
        <v>0</v>
      </c>
    </row>
    <row r="503" spans="1:26" ht="42.75">
      <c r="A503" s="40" t="str">
        <f ca="1">Source!E165</f>
        <v>51</v>
      </c>
      <c r="B503" s="41" t="str">
        <f ca="1">Source!F165</f>
        <v>м08-03-599-01</v>
      </c>
      <c r="C503" s="41" t="str">
        <f ca="1">Source!G165</f>
        <v>Щитки осветительные, устанавливаемые в нише распорными дюбелями, масса щитка до 6 кг</v>
      </c>
      <c r="D503" s="24" t="str">
        <f ca="1">Source!H165</f>
        <v>ШТ</v>
      </c>
      <c r="E503" s="10">
        <f ca="1">Source!I165</f>
        <v>1</v>
      </c>
      <c r="F503" s="25">
        <f ca="1">Source!AL165+Source!AM165+Source!AO165</f>
        <v>56.03</v>
      </c>
      <c r="G503" s="26"/>
      <c r="H503" s="25"/>
      <c r="I503" s="26" t="str">
        <f ca="1">Source!BO165</f>
        <v/>
      </c>
      <c r="J503" s="26"/>
      <c r="K503" s="25"/>
      <c r="L503" s="27"/>
      <c r="S503">
        <f ca="1">ROUND((Source!FX165/100)*((ROUND(Source!AF165*Source!I165, 2)+ROUND(Source!AE165*Source!I165, 2))), 2)</f>
        <v>17.02</v>
      </c>
      <c r="T503">
        <f ca="1">Source!X165</f>
        <v>103.5</v>
      </c>
      <c r="U503">
        <f ca="1">ROUND((Source!FY165/100)*((ROUND(Source!AF165*Source!I165, 2)+ROUND(Source!AE165*Source!I165, 2))), 2)</f>
        <v>11.65</v>
      </c>
      <c r="V503">
        <f ca="1">Source!Y165</f>
        <v>70.819999999999993</v>
      </c>
    </row>
    <row r="504" spans="1:26" ht="14.25">
      <c r="A504" s="40"/>
      <c r="B504" s="41"/>
      <c r="C504" s="41" t="s">
        <v>1049</v>
      </c>
      <c r="D504" s="24"/>
      <c r="E504" s="10"/>
      <c r="F504" s="25">
        <f ca="1">Source!AO165</f>
        <v>17.66</v>
      </c>
      <c r="G504" s="26" t="str">
        <f ca="1">Source!DG165</f>
        <v/>
      </c>
      <c r="H504" s="25">
        <f ca="1">ROUND(Source!AF165*Source!I165, 2)</f>
        <v>17.66</v>
      </c>
      <c r="I504" s="26"/>
      <c r="J504" s="26">
        <f ca="1">IF(Source!BA165&lt;&gt; 0, Source!BA165, 1)</f>
        <v>6.08</v>
      </c>
      <c r="K504" s="25">
        <f ca="1">Source!S165</f>
        <v>107.37</v>
      </c>
      <c r="L504" s="27"/>
      <c r="R504">
        <f>H504</f>
        <v>17.66</v>
      </c>
    </row>
    <row r="505" spans="1:26" ht="14.25">
      <c r="A505" s="40"/>
      <c r="B505" s="41"/>
      <c r="C505" s="41" t="s">
        <v>209</v>
      </c>
      <c r="D505" s="24"/>
      <c r="E505" s="10"/>
      <c r="F505" s="25">
        <f ca="1">Source!AM165</f>
        <v>1.78</v>
      </c>
      <c r="G505" s="26" t="str">
        <f ca="1">Source!DE165</f>
        <v/>
      </c>
      <c r="H505" s="25">
        <f ca="1">ROUND(Source!AD165*Source!I165, 2)</f>
        <v>1.78</v>
      </c>
      <c r="I505" s="26"/>
      <c r="J505" s="26">
        <f ca="1">IF(Source!BB165&lt;&gt; 0, Source!BB165, 1)</f>
        <v>6.08</v>
      </c>
      <c r="K505" s="25">
        <f ca="1">Source!Q165</f>
        <v>10.82</v>
      </c>
      <c r="L505" s="27"/>
    </row>
    <row r="506" spans="1:26" ht="14.25">
      <c r="A506" s="40"/>
      <c r="B506" s="41"/>
      <c r="C506" s="41" t="s">
        <v>1050</v>
      </c>
      <c r="D506" s="24"/>
      <c r="E506" s="10"/>
      <c r="F506" s="25">
        <f ca="1">Source!AN165</f>
        <v>0.26</v>
      </c>
      <c r="G506" s="26" t="str">
        <f ca="1">Source!DF165</f>
        <v/>
      </c>
      <c r="H506" s="28">
        <f ca="1">ROUND(Source!AE165*Source!I165, 2)</f>
        <v>0.26</v>
      </c>
      <c r="I506" s="26"/>
      <c r="J506" s="26">
        <f ca="1">IF(Source!BS165&lt;&gt; 0, Source!BS165, 1)</f>
        <v>6.08</v>
      </c>
      <c r="K506" s="28">
        <f ca="1">Source!R165</f>
        <v>1.58</v>
      </c>
      <c r="L506" s="27"/>
      <c r="R506">
        <f>H506</f>
        <v>0.26</v>
      </c>
    </row>
    <row r="507" spans="1:26" ht="14.25">
      <c r="A507" s="40"/>
      <c r="B507" s="41"/>
      <c r="C507" s="41" t="s">
        <v>1051</v>
      </c>
      <c r="D507" s="24"/>
      <c r="E507" s="10"/>
      <c r="F507" s="25">
        <f ca="1">Source!AL165</f>
        <v>36.590000000000003</v>
      </c>
      <c r="G507" s="26" t="str">
        <f ca="1">Source!DD165</f>
        <v/>
      </c>
      <c r="H507" s="25">
        <f ca="1">ROUND(Source!AC165*Source!I165, 2)</f>
        <v>36.590000000000003</v>
      </c>
      <c r="I507" s="26"/>
      <c r="J507" s="26">
        <f ca="1">IF(Source!BC165&lt;&gt; 0, Source!BC165, 1)</f>
        <v>6.08</v>
      </c>
      <c r="K507" s="25">
        <f ca="1">Source!P165</f>
        <v>222.47</v>
      </c>
      <c r="L507" s="27"/>
    </row>
    <row r="508" spans="1:26" ht="14.25">
      <c r="A508" s="40"/>
      <c r="B508" s="41"/>
      <c r="C508" s="41" t="s">
        <v>1052</v>
      </c>
      <c r="D508" s="24" t="s">
        <v>1053</v>
      </c>
      <c r="E508" s="10">
        <f ca="1">Source!BZ165</f>
        <v>95</v>
      </c>
      <c r="F508" s="44"/>
      <c r="G508" s="26"/>
      <c r="H508" s="25">
        <f ca="1">SUM(S503:S511)</f>
        <v>17.02</v>
      </c>
      <c r="I508" s="29"/>
      <c r="J508" s="23">
        <f ca="1">Source!AT165</f>
        <v>95</v>
      </c>
      <c r="K508" s="25">
        <f ca="1">SUM(T503:T511)</f>
        <v>103.5</v>
      </c>
      <c r="L508" s="27"/>
    </row>
    <row r="509" spans="1:26" ht="14.25">
      <c r="A509" s="40"/>
      <c r="B509" s="41"/>
      <c r="C509" s="41" t="s">
        <v>1054</v>
      </c>
      <c r="D509" s="24" t="s">
        <v>1053</v>
      </c>
      <c r="E509" s="10">
        <f ca="1">Source!CA165</f>
        <v>65</v>
      </c>
      <c r="F509" s="44"/>
      <c r="G509" s="26"/>
      <c r="H509" s="25">
        <f ca="1">SUM(U503:U511)</f>
        <v>11.65</v>
      </c>
      <c r="I509" s="29"/>
      <c r="J509" s="23">
        <f ca="1">Source!AU165</f>
        <v>65</v>
      </c>
      <c r="K509" s="25">
        <f ca="1">SUM(V503:V511)</f>
        <v>70.819999999999993</v>
      </c>
      <c r="L509" s="27"/>
    </row>
    <row r="510" spans="1:26" ht="14.25">
      <c r="A510" s="40"/>
      <c r="B510" s="41"/>
      <c r="C510" s="41" t="s">
        <v>1055</v>
      </c>
      <c r="D510" s="24" t="s">
        <v>1056</v>
      </c>
      <c r="E510" s="10">
        <f ca="1">Source!AQ165</f>
        <v>1.78</v>
      </c>
      <c r="F510" s="25"/>
      <c r="G510" s="26" t="str">
        <f ca="1">Source!DI165</f>
        <v/>
      </c>
      <c r="H510" s="25"/>
      <c r="I510" s="26"/>
      <c r="J510" s="26"/>
      <c r="K510" s="25"/>
      <c r="L510" s="36">
        <f ca="1">Source!U165</f>
        <v>1.78</v>
      </c>
    </row>
    <row r="511" spans="1:26" ht="14.25">
      <c r="A511" s="42" t="str">
        <f ca="1">Source!E166</f>
        <v>51,1</v>
      </c>
      <c r="B511" s="43" t="str">
        <f ca="1">Source!F166</f>
        <v>62.1.02.16-0007</v>
      </c>
      <c r="C511" s="43" t="str">
        <f ca="1">Source!G166</f>
        <v>Щитки осветительные ОЩ-12 УХЛ4</v>
      </c>
      <c r="D511" s="30" t="str">
        <f ca="1">Source!H166</f>
        <v>шт.</v>
      </c>
      <c r="E511" s="31">
        <f ca="1">Source!I166</f>
        <v>1</v>
      </c>
      <c r="F511" s="32">
        <f ca="1">Source!AL166+Source!AM166+Source!AO166</f>
        <v>695.6</v>
      </c>
      <c r="G511" s="38" t="s">
        <v>1067</v>
      </c>
      <c r="H511" s="32">
        <f ca="1">ROUND(Source!AC166*Source!I166, 2)+ROUND(Source!AD166*Source!I166, 2)+ROUND(Source!AF166*Source!I166, 2)</f>
        <v>695.6</v>
      </c>
      <c r="I511" s="33"/>
      <c r="J511" s="33">
        <f ca="1">IF(Source!BC166&lt;&gt; 0, Source!BC166, 1)</f>
        <v>6.08</v>
      </c>
      <c r="K511" s="32">
        <f ca="1">Source!O166</f>
        <v>4229.25</v>
      </c>
      <c r="L511" s="39"/>
      <c r="S511">
        <f ca="1">ROUND((Source!FX166/100)*((ROUND(Source!AF166*Source!I166, 2)+ROUND(Source!AE166*Source!I166, 2))), 2)</f>
        <v>0</v>
      </c>
      <c r="T511">
        <f ca="1">Source!X166</f>
        <v>0</v>
      </c>
      <c r="U511">
        <f ca="1">ROUND((Source!FY166/100)*((ROUND(Source!AF166*Source!I166, 2)+ROUND(Source!AE166*Source!I166, 2))), 2)</f>
        <v>0</v>
      </c>
      <c r="V511">
        <f ca="1">Source!Y166</f>
        <v>0</v>
      </c>
      <c r="W511">
        <f ca="1">IF(Source!BI166&lt;=1,H511, 0)</f>
        <v>0</v>
      </c>
      <c r="X511">
        <f ca="1">IF(Source!BI166=2,H511, 0)</f>
        <v>695.6</v>
      </c>
      <c r="Y511">
        <f ca="1">IF(Source!BI166=3,H511, 0)</f>
        <v>0</v>
      </c>
      <c r="Z511">
        <f ca="1">IF(Source!BI166=4,H511, 0)</f>
        <v>0</v>
      </c>
    </row>
    <row r="512" spans="1:26" ht="15">
      <c r="G512" s="48">
        <f ca="1">H504+H505+H507+H508+H509+SUM(H511:H511)</f>
        <v>780.30000000000007</v>
      </c>
      <c r="H512" s="48"/>
      <c r="J512" s="48">
        <f ca="1">K504+K505+K507+K508+K509+SUM(K511:K511)</f>
        <v>4744.2299999999996</v>
      </c>
      <c r="K512" s="48"/>
      <c r="L512" s="35">
        <f ca="1">Source!U165</f>
        <v>1.78</v>
      </c>
      <c r="O512" s="19">
        <f>G512</f>
        <v>780.30000000000007</v>
      </c>
      <c r="P512" s="19">
        <f>J512</f>
        <v>4744.2299999999996</v>
      </c>
      <c r="Q512" s="19">
        <f>L512</f>
        <v>1.78</v>
      </c>
      <c r="W512">
        <f ca="1">IF(Source!BI165&lt;=1,H504+H505+H507+H508+H509, 0)</f>
        <v>0</v>
      </c>
      <c r="X512">
        <f ca="1">IF(Source!BI165=2,H504+H505+H507+H508+H509, 0)</f>
        <v>84.7</v>
      </c>
      <c r="Y512">
        <f ca="1">IF(Source!BI165=3,H504+H505+H507+H508+H509, 0)</f>
        <v>0</v>
      </c>
      <c r="Z512">
        <f ca="1">IF(Source!BI165=4,H504+H505+H507+H508+H509, 0)</f>
        <v>0</v>
      </c>
    </row>
    <row r="513" spans="1:26" ht="57">
      <c r="A513" s="40" t="str">
        <f ca="1">Source!E167</f>
        <v>52</v>
      </c>
      <c r="B513" s="41" t="str">
        <f ca="1">Source!F167</f>
        <v>м08-03-526-01</v>
      </c>
      <c r="C513" s="41" t="str">
        <f ca="1">Source!G167</f>
        <v>Установка автоматов  одно-, двух-, трехполюсных, устанавливаемый на конструкции на стене или колонне, на ток до 25 А</v>
      </c>
      <c r="D513" s="24" t="str">
        <f ca="1">Source!H167</f>
        <v>ШТ</v>
      </c>
      <c r="E513" s="10">
        <f ca="1">Source!I167</f>
        <v>5</v>
      </c>
      <c r="F513" s="25">
        <f ca="1">Source!AL167+Source!AM167+Source!AO167</f>
        <v>35.980000000000004</v>
      </c>
      <c r="G513" s="26"/>
      <c r="H513" s="25"/>
      <c r="I513" s="26" t="str">
        <f ca="1">Source!BO167</f>
        <v/>
      </c>
      <c r="J513" s="26"/>
      <c r="K513" s="25"/>
      <c r="L513" s="27"/>
      <c r="S513">
        <f ca="1">ROUND((Source!FX167/100)*((ROUND(Source!AF167*Source!I167, 2)+ROUND(Source!AE167*Source!I167, 2))), 2)</f>
        <v>70.489999999999995</v>
      </c>
      <c r="T513">
        <f ca="1">Source!X167</f>
        <v>428.58</v>
      </c>
      <c r="U513">
        <f ca="1">ROUND((Source!FY167/100)*((ROUND(Source!AF167*Source!I167, 2)+ROUND(Source!AE167*Source!I167, 2))), 2)</f>
        <v>48.23</v>
      </c>
      <c r="V513">
        <f ca="1">Source!Y167</f>
        <v>293.24</v>
      </c>
    </row>
    <row r="514" spans="1:26" ht="14.25">
      <c r="A514" s="40"/>
      <c r="B514" s="41"/>
      <c r="C514" s="41" t="s">
        <v>1049</v>
      </c>
      <c r="D514" s="24"/>
      <c r="E514" s="10"/>
      <c r="F514" s="25">
        <f ca="1">Source!AO167</f>
        <v>14.84</v>
      </c>
      <c r="G514" s="26" t="str">
        <f ca="1">Source!DG167</f>
        <v/>
      </c>
      <c r="H514" s="25">
        <f ca="1">ROUND(Source!AF167*Source!I167, 2)</f>
        <v>74.2</v>
      </c>
      <c r="I514" s="26"/>
      <c r="J514" s="26">
        <f ca="1">IF(Source!BA167&lt;&gt; 0, Source!BA167, 1)</f>
        <v>6.08</v>
      </c>
      <c r="K514" s="25">
        <f ca="1">Source!S167</f>
        <v>451.14</v>
      </c>
      <c r="L514" s="27"/>
      <c r="R514">
        <f>H514</f>
        <v>74.2</v>
      </c>
    </row>
    <row r="515" spans="1:26" ht="14.25">
      <c r="A515" s="40"/>
      <c r="B515" s="41"/>
      <c r="C515" s="41" t="s">
        <v>209</v>
      </c>
      <c r="D515" s="24"/>
      <c r="E515" s="10"/>
      <c r="F515" s="25">
        <f ca="1">Source!AM167</f>
        <v>1.05</v>
      </c>
      <c r="G515" s="26" t="str">
        <f ca="1">Source!DE167</f>
        <v/>
      </c>
      <c r="H515" s="25">
        <f ca="1">ROUND(Source!AD167*Source!I167, 2)</f>
        <v>5.25</v>
      </c>
      <c r="I515" s="26"/>
      <c r="J515" s="26">
        <f ca="1">IF(Source!BB167&lt;&gt; 0, Source!BB167, 1)</f>
        <v>6.08</v>
      </c>
      <c r="K515" s="25">
        <f ca="1">Source!Q167</f>
        <v>31.92</v>
      </c>
      <c r="L515" s="27"/>
    </row>
    <row r="516" spans="1:26" ht="14.25">
      <c r="A516" s="40"/>
      <c r="B516" s="41"/>
      <c r="C516" s="41" t="s">
        <v>1051</v>
      </c>
      <c r="D516" s="24"/>
      <c r="E516" s="10"/>
      <c r="F516" s="25">
        <f ca="1">Source!AL167</f>
        <v>20.09</v>
      </c>
      <c r="G516" s="26" t="str">
        <f ca="1">Source!DD167</f>
        <v/>
      </c>
      <c r="H516" s="25">
        <f ca="1">ROUND(Source!AC167*Source!I167, 2)</f>
        <v>100.45</v>
      </c>
      <c r="I516" s="26"/>
      <c r="J516" s="26">
        <f ca="1">IF(Source!BC167&lt;&gt; 0, Source!BC167, 1)</f>
        <v>6.08</v>
      </c>
      <c r="K516" s="25">
        <f ca="1">Source!P167</f>
        <v>610.74</v>
      </c>
      <c r="L516" s="27"/>
    </row>
    <row r="517" spans="1:26" ht="14.25">
      <c r="A517" s="40"/>
      <c r="B517" s="41"/>
      <c r="C517" s="41" t="s">
        <v>1052</v>
      </c>
      <c r="D517" s="24" t="s">
        <v>1053</v>
      </c>
      <c r="E517" s="10">
        <f ca="1">Source!BZ167</f>
        <v>95</v>
      </c>
      <c r="F517" s="44"/>
      <c r="G517" s="26"/>
      <c r="H517" s="25">
        <f ca="1">SUM(S513:S521)</f>
        <v>70.489999999999995</v>
      </c>
      <c r="I517" s="29"/>
      <c r="J517" s="23">
        <f ca="1">Source!AT167</f>
        <v>95</v>
      </c>
      <c r="K517" s="25">
        <f ca="1">SUM(T513:T521)</f>
        <v>428.58</v>
      </c>
      <c r="L517" s="27"/>
    </row>
    <row r="518" spans="1:26" ht="14.25">
      <c r="A518" s="40"/>
      <c r="B518" s="41"/>
      <c r="C518" s="41" t="s">
        <v>1054</v>
      </c>
      <c r="D518" s="24" t="s">
        <v>1053</v>
      </c>
      <c r="E518" s="10">
        <f ca="1">Source!CA167</f>
        <v>65</v>
      </c>
      <c r="F518" s="44"/>
      <c r="G518" s="26"/>
      <c r="H518" s="25">
        <f ca="1">SUM(U513:U521)</f>
        <v>48.23</v>
      </c>
      <c r="I518" s="29"/>
      <c r="J518" s="23">
        <f ca="1">Source!AU167</f>
        <v>65</v>
      </c>
      <c r="K518" s="25">
        <f ca="1">SUM(V513:V521)</f>
        <v>293.24</v>
      </c>
      <c r="L518" s="27"/>
    </row>
    <row r="519" spans="1:26" ht="14.25">
      <c r="A519" s="40"/>
      <c r="B519" s="41"/>
      <c r="C519" s="41" t="s">
        <v>1055</v>
      </c>
      <c r="D519" s="24" t="s">
        <v>1056</v>
      </c>
      <c r="E519" s="10">
        <f ca="1">Source!AQ167</f>
        <v>1.56</v>
      </c>
      <c r="F519" s="25"/>
      <c r="G519" s="26" t="str">
        <f ca="1">Source!DI167</f>
        <v/>
      </c>
      <c r="H519" s="25"/>
      <c r="I519" s="26"/>
      <c r="J519" s="26"/>
      <c r="K519" s="25"/>
      <c r="L519" s="36">
        <f ca="1">Source!U167</f>
        <v>7.8000000000000007</v>
      </c>
    </row>
    <row r="520" spans="1:26" ht="28.5">
      <c r="A520" s="40" t="str">
        <f ca="1">Source!E168</f>
        <v>52,1</v>
      </c>
      <c r="B520" s="41" t="str">
        <f ca="1">Source!F168</f>
        <v>62.1.01.09-0066</v>
      </c>
      <c r="C520" s="41" t="str">
        <f ca="1">Source!G168</f>
        <v>Выключатели автоматические АВВ 3Р 16А прим.</v>
      </c>
      <c r="D520" s="24" t="str">
        <f ca="1">Source!H168</f>
        <v>шт.</v>
      </c>
      <c r="E520" s="10">
        <f ca="1">Source!I168</f>
        <v>4</v>
      </c>
      <c r="F520" s="25">
        <f ca="1">Source!AL168+Source!AM168+Source!AO168</f>
        <v>231.3</v>
      </c>
      <c r="G520" s="37" t="s">
        <v>1067</v>
      </c>
      <c r="H520" s="25">
        <f ca="1">ROUND(Source!AC168*Source!I168, 2)+ROUND(Source!AD168*Source!I168, 2)+ROUND(Source!AF168*Source!I168, 2)</f>
        <v>925.2</v>
      </c>
      <c r="I520" s="26"/>
      <c r="J520" s="26">
        <f ca="1">IF(Source!BC168&lt;&gt; 0, Source!BC168, 1)</f>
        <v>6.08</v>
      </c>
      <c r="K520" s="25">
        <f ca="1">Source!O168</f>
        <v>5625.22</v>
      </c>
      <c r="L520" s="27"/>
      <c r="S520">
        <f ca="1">ROUND((Source!FX168/100)*((ROUND(Source!AF168*Source!I168, 2)+ROUND(Source!AE168*Source!I168, 2))), 2)</f>
        <v>0</v>
      </c>
      <c r="T520">
        <f ca="1">Source!X168</f>
        <v>0</v>
      </c>
      <c r="U520">
        <f ca="1">ROUND((Source!FY168/100)*((ROUND(Source!AF168*Source!I168, 2)+ROUND(Source!AE168*Source!I168, 2))), 2)</f>
        <v>0</v>
      </c>
      <c r="V520">
        <f ca="1">Source!Y168</f>
        <v>0</v>
      </c>
      <c r="W520">
        <f ca="1">IF(Source!BI168&lt;=1,H520, 0)</f>
        <v>0</v>
      </c>
      <c r="X520">
        <f ca="1">IF(Source!BI168=2,H520, 0)</f>
        <v>925.2</v>
      </c>
      <c r="Y520">
        <f ca="1">IF(Source!BI168=3,H520, 0)</f>
        <v>0</v>
      </c>
      <c r="Z520">
        <f ca="1">IF(Source!BI168=4,H520, 0)</f>
        <v>0</v>
      </c>
    </row>
    <row r="521" spans="1:26" ht="28.5">
      <c r="A521" s="42" t="str">
        <f ca="1">Source!E169</f>
        <v>52,2</v>
      </c>
      <c r="B521" s="43" t="str">
        <f ca="1">Source!F169</f>
        <v>62.1.01.09-0067</v>
      </c>
      <c r="C521" s="43" t="str">
        <f ca="1">Source!G169</f>
        <v>Выключатели автоматические АВВ 3Р 25А прим.</v>
      </c>
      <c r="D521" s="30" t="str">
        <f ca="1">Source!H169</f>
        <v>шт.</v>
      </c>
      <c r="E521" s="31">
        <f ca="1">Source!I169</f>
        <v>1</v>
      </c>
      <c r="F521" s="32">
        <f ca="1">Source!AL169+Source!AM169+Source!AO169</f>
        <v>302.16000000000003</v>
      </c>
      <c r="G521" s="38" t="s">
        <v>1067</v>
      </c>
      <c r="H521" s="32">
        <f ca="1">ROUND(Source!AC169*Source!I169, 2)+ROUND(Source!AD169*Source!I169, 2)+ROUND(Source!AF169*Source!I169, 2)</f>
        <v>302.16000000000003</v>
      </c>
      <c r="I521" s="33"/>
      <c r="J521" s="33">
        <f ca="1">IF(Source!BC169&lt;&gt; 0, Source!BC169, 1)</f>
        <v>6.08</v>
      </c>
      <c r="K521" s="32">
        <f ca="1">Source!O169</f>
        <v>1837.13</v>
      </c>
      <c r="L521" s="39"/>
      <c r="S521">
        <f ca="1">ROUND((Source!FX169/100)*((ROUND(Source!AF169*Source!I169, 2)+ROUND(Source!AE169*Source!I169, 2))), 2)</f>
        <v>0</v>
      </c>
      <c r="T521">
        <f ca="1">Source!X169</f>
        <v>0</v>
      </c>
      <c r="U521">
        <f ca="1">ROUND((Source!FY169/100)*((ROUND(Source!AF169*Source!I169, 2)+ROUND(Source!AE169*Source!I169, 2))), 2)</f>
        <v>0</v>
      </c>
      <c r="V521">
        <f ca="1">Source!Y169</f>
        <v>0</v>
      </c>
      <c r="W521">
        <f ca="1">IF(Source!BI169&lt;=1,H521, 0)</f>
        <v>0</v>
      </c>
      <c r="X521">
        <f ca="1">IF(Source!BI169=2,H521, 0)</f>
        <v>302.16000000000003</v>
      </c>
      <c r="Y521">
        <f ca="1">IF(Source!BI169=3,H521, 0)</f>
        <v>0</v>
      </c>
      <c r="Z521">
        <f ca="1">IF(Source!BI169=4,H521, 0)</f>
        <v>0</v>
      </c>
    </row>
    <row r="522" spans="1:26" ht="15">
      <c r="G522" s="48">
        <f ca="1">H514+H515+H516+H517+H518+SUM(H520:H521)</f>
        <v>1525.98</v>
      </c>
      <c r="H522" s="48"/>
      <c r="J522" s="48">
        <f ca="1">K514+K515+K516+K517+K518+SUM(K520:K521)</f>
        <v>9277.9700000000012</v>
      </c>
      <c r="K522" s="48"/>
      <c r="L522" s="35">
        <f ca="1">Source!U167</f>
        <v>7.8000000000000007</v>
      </c>
      <c r="O522" s="19">
        <f>G522</f>
        <v>1525.98</v>
      </c>
      <c r="P522" s="19">
        <f>J522</f>
        <v>9277.9700000000012</v>
      </c>
      <c r="Q522" s="19">
        <f>L522</f>
        <v>7.8000000000000007</v>
      </c>
      <c r="W522">
        <f ca="1">IF(Source!BI167&lt;=1,H514+H515+H516+H517+H518, 0)</f>
        <v>0</v>
      </c>
      <c r="X522">
        <f ca="1">IF(Source!BI167=2,H514+H515+H516+H517+H518, 0)</f>
        <v>298.62</v>
      </c>
      <c r="Y522">
        <f ca="1">IF(Source!BI167=3,H514+H515+H516+H517+H518, 0)</f>
        <v>0</v>
      </c>
      <c r="Z522">
        <f ca="1">IF(Source!BI167=4,H514+H515+H516+H517+H518, 0)</f>
        <v>0</v>
      </c>
    </row>
    <row r="523" spans="1:26" ht="15">
      <c r="A523" s="51" t="str">
        <f ca="1">CONCATENATE("Итого по разделу: ",IF(Source!G171&lt;&gt;"Новый раздел", Source!G171, ""))</f>
        <v>Итого по разделу: 2 Система электроснабжения</v>
      </c>
      <c r="B523" s="51"/>
      <c r="C523" s="51"/>
      <c r="D523" s="51"/>
      <c r="E523" s="51"/>
      <c r="F523" s="51"/>
      <c r="G523" s="52">
        <f ca="1">SUM(O477:O522)</f>
        <v>2520.4900000000002</v>
      </c>
      <c r="H523" s="52"/>
      <c r="I523" s="22"/>
      <c r="J523" s="52">
        <f ca="1">SUM(P477:P522)</f>
        <v>15324.550000000001</v>
      </c>
      <c r="K523" s="52"/>
      <c r="L523" s="35">
        <f ca="1">SUM(Q477:Q522)</f>
        <v>13.224</v>
      </c>
    </row>
    <row r="524" spans="1:26" ht="16.5">
      <c r="A524" s="53" t="str">
        <f ca="1">CONCATENATE("Раздел: ",IF(Source!G200&lt;&gt;"Новый раздел", Source!G200, ""))</f>
        <v>Раздел: 3 Система электроосвещения</v>
      </c>
      <c r="B524" s="53"/>
      <c r="C524" s="53"/>
      <c r="D524" s="53"/>
      <c r="E524" s="53"/>
      <c r="F524" s="53"/>
      <c r="G524" s="53"/>
      <c r="H524" s="53"/>
      <c r="I524" s="53"/>
      <c r="J524" s="53"/>
      <c r="K524" s="53"/>
      <c r="L524" s="53"/>
    </row>
    <row r="525" spans="1:26" ht="28.5">
      <c r="A525" s="40" t="str">
        <f ca="1">Source!E204</f>
        <v>53</v>
      </c>
      <c r="B525" s="41" t="str">
        <f ca="1">Source!F204</f>
        <v>67-4-3</v>
      </c>
      <c r="C525" s="41" t="str">
        <f ca="1">Source!G204</f>
        <v>Демонтаж светильников с лампами накаливания</v>
      </c>
      <c r="D525" s="24" t="str">
        <f ca="1">Source!H204</f>
        <v>100 ШТ</v>
      </c>
      <c r="E525" s="10">
        <f ca="1">Source!I204</f>
        <v>0.32</v>
      </c>
      <c r="F525" s="25">
        <f ca="1">Source!AL204+Source!AM204+Source!AO204</f>
        <v>50.239999999999995</v>
      </c>
      <c r="G525" s="26"/>
      <c r="H525" s="25"/>
      <c r="I525" s="26" t="str">
        <f ca="1">Source!BO204</f>
        <v/>
      </c>
      <c r="J525" s="26"/>
      <c r="K525" s="25"/>
      <c r="L525" s="27"/>
      <c r="S525">
        <f ca="1">ROUND((Source!FX204/100)*((ROUND(Source!AF204*Source!I204, 2)+ROUND(Source!AE204*Source!I204, 2))), 2)</f>
        <v>13.52</v>
      </c>
      <c r="T525">
        <f ca="1">Source!X204</f>
        <v>82.21</v>
      </c>
      <c r="U525">
        <f ca="1">ROUND((Source!FY204/100)*((ROUND(Source!AF204*Source!I204, 2)+ROUND(Source!AE204*Source!I204, 2))), 2)</f>
        <v>10.34</v>
      </c>
      <c r="V525">
        <f ca="1">Source!Y204</f>
        <v>62.87</v>
      </c>
    </row>
    <row r="526" spans="1:26">
      <c r="C526" s="18" t="str">
        <f ca="1">"Объем: "&amp;Source!I204&amp;"=32/"&amp;"100"</f>
        <v>Объем: 0,32=32/100</v>
      </c>
    </row>
    <row r="527" spans="1:26" ht="14.25">
      <c r="A527" s="40"/>
      <c r="B527" s="41"/>
      <c r="C527" s="41" t="s">
        <v>1049</v>
      </c>
      <c r="D527" s="24"/>
      <c r="E527" s="10"/>
      <c r="F527" s="25">
        <f ca="1">Source!AO204</f>
        <v>49.3</v>
      </c>
      <c r="G527" s="26" t="str">
        <f ca="1">Source!DG204</f>
        <v/>
      </c>
      <c r="H527" s="25">
        <f ca="1">ROUND(Source!AF204*Source!I204, 2)</f>
        <v>15.78</v>
      </c>
      <c r="I527" s="26"/>
      <c r="J527" s="26">
        <f ca="1">IF(Source!BA204&lt;&gt; 0, Source!BA204, 1)</f>
        <v>6.08</v>
      </c>
      <c r="K527" s="25">
        <f ca="1">Source!S204</f>
        <v>95.92</v>
      </c>
      <c r="L527" s="27"/>
      <c r="R527">
        <f>H527</f>
        <v>15.78</v>
      </c>
    </row>
    <row r="528" spans="1:26" ht="14.25">
      <c r="A528" s="40"/>
      <c r="B528" s="41"/>
      <c r="C528" s="41" t="s">
        <v>209</v>
      </c>
      <c r="D528" s="24"/>
      <c r="E528" s="10"/>
      <c r="F528" s="25">
        <f ca="1">Source!AM204</f>
        <v>0.94</v>
      </c>
      <c r="G528" s="26" t="str">
        <f ca="1">Source!DE204</f>
        <v/>
      </c>
      <c r="H528" s="25">
        <f ca="1">ROUND(Source!AD204*Source!I204, 2)</f>
        <v>0.3</v>
      </c>
      <c r="I528" s="26"/>
      <c r="J528" s="26">
        <f ca="1">IF(Source!BB204&lt;&gt; 0, Source!BB204, 1)</f>
        <v>6.08</v>
      </c>
      <c r="K528" s="25">
        <f ca="1">Source!Q204</f>
        <v>1.83</v>
      </c>
      <c r="L528" s="27"/>
    </row>
    <row r="529" spans="1:26" ht="14.25">
      <c r="A529" s="40"/>
      <c r="B529" s="41"/>
      <c r="C529" s="41" t="s">
        <v>1050</v>
      </c>
      <c r="D529" s="24"/>
      <c r="E529" s="10"/>
      <c r="F529" s="25">
        <f ca="1">Source!AN204</f>
        <v>0.41</v>
      </c>
      <c r="G529" s="26" t="str">
        <f ca="1">Source!DF204</f>
        <v/>
      </c>
      <c r="H529" s="28">
        <f ca="1">ROUND(Source!AE204*Source!I204, 2)</f>
        <v>0.13</v>
      </c>
      <c r="I529" s="26"/>
      <c r="J529" s="26">
        <f ca="1">IF(Source!BS204&lt;&gt; 0, Source!BS204, 1)</f>
        <v>6.08</v>
      </c>
      <c r="K529" s="28">
        <f ca="1">Source!R204</f>
        <v>0.8</v>
      </c>
      <c r="L529" s="27"/>
      <c r="R529">
        <f>H529</f>
        <v>0.13</v>
      </c>
    </row>
    <row r="530" spans="1:26" ht="14.25">
      <c r="A530" s="40"/>
      <c r="B530" s="41"/>
      <c r="C530" s="41" t="s">
        <v>1052</v>
      </c>
      <c r="D530" s="24" t="s">
        <v>1053</v>
      </c>
      <c r="E530" s="10">
        <f ca="1">Source!BZ204</f>
        <v>85</v>
      </c>
      <c r="F530" s="44"/>
      <c r="G530" s="26"/>
      <c r="H530" s="25">
        <f ca="1">SUM(S525:S532)</f>
        <v>13.52</v>
      </c>
      <c r="I530" s="29"/>
      <c r="J530" s="23">
        <f ca="1">Source!AT204</f>
        <v>85</v>
      </c>
      <c r="K530" s="25">
        <f ca="1">SUM(T525:T532)</f>
        <v>82.21</v>
      </c>
      <c r="L530" s="27"/>
    </row>
    <row r="531" spans="1:26" ht="14.25">
      <c r="A531" s="40"/>
      <c r="B531" s="41"/>
      <c r="C531" s="41" t="s">
        <v>1054</v>
      </c>
      <c r="D531" s="24" t="s">
        <v>1053</v>
      </c>
      <c r="E531" s="10">
        <f ca="1">Source!CA204</f>
        <v>65</v>
      </c>
      <c r="F531" s="44"/>
      <c r="G531" s="26"/>
      <c r="H531" s="25">
        <f ca="1">SUM(U525:U532)</f>
        <v>10.34</v>
      </c>
      <c r="I531" s="29"/>
      <c r="J531" s="23">
        <f ca="1">Source!AU204</f>
        <v>65</v>
      </c>
      <c r="K531" s="25">
        <f ca="1">SUM(V525:V532)</f>
        <v>62.87</v>
      </c>
      <c r="L531" s="27"/>
    </row>
    <row r="532" spans="1:26" ht="14.25">
      <c r="A532" s="42"/>
      <c r="B532" s="43"/>
      <c r="C532" s="43" t="s">
        <v>1055</v>
      </c>
      <c r="D532" s="30" t="s">
        <v>1056</v>
      </c>
      <c r="E532" s="31">
        <f ca="1">Source!AQ204</f>
        <v>6.32</v>
      </c>
      <c r="F532" s="32"/>
      <c r="G532" s="33" t="str">
        <f ca="1">Source!DI204</f>
        <v/>
      </c>
      <c r="H532" s="32"/>
      <c r="I532" s="33"/>
      <c r="J532" s="33"/>
      <c r="K532" s="32"/>
      <c r="L532" s="34">
        <f ca="1">Source!U204</f>
        <v>2.0224000000000002</v>
      </c>
    </row>
    <row r="533" spans="1:26" ht="15">
      <c r="G533" s="48">
        <f ca="1">H527+H528+H530+H531</f>
        <v>39.94</v>
      </c>
      <c r="H533" s="48"/>
      <c r="J533" s="48">
        <f ca="1">K527+K528+K530+K531</f>
        <v>242.82999999999998</v>
      </c>
      <c r="K533" s="48"/>
      <c r="L533" s="35">
        <f ca="1">Source!U204</f>
        <v>2.0224000000000002</v>
      </c>
      <c r="O533" s="19">
        <f>G533</f>
        <v>39.94</v>
      </c>
      <c r="P533" s="19">
        <f>J533</f>
        <v>242.82999999999998</v>
      </c>
      <c r="Q533" s="19">
        <f>L533</f>
        <v>2.0224000000000002</v>
      </c>
      <c r="W533">
        <f ca="1">IF(Source!BI204&lt;=1,H527+H528+H530+H531, 0)</f>
        <v>39.94</v>
      </c>
      <c r="X533">
        <f ca="1">IF(Source!BI204=2,H527+H528+H530+H531, 0)</f>
        <v>0</v>
      </c>
      <c r="Y533">
        <f ca="1">IF(Source!BI204=3,H527+H528+H530+H531, 0)</f>
        <v>0</v>
      </c>
      <c r="Z533">
        <f ca="1">IF(Source!BI204=4,H527+H528+H530+H531, 0)</f>
        <v>0</v>
      </c>
    </row>
    <row r="534" spans="1:26" ht="14.25">
      <c r="A534" s="40" t="str">
        <f ca="1">Source!E205</f>
        <v>54</v>
      </c>
      <c r="B534" s="41" t="str">
        <f ca="1">Source!F205</f>
        <v>67-1-1</v>
      </c>
      <c r="C534" s="41" t="str">
        <f ca="1">Source!G205</f>
        <v>Демонтаж скрытой электропроводки</v>
      </c>
      <c r="D534" s="24" t="str">
        <f ca="1">Source!H205</f>
        <v>100 м</v>
      </c>
      <c r="E534" s="10">
        <f ca="1">Source!I205</f>
        <v>2</v>
      </c>
      <c r="F534" s="25">
        <f ca="1">Source!AL205+Source!AM205+Source!AO205</f>
        <v>19.809999999999999</v>
      </c>
      <c r="G534" s="26"/>
      <c r="H534" s="25"/>
      <c r="I534" s="26" t="str">
        <f ca="1">Source!BO205</f>
        <v/>
      </c>
      <c r="J534" s="26"/>
      <c r="K534" s="25"/>
      <c r="L534" s="27"/>
      <c r="S534">
        <f ca="1">ROUND((Source!FX205/100)*((ROUND(Source!AF205*Source!I205, 2)+ROUND(Source!AE205*Source!I205, 2))), 2)</f>
        <v>33.68</v>
      </c>
      <c r="T534">
        <f ca="1">Source!X205</f>
        <v>204.76</v>
      </c>
      <c r="U534">
        <f ca="1">ROUND((Source!FY205/100)*((ROUND(Source!AF205*Source!I205, 2)+ROUND(Source!AE205*Source!I205, 2))), 2)</f>
        <v>25.75</v>
      </c>
      <c r="V534">
        <f ca="1">Source!Y205</f>
        <v>156.58000000000001</v>
      </c>
    </row>
    <row r="535" spans="1:26" ht="14.25">
      <c r="A535" s="40"/>
      <c r="B535" s="41"/>
      <c r="C535" s="41" t="s">
        <v>1049</v>
      </c>
      <c r="D535" s="24"/>
      <c r="E535" s="10"/>
      <c r="F535" s="25">
        <f ca="1">Source!AO205</f>
        <v>19.809999999999999</v>
      </c>
      <c r="G535" s="26" t="str">
        <f ca="1">Source!DG205</f>
        <v/>
      </c>
      <c r="H535" s="25">
        <f ca="1">ROUND(Source!AF205*Source!I205, 2)</f>
        <v>39.619999999999997</v>
      </c>
      <c r="I535" s="26"/>
      <c r="J535" s="26">
        <f ca="1">IF(Source!BA205&lt;&gt; 0, Source!BA205, 1)</f>
        <v>6.08</v>
      </c>
      <c r="K535" s="25">
        <f ca="1">Source!S205</f>
        <v>240.89</v>
      </c>
      <c r="L535" s="27"/>
      <c r="R535">
        <f>H535</f>
        <v>39.619999999999997</v>
      </c>
    </row>
    <row r="536" spans="1:26" ht="14.25">
      <c r="A536" s="40"/>
      <c r="B536" s="41"/>
      <c r="C536" s="41" t="s">
        <v>1052</v>
      </c>
      <c r="D536" s="24" t="s">
        <v>1053</v>
      </c>
      <c r="E536" s="10">
        <f ca="1">Source!BZ205</f>
        <v>85</v>
      </c>
      <c r="F536" s="44"/>
      <c r="G536" s="26"/>
      <c r="H536" s="25">
        <f ca="1">SUM(S534:S538)</f>
        <v>33.68</v>
      </c>
      <c r="I536" s="29"/>
      <c r="J536" s="23">
        <f ca="1">Source!AT205</f>
        <v>85</v>
      </c>
      <c r="K536" s="25">
        <f ca="1">SUM(T534:T538)</f>
        <v>204.76</v>
      </c>
      <c r="L536" s="27"/>
    </row>
    <row r="537" spans="1:26" ht="14.25">
      <c r="A537" s="40"/>
      <c r="B537" s="41"/>
      <c r="C537" s="41" t="s">
        <v>1054</v>
      </c>
      <c r="D537" s="24" t="s">
        <v>1053</v>
      </c>
      <c r="E537" s="10">
        <f ca="1">Source!CA205</f>
        <v>65</v>
      </c>
      <c r="F537" s="44"/>
      <c r="G537" s="26"/>
      <c r="H537" s="25">
        <f ca="1">SUM(U534:U538)</f>
        <v>25.75</v>
      </c>
      <c r="I537" s="29"/>
      <c r="J537" s="23">
        <f ca="1">Source!AU205</f>
        <v>65</v>
      </c>
      <c r="K537" s="25">
        <f ca="1">SUM(V534:V538)</f>
        <v>156.58000000000001</v>
      </c>
      <c r="L537" s="27"/>
    </row>
    <row r="538" spans="1:26" ht="14.25">
      <c r="A538" s="42"/>
      <c r="B538" s="43"/>
      <c r="C538" s="43" t="s">
        <v>1055</v>
      </c>
      <c r="D538" s="30" t="s">
        <v>1056</v>
      </c>
      <c r="E538" s="31">
        <f ca="1">Source!AQ205</f>
        <v>2.54</v>
      </c>
      <c r="F538" s="32"/>
      <c r="G538" s="33" t="str">
        <f ca="1">Source!DI205</f>
        <v/>
      </c>
      <c r="H538" s="32"/>
      <c r="I538" s="33"/>
      <c r="J538" s="33"/>
      <c r="K538" s="32"/>
      <c r="L538" s="34">
        <f ca="1">Source!U205</f>
        <v>5.08</v>
      </c>
    </row>
    <row r="539" spans="1:26" ht="15">
      <c r="G539" s="48">
        <f ca="1">H535+H536+H537</f>
        <v>99.05</v>
      </c>
      <c r="H539" s="48"/>
      <c r="J539" s="48">
        <f ca="1">K535+K536+K537</f>
        <v>602.23</v>
      </c>
      <c r="K539" s="48"/>
      <c r="L539" s="35">
        <f ca="1">Source!U205</f>
        <v>5.08</v>
      </c>
      <c r="O539" s="19">
        <f>G539</f>
        <v>99.05</v>
      </c>
      <c r="P539" s="19">
        <f>J539</f>
        <v>602.23</v>
      </c>
      <c r="Q539" s="19">
        <f>L539</f>
        <v>5.08</v>
      </c>
      <c r="W539">
        <f ca="1">IF(Source!BI205&lt;=1,H535+H536+H537, 0)</f>
        <v>99.05</v>
      </c>
      <c r="X539">
        <f ca="1">IF(Source!BI205=2,H535+H536+H537, 0)</f>
        <v>0</v>
      </c>
      <c r="Y539">
        <f ca="1">IF(Source!BI205=3,H535+H536+H537, 0)</f>
        <v>0</v>
      </c>
      <c r="Z539">
        <f ca="1">IF(Source!BI205=4,H535+H536+H537, 0)</f>
        <v>0</v>
      </c>
    </row>
    <row r="540" spans="1:26" ht="42.75">
      <c r="A540" s="40" t="str">
        <f ca="1">Source!E206</f>
        <v>55</v>
      </c>
      <c r="B540" s="41" t="str">
        <f ca="1">Source!F206</f>
        <v>м08-03-596-06</v>
      </c>
      <c r="C540" s="41" t="str">
        <f ca="1">Source!G206</f>
        <v>Установка прожектора, отдельно устанавливаемый на кронштейне, с лампой мощностью 1000 Вт</v>
      </c>
      <c r="D540" s="24" t="str">
        <f ca="1">Source!H206</f>
        <v>100 ШТ</v>
      </c>
      <c r="E540" s="10">
        <f ca="1">Source!I206</f>
        <v>0.12</v>
      </c>
      <c r="F540" s="25">
        <f ca="1">Source!AL206+Source!AM206+Source!AO206</f>
        <v>20261.260000000002</v>
      </c>
      <c r="G540" s="26"/>
      <c r="H540" s="25"/>
      <c r="I540" s="26" t="str">
        <f ca="1">Source!BO206</f>
        <v/>
      </c>
      <c r="J540" s="26"/>
      <c r="K540" s="25"/>
      <c r="L540" s="27"/>
      <c r="S540">
        <f ca="1">ROUND((Source!FX206/100)*((ROUND(Source!AF206*Source!I206, 2)+ROUND(Source!AE206*Source!I206, 2))), 2)</f>
        <v>538.87</v>
      </c>
      <c r="T540">
        <f ca="1">Source!X206</f>
        <v>3276.31</v>
      </c>
      <c r="U540">
        <f ca="1">ROUND((Source!FY206/100)*((ROUND(Source!AF206*Source!I206, 2)+ROUND(Source!AE206*Source!I206, 2))), 2)</f>
        <v>368.7</v>
      </c>
      <c r="V540">
        <f ca="1">Source!Y206</f>
        <v>2241.69</v>
      </c>
    </row>
    <row r="541" spans="1:26" ht="14.25">
      <c r="A541" s="40"/>
      <c r="B541" s="41"/>
      <c r="C541" s="41" t="s">
        <v>1049</v>
      </c>
      <c r="D541" s="24"/>
      <c r="E541" s="10"/>
      <c r="F541" s="25">
        <f ca="1">Source!AO206</f>
        <v>3229.95</v>
      </c>
      <c r="G541" s="26" t="str">
        <f ca="1">Source!DG206</f>
        <v/>
      </c>
      <c r="H541" s="25">
        <f ca="1">ROUND(Source!AF206*Source!I206, 2)</f>
        <v>387.59</v>
      </c>
      <c r="I541" s="26"/>
      <c r="J541" s="26">
        <f ca="1">IF(Source!BA206&lt;&gt; 0, Source!BA206, 1)</f>
        <v>6.08</v>
      </c>
      <c r="K541" s="25">
        <f ca="1">Source!S206</f>
        <v>2356.5700000000002</v>
      </c>
      <c r="L541" s="27"/>
      <c r="R541">
        <f>H541</f>
        <v>387.59</v>
      </c>
    </row>
    <row r="542" spans="1:26" ht="14.25">
      <c r="A542" s="40"/>
      <c r="B542" s="41"/>
      <c r="C542" s="41" t="s">
        <v>209</v>
      </c>
      <c r="D542" s="24"/>
      <c r="E542" s="10"/>
      <c r="F542" s="25">
        <f ca="1">Source!AM206</f>
        <v>15733.67</v>
      </c>
      <c r="G542" s="26" t="str">
        <f ca="1">Source!DE206</f>
        <v/>
      </c>
      <c r="H542" s="25">
        <f ca="1">ROUND(Source!AD206*Source!I206, 2)</f>
        <v>1888.04</v>
      </c>
      <c r="I542" s="26"/>
      <c r="J542" s="26">
        <f ca="1">IF(Source!BB206&lt;&gt; 0, Source!BB206, 1)</f>
        <v>6.08</v>
      </c>
      <c r="K542" s="25">
        <f ca="1">Source!Q206</f>
        <v>11479.29</v>
      </c>
      <c r="L542" s="27"/>
    </row>
    <row r="543" spans="1:26" ht="14.25">
      <c r="A543" s="40"/>
      <c r="B543" s="41"/>
      <c r="C543" s="41" t="s">
        <v>1050</v>
      </c>
      <c r="D543" s="24"/>
      <c r="E543" s="10"/>
      <c r="F543" s="25">
        <f ca="1">Source!AN206</f>
        <v>1496.96</v>
      </c>
      <c r="G543" s="26" t="str">
        <f ca="1">Source!DF206</f>
        <v/>
      </c>
      <c r="H543" s="28">
        <f ca="1">ROUND(Source!AE206*Source!I206, 2)</f>
        <v>179.64</v>
      </c>
      <c r="I543" s="26"/>
      <c r="J543" s="26">
        <f ca="1">IF(Source!BS206&lt;&gt; 0, Source!BS206, 1)</f>
        <v>6.08</v>
      </c>
      <c r="K543" s="28">
        <f ca="1">Source!R206</f>
        <v>1092.18</v>
      </c>
      <c r="L543" s="27"/>
      <c r="R543">
        <f>H543</f>
        <v>179.64</v>
      </c>
    </row>
    <row r="544" spans="1:26" ht="14.25">
      <c r="A544" s="40"/>
      <c r="B544" s="41"/>
      <c r="C544" s="41" t="s">
        <v>1051</v>
      </c>
      <c r="D544" s="24"/>
      <c r="E544" s="10"/>
      <c r="F544" s="25">
        <f ca="1">Source!AL206</f>
        <v>1297.6400000000001</v>
      </c>
      <c r="G544" s="26" t="str">
        <f ca="1">Source!DD206</f>
        <v/>
      </c>
      <c r="H544" s="25">
        <f ca="1">ROUND(Source!AC206*Source!I206, 2)</f>
        <v>155.72</v>
      </c>
      <c r="I544" s="26"/>
      <c r="J544" s="26">
        <f ca="1">IF(Source!BC206&lt;&gt; 0, Source!BC206, 1)</f>
        <v>6.08</v>
      </c>
      <c r="K544" s="25">
        <f ca="1">Source!P206</f>
        <v>946.76</v>
      </c>
      <c r="L544" s="27"/>
    </row>
    <row r="545" spans="1:26" ht="14.25">
      <c r="A545" s="40"/>
      <c r="B545" s="41"/>
      <c r="C545" s="41" t="s">
        <v>1052</v>
      </c>
      <c r="D545" s="24" t="s">
        <v>1053</v>
      </c>
      <c r="E545" s="10">
        <f ca="1">Source!BZ206</f>
        <v>95</v>
      </c>
      <c r="F545" s="44"/>
      <c r="G545" s="26"/>
      <c r="H545" s="25">
        <f ca="1">SUM(S540:S549)</f>
        <v>538.87</v>
      </c>
      <c r="I545" s="29"/>
      <c r="J545" s="23">
        <f ca="1">Source!AT206</f>
        <v>95</v>
      </c>
      <c r="K545" s="25">
        <f ca="1">SUM(T540:T549)</f>
        <v>3276.31</v>
      </c>
      <c r="L545" s="27"/>
    </row>
    <row r="546" spans="1:26" ht="14.25">
      <c r="A546" s="40"/>
      <c r="B546" s="41"/>
      <c r="C546" s="41" t="s">
        <v>1054</v>
      </c>
      <c r="D546" s="24" t="s">
        <v>1053</v>
      </c>
      <c r="E546" s="10">
        <f ca="1">Source!CA206</f>
        <v>65</v>
      </c>
      <c r="F546" s="44"/>
      <c r="G546" s="26"/>
      <c r="H546" s="25">
        <f ca="1">SUM(U540:U549)</f>
        <v>368.7</v>
      </c>
      <c r="I546" s="29"/>
      <c r="J546" s="23">
        <f ca="1">Source!AU206</f>
        <v>65</v>
      </c>
      <c r="K546" s="25">
        <f ca="1">SUM(V540:V549)</f>
        <v>2241.69</v>
      </c>
      <c r="L546" s="27"/>
    </row>
    <row r="547" spans="1:26" ht="14.25">
      <c r="A547" s="40"/>
      <c r="B547" s="41"/>
      <c r="C547" s="41" t="s">
        <v>1055</v>
      </c>
      <c r="D547" s="24" t="s">
        <v>1056</v>
      </c>
      <c r="E547" s="10">
        <f ca="1">Source!AQ206</f>
        <v>325.60000000000002</v>
      </c>
      <c r="F547" s="25"/>
      <c r="G547" s="26" t="str">
        <f ca="1">Source!DI206</f>
        <v/>
      </c>
      <c r="H547" s="25"/>
      <c r="I547" s="26"/>
      <c r="J547" s="26"/>
      <c r="K547" s="25"/>
      <c r="L547" s="36">
        <f ca="1">Source!U206</f>
        <v>39.072000000000003</v>
      </c>
    </row>
    <row r="548" spans="1:26" ht="28.5">
      <c r="A548" s="40" t="str">
        <f ca="1">Source!E207</f>
        <v>55,1</v>
      </c>
      <c r="B548" s="41" t="str">
        <f ca="1">Source!F207</f>
        <v>20.3.01.05-0001</v>
      </c>
      <c r="C548" s="41" t="str">
        <f ca="1">Source!G207</f>
        <v>Решетка защитная для светильника типа НСП 43М</v>
      </c>
      <c r="D548" s="24" t="str">
        <f ca="1">Source!H207</f>
        <v>шт.</v>
      </c>
      <c r="E548" s="10">
        <f ca="1">Source!I207</f>
        <v>12</v>
      </c>
      <c r="F548" s="25">
        <f ca="1">Source!AL207+Source!AM207+Source!AO207</f>
        <v>89.56</v>
      </c>
      <c r="G548" s="37" t="s">
        <v>1067</v>
      </c>
      <c r="H548" s="25">
        <f ca="1">ROUND(Source!AC207*Source!I207, 2)+ROUND(Source!AD207*Source!I207, 2)+ROUND(Source!AF207*Source!I207, 2)</f>
        <v>1074.72</v>
      </c>
      <c r="I548" s="26"/>
      <c r="J548" s="26">
        <f ca="1">IF(Source!BC207&lt;&gt; 0, Source!BC207, 1)</f>
        <v>6.08</v>
      </c>
      <c r="K548" s="25">
        <f ca="1">Source!O207</f>
        <v>6534.3</v>
      </c>
      <c r="L548" s="27"/>
      <c r="S548">
        <f ca="1">ROUND((Source!FX207/100)*((ROUND(Source!AF207*Source!I207, 2)+ROUND(Source!AE207*Source!I207, 2))), 2)</f>
        <v>0</v>
      </c>
      <c r="T548">
        <f ca="1">Source!X207</f>
        <v>0</v>
      </c>
      <c r="U548">
        <f ca="1">ROUND((Source!FY207/100)*((ROUND(Source!AF207*Source!I207, 2)+ROUND(Source!AE207*Source!I207, 2))), 2)</f>
        <v>0</v>
      </c>
      <c r="V548">
        <f ca="1">Source!Y207</f>
        <v>0</v>
      </c>
      <c r="W548">
        <f ca="1">IF(Source!BI207&lt;=1,H548, 0)</f>
        <v>0</v>
      </c>
      <c r="X548">
        <f ca="1">IF(Source!BI207=2,H548, 0)</f>
        <v>1074.72</v>
      </c>
      <c r="Y548">
        <f ca="1">IF(Source!BI207=3,H548, 0)</f>
        <v>0</v>
      </c>
      <c r="Z548">
        <f ca="1">IF(Source!BI207=4,H548, 0)</f>
        <v>0</v>
      </c>
    </row>
    <row r="549" spans="1:26" ht="57">
      <c r="A549" s="42" t="str">
        <f ca="1">Source!E208</f>
        <v>55,2</v>
      </c>
      <c r="B549" s="43" t="str">
        <f ca="1">Source!F208</f>
        <v>20.3.04.04-0014</v>
      </c>
      <c r="C549" s="43" t="str">
        <f ca="1">Source!G208</f>
        <v>Прожектор с отражателем алюминиевым альзакированным и защитным силикатным стеклом, тип ЖО 07-150-001</v>
      </c>
      <c r="D549" s="30" t="str">
        <f ca="1">Source!H208</f>
        <v>шт.</v>
      </c>
      <c r="E549" s="31">
        <f ca="1">Source!I208</f>
        <v>12</v>
      </c>
      <c r="F549" s="32">
        <f ca="1">Source!AL208+Source!AM208+Source!AO208</f>
        <v>1030.99</v>
      </c>
      <c r="G549" s="38" t="s">
        <v>1067</v>
      </c>
      <c r="H549" s="32">
        <f ca="1">ROUND(Source!AC208*Source!I208, 2)+ROUND(Source!AD208*Source!I208, 2)+ROUND(Source!AF208*Source!I208, 2)</f>
        <v>12371.88</v>
      </c>
      <c r="I549" s="33"/>
      <c r="J549" s="33">
        <f ca="1">IF(Source!BC208&lt;&gt; 0, Source!BC208, 1)</f>
        <v>6.08</v>
      </c>
      <c r="K549" s="32">
        <f ca="1">Source!O208</f>
        <v>75221.03</v>
      </c>
      <c r="L549" s="39"/>
      <c r="S549">
        <f ca="1">ROUND((Source!FX208/100)*((ROUND(Source!AF208*Source!I208, 2)+ROUND(Source!AE208*Source!I208, 2))), 2)</f>
        <v>0</v>
      </c>
      <c r="T549">
        <f ca="1">Source!X208</f>
        <v>0</v>
      </c>
      <c r="U549">
        <f ca="1">ROUND((Source!FY208/100)*((ROUND(Source!AF208*Source!I208, 2)+ROUND(Source!AE208*Source!I208, 2))), 2)</f>
        <v>0</v>
      </c>
      <c r="V549">
        <f ca="1">Source!Y208</f>
        <v>0</v>
      </c>
      <c r="W549">
        <f ca="1">IF(Source!BI208&lt;=1,H549, 0)</f>
        <v>0</v>
      </c>
      <c r="X549">
        <f ca="1">IF(Source!BI208=2,H549, 0)</f>
        <v>12371.88</v>
      </c>
      <c r="Y549">
        <f ca="1">IF(Source!BI208=3,H549, 0)</f>
        <v>0</v>
      </c>
      <c r="Z549">
        <f ca="1">IF(Source!BI208=4,H549, 0)</f>
        <v>0</v>
      </c>
    </row>
    <row r="550" spans="1:26" ht="15">
      <c r="G550" s="48">
        <f ca="1">H541+H542+H544+H545+H546+SUM(H548:H549)</f>
        <v>16785.519999999997</v>
      </c>
      <c r="H550" s="48"/>
      <c r="J550" s="48">
        <f ca="1">K541+K542+K544+K545+K546+SUM(K548:K549)</f>
        <v>102055.95</v>
      </c>
      <c r="K550" s="48"/>
      <c r="L550" s="35">
        <f ca="1">Source!U206</f>
        <v>39.072000000000003</v>
      </c>
      <c r="O550" s="19">
        <f>G550</f>
        <v>16785.519999999997</v>
      </c>
      <c r="P550" s="19">
        <f>J550</f>
        <v>102055.95</v>
      </c>
      <c r="Q550" s="19">
        <f>L550</f>
        <v>39.072000000000003</v>
      </c>
      <c r="W550">
        <f ca="1">IF(Source!BI206&lt;=1,H541+H542+H544+H545+H546, 0)</f>
        <v>0</v>
      </c>
      <c r="X550">
        <f ca="1">IF(Source!BI206=2,H541+H542+H544+H545+H546, 0)</f>
        <v>3338.9199999999996</v>
      </c>
      <c r="Y550">
        <f ca="1">IF(Source!BI206=3,H541+H542+H544+H545+H546, 0)</f>
        <v>0</v>
      </c>
      <c r="Z550">
        <f ca="1">IF(Source!BI206=4,H541+H542+H544+H545+H546, 0)</f>
        <v>0</v>
      </c>
    </row>
    <row r="551" spans="1:26" ht="28.5">
      <c r="A551" s="40" t="str">
        <f ca="1">Source!E209</f>
        <v>56</v>
      </c>
      <c r="B551" s="41" t="str">
        <f ca="1">Source!F209</f>
        <v>м10-02-016-06</v>
      </c>
      <c r="C551" s="41" t="str">
        <f ca="1">Source!G209</f>
        <v>Отдельно устанавливаемый преобразователь или блок питания</v>
      </c>
      <c r="D551" s="24" t="str">
        <f ca="1">Source!H209</f>
        <v>ШТ</v>
      </c>
      <c r="E551" s="10">
        <f ca="1">Source!I209</f>
        <v>4</v>
      </c>
      <c r="F551" s="25">
        <f ca="1">Source!AL209+Source!AM209+Source!AO209</f>
        <v>199.95</v>
      </c>
      <c r="G551" s="26"/>
      <c r="H551" s="25"/>
      <c r="I551" s="26" t="str">
        <f ca="1">Source!BO209</f>
        <v/>
      </c>
      <c r="J551" s="26"/>
      <c r="K551" s="25"/>
      <c r="L551" s="27"/>
      <c r="S551">
        <f ca="1">ROUND((Source!FX209/100)*((ROUND(Source!AF209*Source!I209, 2)+ROUND(Source!AE209*Source!I209, 2))), 2)</f>
        <v>372.61</v>
      </c>
      <c r="T551">
        <f ca="1">Source!X209</f>
        <v>2265.46</v>
      </c>
      <c r="U551">
        <f ca="1">ROUND((Source!FY209/100)*((ROUND(Source!AF209*Source!I209, 2)+ROUND(Source!AE209*Source!I209, 2))), 2)</f>
        <v>279.45999999999998</v>
      </c>
      <c r="V551">
        <f ca="1">Source!Y209</f>
        <v>1699.09</v>
      </c>
    </row>
    <row r="552" spans="1:26" ht="14.25">
      <c r="A552" s="40"/>
      <c r="B552" s="41"/>
      <c r="C552" s="41" t="s">
        <v>1049</v>
      </c>
      <c r="D552" s="24"/>
      <c r="E552" s="10"/>
      <c r="F552" s="25">
        <f ca="1">Source!AO209</f>
        <v>112.01</v>
      </c>
      <c r="G552" s="26" t="str">
        <f ca="1">Source!DG209</f>
        <v/>
      </c>
      <c r="H552" s="25">
        <f ca="1">ROUND(Source!AF209*Source!I209, 2)</f>
        <v>448.04</v>
      </c>
      <c r="I552" s="26"/>
      <c r="J552" s="26">
        <f ca="1">IF(Source!BA209&lt;&gt; 0, Source!BA209, 1)</f>
        <v>6.08</v>
      </c>
      <c r="K552" s="25">
        <f ca="1">Source!S209</f>
        <v>2724.08</v>
      </c>
      <c r="L552" s="27"/>
      <c r="R552">
        <f>H552</f>
        <v>448.04</v>
      </c>
    </row>
    <row r="553" spans="1:26" ht="14.25">
      <c r="A553" s="40"/>
      <c r="B553" s="41"/>
      <c r="C553" s="41" t="s">
        <v>209</v>
      </c>
      <c r="D553" s="24"/>
      <c r="E553" s="10"/>
      <c r="F553" s="25">
        <f ca="1">Source!AM209</f>
        <v>39.6</v>
      </c>
      <c r="G553" s="26" t="str">
        <f ca="1">Source!DE209</f>
        <v/>
      </c>
      <c r="H553" s="25">
        <f ca="1">ROUND(Source!AD209*Source!I209, 2)</f>
        <v>158.4</v>
      </c>
      <c r="I553" s="26"/>
      <c r="J553" s="26">
        <f ca="1">IF(Source!BB209&lt;&gt; 0, Source!BB209, 1)</f>
        <v>6.08</v>
      </c>
      <c r="K553" s="25">
        <f ca="1">Source!Q209</f>
        <v>963.07</v>
      </c>
      <c r="L553" s="27"/>
    </row>
    <row r="554" spans="1:26" ht="14.25">
      <c r="A554" s="40"/>
      <c r="B554" s="41"/>
      <c r="C554" s="41" t="s">
        <v>1050</v>
      </c>
      <c r="D554" s="24"/>
      <c r="E554" s="10"/>
      <c r="F554" s="25">
        <f ca="1">Source!AN209</f>
        <v>4.43</v>
      </c>
      <c r="G554" s="26" t="str">
        <f ca="1">Source!DF209</f>
        <v/>
      </c>
      <c r="H554" s="28">
        <f ca="1">ROUND(Source!AE209*Source!I209, 2)</f>
        <v>17.72</v>
      </c>
      <c r="I554" s="26"/>
      <c r="J554" s="26">
        <f ca="1">IF(Source!BS209&lt;&gt; 0, Source!BS209, 1)</f>
        <v>6.08</v>
      </c>
      <c r="K554" s="28">
        <f ca="1">Source!R209</f>
        <v>107.74</v>
      </c>
      <c r="L554" s="27"/>
      <c r="R554">
        <f>H554</f>
        <v>17.72</v>
      </c>
    </row>
    <row r="555" spans="1:26" ht="14.25">
      <c r="A555" s="40"/>
      <c r="B555" s="41"/>
      <c r="C555" s="41" t="s">
        <v>1051</v>
      </c>
      <c r="D555" s="24"/>
      <c r="E555" s="10"/>
      <c r="F555" s="25">
        <f ca="1">Source!AL209</f>
        <v>48.34</v>
      </c>
      <c r="G555" s="26" t="str">
        <f ca="1">Source!DD209</f>
        <v/>
      </c>
      <c r="H555" s="25">
        <f ca="1">ROUND(Source!AC209*Source!I209, 2)</f>
        <v>193.36</v>
      </c>
      <c r="I555" s="26"/>
      <c r="J555" s="26">
        <f ca="1">IF(Source!BC209&lt;&gt; 0, Source!BC209, 1)</f>
        <v>6.08</v>
      </c>
      <c r="K555" s="25">
        <f ca="1">Source!P209</f>
        <v>1175.6300000000001</v>
      </c>
      <c r="L555" s="27"/>
    </row>
    <row r="556" spans="1:26" ht="14.25">
      <c r="A556" s="40"/>
      <c r="B556" s="41"/>
      <c r="C556" s="41" t="s">
        <v>1052</v>
      </c>
      <c r="D556" s="24" t="s">
        <v>1053</v>
      </c>
      <c r="E556" s="10">
        <f ca="1">Source!BZ209</f>
        <v>80</v>
      </c>
      <c r="F556" s="44"/>
      <c r="G556" s="26"/>
      <c r="H556" s="25">
        <f ca="1">SUM(S551:S559)</f>
        <v>372.61</v>
      </c>
      <c r="I556" s="29"/>
      <c r="J556" s="23">
        <f ca="1">Source!AT209</f>
        <v>80</v>
      </c>
      <c r="K556" s="25">
        <f ca="1">SUM(T551:T559)</f>
        <v>2265.46</v>
      </c>
      <c r="L556" s="27"/>
    </row>
    <row r="557" spans="1:26" ht="14.25">
      <c r="A557" s="40"/>
      <c r="B557" s="41"/>
      <c r="C557" s="41" t="s">
        <v>1054</v>
      </c>
      <c r="D557" s="24" t="s">
        <v>1053</v>
      </c>
      <c r="E557" s="10">
        <f ca="1">Source!CA209</f>
        <v>60</v>
      </c>
      <c r="F557" s="44"/>
      <c r="G557" s="26"/>
      <c r="H557" s="25">
        <f ca="1">SUM(U551:U559)</f>
        <v>279.45999999999998</v>
      </c>
      <c r="I557" s="29"/>
      <c r="J557" s="23">
        <f ca="1">Source!AU209</f>
        <v>60</v>
      </c>
      <c r="K557" s="25">
        <f ca="1">SUM(V551:V559)</f>
        <v>1699.09</v>
      </c>
      <c r="L557" s="27"/>
    </row>
    <row r="558" spans="1:26" ht="14.25">
      <c r="A558" s="40"/>
      <c r="B558" s="41"/>
      <c r="C558" s="41" t="s">
        <v>1055</v>
      </c>
      <c r="D558" s="24" t="s">
        <v>1056</v>
      </c>
      <c r="E558" s="10">
        <f ca="1">Source!AQ209</f>
        <v>10.1</v>
      </c>
      <c r="F558" s="25"/>
      <c r="G558" s="26" t="str">
        <f ca="1">Source!DI209</f>
        <v/>
      </c>
      <c r="H558" s="25"/>
      <c r="I558" s="26"/>
      <c r="J558" s="26"/>
      <c r="K558" s="25"/>
      <c r="L558" s="36">
        <f ca="1">Source!U209</f>
        <v>40.4</v>
      </c>
    </row>
    <row r="559" spans="1:26" ht="42.75">
      <c r="A559" s="42" t="str">
        <f ca="1">Source!E210</f>
        <v>56,1</v>
      </c>
      <c r="B559" s="43" t="str">
        <f ca="1">Source!F210</f>
        <v>62.4.02.04-0001</v>
      </c>
      <c r="C559" s="43" t="str">
        <f ca="1">Source!G210</f>
        <v>Блок аварийного питания Relco INVERLUX PLUS SA-SE (Es1) встраиваемый в светильник</v>
      </c>
      <c r="D559" s="30" t="str">
        <f ca="1">Source!H210</f>
        <v>шт.</v>
      </c>
      <c r="E559" s="31">
        <f ca="1">Source!I210</f>
        <v>4</v>
      </c>
      <c r="F559" s="32">
        <f ca="1">Source!AL210+Source!AM210+Source!AO210</f>
        <v>280.67</v>
      </c>
      <c r="G559" s="38" t="s">
        <v>1067</v>
      </c>
      <c r="H559" s="32">
        <f ca="1">ROUND(Source!AC210*Source!I210, 2)+ROUND(Source!AD210*Source!I210, 2)+ROUND(Source!AF210*Source!I210, 2)</f>
        <v>1122.68</v>
      </c>
      <c r="I559" s="33"/>
      <c r="J559" s="33">
        <f ca="1">IF(Source!BC210&lt;&gt; 0, Source!BC210, 1)</f>
        <v>6.08</v>
      </c>
      <c r="K559" s="32">
        <f ca="1">Source!O210</f>
        <v>6825.89</v>
      </c>
      <c r="L559" s="39"/>
      <c r="S559">
        <f ca="1">ROUND((Source!FX210/100)*((ROUND(Source!AF210*Source!I210, 2)+ROUND(Source!AE210*Source!I210, 2))), 2)</f>
        <v>0</v>
      </c>
      <c r="T559">
        <f ca="1">Source!X210</f>
        <v>0</v>
      </c>
      <c r="U559">
        <f ca="1">ROUND((Source!FY210/100)*((ROUND(Source!AF210*Source!I210, 2)+ROUND(Source!AE210*Source!I210, 2))), 2)</f>
        <v>0</v>
      </c>
      <c r="V559">
        <f ca="1">Source!Y210</f>
        <v>0</v>
      </c>
      <c r="W559">
        <f ca="1">IF(Source!BI210&lt;=1,H559, 0)</f>
        <v>0</v>
      </c>
      <c r="X559">
        <f ca="1">IF(Source!BI210=2,H559, 0)</f>
        <v>1122.68</v>
      </c>
      <c r="Y559">
        <f ca="1">IF(Source!BI210=3,H559, 0)</f>
        <v>0</v>
      </c>
      <c r="Z559">
        <f ca="1">IF(Source!BI210=4,H559, 0)</f>
        <v>0</v>
      </c>
    </row>
    <row r="560" spans="1:26" ht="15">
      <c r="G560" s="48">
        <f ca="1">H552+H553+H555+H556+H557+SUM(H559:H559)</f>
        <v>2574.5500000000002</v>
      </c>
      <c r="H560" s="48"/>
      <c r="J560" s="48">
        <f ca="1">K552+K553+K555+K556+K557+SUM(K559:K559)</f>
        <v>15653.220000000001</v>
      </c>
      <c r="K560" s="48"/>
      <c r="L560" s="35">
        <f ca="1">Source!U209</f>
        <v>40.4</v>
      </c>
      <c r="O560" s="19">
        <f>G560</f>
        <v>2574.5500000000002</v>
      </c>
      <c r="P560" s="19">
        <f>J560</f>
        <v>15653.220000000001</v>
      </c>
      <c r="Q560" s="19">
        <f>L560</f>
        <v>40.4</v>
      </c>
      <c r="W560">
        <f ca="1">IF(Source!BI209&lt;=1,H552+H553+H555+H556+H557, 0)</f>
        <v>0</v>
      </c>
      <c r="X560">
        <f ca="1">IF(Source!BI209=2,H552+H553+H555+H556+H557, 0)</f>
        <v>1451.8700000000001</v>
      </c>
      <c r="Y560">
        <f ca="1">IF(Source!BI209=3,H552+H553+H555+H556+H557, 0)</f>
        <v>0</v>
      </c>
      <c r="Z560">
        <f ca="1">IF(Source!BI209=4,H552+H553+H555+H556+H557, 0)</f>
        <v>0</v>
      </c>
    </row>
    <row r="561" spans="1:26" ht="28.5">
      <c r="A561" s="40" t="str">
        <f ca="1">Source!E211</f>
        <v>57</v>
      </c>
      <c r="B561" s="41" t="str">
        <f ca="1">Source!F211</f>
        <v>м08-02-390-01</v>
      </c>
      <c r="C561" s="41" t="str">
        <f ca="1">Source!G211</f>
        <v>Короба пластмассовые шириной до 40 мм</v>
      </c>
      <c r="D561" s="24" t="str">
        <f ca="1">Source!H211</f>
        <v>100 м</v>
      </c>
      <c r="E561" s="10">
        <f ca="1">Source!I211</f>
        <v>1.5</v>
      </c>
      <c r="F561" s="25">
        <f ca="1">Source!AL211+Source!AM211+Source!AO211</f>
        <v>206.76</v>
      </c>
      <c r="G561" s="26"/>
      <c r="H561" s="25"/>
      <c r="I561" s="26" t="str">
        <f ca="1">Source!BO211</f>
        <v/>
      </c>
      <c r="J561" s="26"/>
      <c r="K561" s="25"/>
      <c r="L561" s="27"/>
      <c r="S561">
        <f ca="1">ROUND((Source!FX211/100)*((ROUND(Source!AF211*Source!I211, 2)+ROUND(Source!AE211*Source!I211, 2))), 2)</f>
        <v>220.96</v>
      </c>
      <c r="T561">
        <f ca="1">Source!X211</f>
        <v>1343.44</v>
      </c>
      <c r="U561">
        <f ca="1">ROUND((Source!FY211/100)*((ROUND(Source!AF211*Source!I211, 2)+ROUND(Source!AE211*Source!I211, 2))), 2)</f>
        <v>151.18</v>
      </c>
      <c r="V561">
        <f ca="1">Source!Y211</f>
        <v>919.2</v>
      </c>
    </row>
    <row r="562" spans="1:26">
      <c r="C562" s="18" t="str">
        <f ca="1">"Объем: "&amp;Source!I211&amp;"=150/"&amp;"100"</f>
        <v>Объем: 1,5=150/100</v>
      </c>
    </row>
    <row r="563" spans="1:26" ht="14.25">
      <c r="A563" s="40"/>
      <c r="B563" s="41"/>
      <c r="C563" s="41" t="s">
        <v>1049</v>
      </c>
      <c r="D563" s="24"/>
      <c r="E563" s="10"/>
      <c r="F563" s="25">
        <f ca="1">Source!AO211</f>
        <v>154.91999999999999</v>
      </c>
      <c r="G563" s="26" t="str">
        <f ca="1">Source!DG211</f>
        <v/>
      </c>
      <c r="H563" s="25">
        <f ca="1">ROUND(Source!AF211*Source!I211, 2)</f>
        <v>232.38</v>
      </c>
      <c r="I563" s="26"/>
      <c r="J563" s="26">
        <f ca="1">IF(Source!BA211&lt;&gt; 0, Source!BA211, 1)</f>
        <v>6.08</v>
      </c>
      <c r="K563" s="25">
        <f ca="1">Source!S211</f>
        <v>1412.87</v>
      </c>
      <c r="L563" s="27"/>
      <c r="R563">
        <f>H563</f>
        <v>232.38</v>
      </c>
    </row>
    <row r="564" spans="1:26" ht="14.25">
      <c r="A564" s="40"/>
      <c r="B564" s="41"/>
      <c r="C564" s="41" t="s">
        <v>209</v>
      </c>
      <c r="D564" s="24"/>
      <c r="E564" s="10"/>
      <c r="F564" s="25">
        <f ca="1">Source!AM211</f>
        <v>0.31</v>
      </c>
      <c r="G564" s="26" t="str">
        <f ca="1">Source!DE211</f>
        <v/>
      </c>
      <c r="H564" s="25">
        <f ca="1">ROUND(Source!AD211*Source!I211, 2)</f>
        <v>0.47</v>
      </c>
      <c r="I564" s="26"/>
      <c r="J564" s="26">
        <f ca="1">IF(Source!BB211&lt;&gt; 0, Source!BB211, 1)</f>
        <v>6.08</v>
      </c>
      <c r="K564" s="25">
        <f ca="1">Source!Q211</f>
        <v>2.83</v>
      </c>
      <c r="L564" s="27"/>
    </row>
    <row r="565" spans="1:26" ht="14.25">
      <c r="A565" s="40"/>
      <c r="B565" s="41"/>
      <c r="C565" s="41" t="s">
        <v>1050</v>
      </c>
      <c r="D565" s="24"/>
      <c r="E565" s="10"/>
      <c r="F565" s="25">
        <f ca="1">Source!AN211</f>
        <v>0.14000000000000001</v>
      </c>
      <c r="G565" s="26" t="str">
        <f ca="1">Source!DF211</f>
        <v/>
      </c>
      <c r="H565" s="28">
        <f ca="1">ROUND(Source!AE211*Source!I211, 2)</f>
        <v>0.21</v>
      </c>
      <c r="I565" s="26"/>
      <c r="J565" s="26">
        <f ca="1">IF(Source!BS211&lt;&gt; 0, Source!BS211, 1)</f>
        <v>6.08</v>
      </c>
      <c r="K565" s="28">
        <f ca="1">Source!R211</f>
        <v>1.28</v>
      </c>
      <c r="L565" s="27"/>
      <c r="R565">
        <f>H565</f>
        <v>0.21</v>
      </c>
    </row>
    <row r="566" spans="1:26" ht="14.25">
      <c r="A566" s="40"/>
      <c r="B566" s="41"/>
      <c r="C566" s="41" t="s">
        <v>1051</v>
      </c>
      <c r="D566" s="24"/>
      <c r="E566" s="10"/>
      <c r="F566" s="25">
        <f ca="1">Source!AL211</f>
        <v>51.53</v>
      </c>
      <c r="G566" s="26" t="str">
        <f ca="1">Source!DD211</f>
        <v/>
      </c>
      <c r="H566" s="25">
        <f ca="1">ROUND(Source!AC211*Source!I211, 2)</f>
        <v>77.3</v>
      </c>
      <c r="I566" s="26"/>
      <c r="J566" s="26">
        <f ca="1">IF(Source!BC211&lt;&gt; 0, Source!BC211, 1)</f>
        <v>6.08</v>
      </c>
      <c r="K566" s="25">
        <f ca="1">Source!P211</f>
        <v>469.95</v>
      </c>
      <c r="L566" s="27"/>
    </row>
    <row r="567" spans="1:26" ht="14.25">
      <c r="A567" s="40"/>
      <c r="B567" s="41"/>
      <c r="C567" s="41" t="s">
        <v>1052</v>
      </c>
      <c r="D567" s="24" t="s">
        <v>1053</v>
      </c>
      <c r="E567" s="10">
        <f ca="1">Source!BZ211</f>
        <v>95</v>
      </c>
      <c r="F567" s="44"/>
      <c r="G567" s="26"/>
      <c r="H567" s="25">
        <f ca="1">SUM(S561:S570)</f>
        <v>220.96</v>
      </c>
      <c r="I567" s="29"/>
      <c r="J567" s="23">
        <f ca="1">Source!AT211</f>
        <v>95</v>
      </c>
      <c r="K567" s="25">
        <f ca="1">SUM(T561:T570)</f>
        <v>1343.44</v>
      </c>
      <c r="L567" s="27"/>
    </row>
    <row r="568" spans="1:26" ht="14.25">
      <c r="A568" s="40"/>
      <c r="B568" s="41"/>
      <c r="C568" s="41" t="s">
        <v>1054</v>
      </c>
      <c r="D568" s="24" t="s">
        <v>1053</v>
      </c>
      <c r="E568" s="10">
        <f ca="1">Source!CA211</f>
        <v>65</v>
      </c>
      <c r="F568" s="44"/>
      <c r="G568" s="26"/>
      <c r="H568" s="25">
        <f ca="1">SUM(U561:U570)</f>
        <v>151.18</v>
      </c>
      <c r="I568" s="29"/>
      <c r="J568" s="23">
        <f ca="1">Source!AU211</f>
        <v>65</v>
      </c>
      <c r="K568" s="25">
        <f ca="1">SUM(V561:V570)</f>
        <v>919.2</v>
      </c>
      <c r="L568" s="27"/>
    </row>
    <row r="569" spans="1:26" ht="14.25">
      <c r="A569" s="40"/>
      <c r="B569" s="41"/>
      <c r="C569" s="41" t="s">
        <v>1055</v>
      </c>
      <c r="D569" s="24" t="s">
        <v>1056</v>
      </c>
      <c r="E569" s="10">
        <f ca="1">Source!AQ211</f>
        <v>16.29</v>
      </c>
      <c r="F569" s="25"/>
      <c r="G569" s="26" t="str">
        <f ca="1">Source!DI211</f>
        <v/>
      </c>
      <c r="H569" s="25"/>
      <c r="I569" s="26"/>
      <c r="J569" s="26"/>
      <c r="K569" s="25"/>
      <c r="L569" s="36">
        <f ca="1">Source!U211</f>
        <v>24.434999999999999</v>
      </c>
    </row>
    <row r="570" spans="1:26" ht="28.5">
      <c r="A570" s="42" t="str">
        <f ca="1">Source!E212</f>
        <v>57,1</v>
      </c>
      <c r="B570" s="43" t="str">
        <f ca="1">Source!F212</f>
        <v>20.2.05.04-0023</v>
      </c>
      <c r="C570" s="43" t="str">
        <f ca="1">Source!G212</f>
        <v>Кабель-канал (короб) "Электропласт" 16x16 мм</v>
      </c>
      <c r="D570" s="30" t="str">
        <f ca="1">Source!H212</f>
        <v>100 м</v>
      </c>
      <c r="E570" s="31">
        <f ca="1">Source!I212</f>
        <v>1.5</v>
      </c>
      <c r="F570" s="32">
        <f ca="1">Source!AL212+Source!AM212+Source!AO212</f>
        <v>118</v>
      </c>
      <c r="G570" s="38" t="s">
        <v>1067</v>
      </c>
      <c r="H570" s="32">
        <f ca="1">ROUND(Source!AC212*Source!I212, 2)+ROUND(Source!AD212*Source!I212, 2)+ROUND(Source!AF212*Source!I212, 2)</f>
        <v>177</v>
      </c>
      <c r="I570" s="33"/>
      <c r="J570" s="33">
        <f ca="1">IF(Source!BC212&lt;&gt; 0, Source!BC212, 1)</f>
        <v>6.08</v>
      </c>
      <c r="K570" s="32">
        <f ca="1">Source!O212</f>
        <v>1076.1600000000001</v>
      </c>
      <c r="L570" s="39"/>
      <c r="S570">
        <f ca="1">ROUND((Source!FX212/100)*((ROUND(Source!AF212*Source!I212, 2)+ROUND(Source!AE212*Source!I212, 2))), 2)</f>
        <v>0</v>
      </c>
      <c r="T570">
        <f ca="1">Source!X212</f>
        <v>0</v>
      </c>
      <c r="U570">
        <f ca="1">ROUND((Source!FY212/100)*((ROUND(Source!AF212*Source!I212, 2)+ROUND(Source!AE212*Source!I212, 2))), 2)</f>
        <v>0</v>
      </c>
      <c r="V570">
        <f ca="1">Source!Y212</f>
        <v>0</v>
      </c>
      <c r="W570">
        <f ca="1">IF(Source!BI212&lt;=1,H570, 0)</f>
        <v>0</v>
      </c>
      <c r="X570">
        <f ca="1">IF(Source!BI212=2,H570, 0)</f>
        <v>177</v>
      </c>
      <c r="Y570">
        <f ca="1">IF(Source!BI212=3,H570, 0)</f>
        <v>0</v>
      </c>
      <c r="Z570">
        <f ca="1">IF(Source!BI212=4,H570, 0)</f>
        <v>0</v>
      </c>
    </row>
    <row r="571" spans="1:26" ht="15">
      <c r="G571" s="48">
        <f ca="1">H563+H564+H566+H567+H568+SUM(H570:H570)</f>
        <v>859.29</v>
      </c>
      <c r="H571" s="48"/>
      <c r="J571" s="48">
        <f ca="1">K563+K564+K566+K567+K568+SUM(K570:K570)</f>
        <v>5224.45</v>
      </c>
      <c r="K571" s="48"/>
      <c r="L571" s="35">
        <f ca="1">Source!U211</f>
        <v>24.434999999999999</v>
      </c>
      <c r="O571" s="19">
        <f>G571</f>
        <v>859.29</v>
      </c>
      <c r="P571" s="19">
        <f>J571</f>
        <v>5224.45</v>
      </c>
      <c r="Q571" s="19">
        <f>L571</f>
        <v>24.434999999999999</v>
      </c>
      <c r="W571">
        <f ca="1">IF(Source!BI211&lt;=1,H563+H564+H566+H567+H568, 0)</f>
        <v>0</v>
      </c>
      <c r="X571">
        <f ca="1">IF(Source!BI211=2,H563+H564+H566+H567+H568, 0)</f>
        <v>682.29</v>
      </c>
      <c r="Y571">
        <f ca="1">IF(Source!BI211=3,H563+H564+H566+H567+H568, 0)</f>
        <v>0</v>
      </c>
      <c r="Z571">
        <f ca="1">IF(Source!BI211=4,H563+H564+H566+H567+H568, 0)</f>
        <v>0</v>
      </c>
    </row>
    <row r="572" spans="1:26" ht="14.25">
      <c r="A572" s="40" t="str">
        <f ca="1">Source!E213</f>
        <v>58</v>
      </c>
      <c r="B572" s="41" t="str">
        <f ca="1">Source!F213</f>
        <v>м08-02-399-02 прим.</v>
      </c>
      <c r="C572" s="41" t="str">
        <f ca="1">Source!G213</f>
        <v>Провод в коробах, сечением до 35 мм2</v>
      </c>
      <c r="D572" s="24" t="str">
        <f ca="1">Source!H213</f>
        <v>100 м</v>
      </c>
      <c r="E572" s="10">
        <f ca="1">Source!I213</f>
        <v>1.5</v>
      </c>
      <c r="F572" s="25">
        <f ca="1">Source!AL213+Source!AM213+Source!AO213</f>
        <v>50.72</v>
      </c>
      <c r="G572" s="26"/>
      <c r="H572" s="25"/>
      <c r="I572" s="26" t="str">
        <f ca="1">Source!BO213</f>
        <v/>
      </c>
      <c r="J572" s="26"/>
      <c r="K572" s="25"/>
      <c r="L572" s="27"/>
      <c r="S572">
        <f ca="1">ROUND((Source!FX213/100)*((ROUND(Source!AF213*Source!I213, 2)+ROUND(Source!AE213*Source!I213, 2))), 2)</f>
        <v>50.73</v>
      </c>
      <c r="T572">
        <f ca="1">Source!X213</f>
        <v>308.44</v>
      </c>
      <c r="U572">
        <f ca="1">ROUND((Source!FY213/100)*((ROUND(Source!AF213*Source!I213, 2)+ROUND(Source!AE213*Source!I213, 2))), 2)</f>
        <v>34.71</v>
      </c>
      <c r="V572">
        <f ca="1">Source!Y213</f>
        <v>211.04</v>
      </c>
    </row>
    <row r="573" spans="1:26">
      <c r="C573" s="18" t="str">
        <f ca="1">"Объем: "&amp;Source!I213&amp;"=150/"&amp;"100"</f>
        <v>Объем: 1,5=150/100</v>
      </c>
    </row>
    <row r="574" spans="1:26" ht="14.25">
      <c r="A574" s="40"/>
      <c r="B574" s="41"/>
      <c r="C574" s="41" t="s">
        <v>1049</v>
      </c>
      <c r="D574" s="24"/>
      <c r="E574" s="10"/>
      <c r="F574" s="25">
        <f ca="1">Source!AO213</f>
        <v>35.340000000000003</v>
      </c>
      <c r="G574" s="26" t="str">
        <f ca="1">Source!DG213</f>
        <v/>
      </c>
      <c r="H574" s="25">
        <f ca="1">ROUND(Source!AF213*Source!I213, 2)</f>
        <v>53.01</v>
      </c>
      <c r="I574" s="26"/>
      <c r="J574" s="26">
        <f ca="1">IF(Source!BA213&lt;&gt; 0, Source!BA213, 1)</f>
        <v>6.08</v>
      </c>
      <c r="K574" s="25">
        <f ca="1">Source!S213</f>
        <v>322.3</v>
      </c>
      <c r="L574" s="27"/>
      <c r="R574">
        <f>H574</f>
        <v>53.01</v>
      </c>
    </row>
    <row r="575" spans="1:26" ht="14.25">
      <c r="A575" s="40"/>
      <c r="B575" s="41"/>
      <c r="C575" s="41" t="s">
        <v>209</v>
      </c>
      <c r="D575" s="24"/>
      <c r="E575" s="10"/>
      <c r="F575" s="25">
        <f ca="1">Source!AM213</f>
        <v>1.78</v>
      </c>
      <c r="G575" s="26" t="str">
        <f ca="1">Source!DE213</f>
        <v/>
      </c>
      <c r="H575" s="25">
        <f ca="1">ROUND(Source!AD213*Source!I213, 2)</f>
        <v>2.67</v>
      </c>
      <c r="I575" s="26"/>
      <c r="J575" s="26">
        <f ca="1">IF(Source!BB213&lt;&gt; 0, Source!BB213, 1)</f>
        <v>6.08</v>
      </c>
      <c r="K575" s="25">
        <f ca="1">Source!Q213</f>
        <v>16.23</v>
      </c>
      <c r="L575" s="27"/>
    </row>
    <row r="576" spans="1:26" ht="14.25">
      <c r="A576" s="40"/>
      <c r="B576" s="41"/>
      <c r="C576" s="41" t="s">
        <v>1050</v>
      </c>
      <c r="D576" s="24"/>
      <c r="E576" s="10"/>
      <c r="F576" s="25">
        <f ca="1">Source!AN213</f>
        <v>0.26</v>
      </c>
      <c r="G576" s="26" t="str">
        <f ca="1">Source!DF213</f>
        <v/>
      </c>
      <c r="H576" s="28">
        <f ca="1">ROUND(Source!AE213*Source!I213, 2)</f>
        <v>0.39</v>
      </c>
      <c r="I576" s="26"/>
      <c r="J576" s="26">
        <f ca="1">IF(Source!BS213&lt;&gt; 0, Source!BS213, 1)</f>
        <v>6.08</v>
      </c>
      <c r="K576" s="28">
        <f ca="1">Source!R213</f>
        <v>2.37</v>
      </c>
      <c r="L576" s="27"/>
      <c r="R576">
        <f>H576</f>
        <v>0.39</v>
      </c>
    </row>
    <row r="577" spans="1:26" ht="14.25">
      <c r="A577" s="40"/>
      <c r="B577" s="41"/>
      <c r="C577" s="41" t="s">
        <v>1051</v>
      </c>
      <c r="D577" s="24"/>
      <c r="E577" s="10"/>
      <c r="F577" s="25">
        <f ca="1">Source!AL213</f>
        <v>13.6</v>
      </c>
      <c r="G577" s="26" t="str">
        <f ca="1">Source!DD213</f>
        <v/>
      </c>
      <c r="H577" s="25">
        <f ca="1">ROUND(Source!AC213*Source!I213, 2)</f>
        <v>20.399999999999999</v>
      </c>
      <c r="I577" s="26"/>
      <c r="J577" s="26">
        <f ca="1">IF(Source!BC213&lt;&gt; 0, Source!BC213, 1)</f>
        <v>6.08</v>
      </c>
      <c r="K577" s="25">
        <f ca="1">Source!P213</f>
        <v>124.03</v>
      </c>
      <c r="L577" s="27"/>
    </row>
    <row r="578" spans="1:26" ht="14.25">
      <c r="A578" s="40"/>
      <c r="B578" s="41"/>
      <c r="C578" s="41" t="s">
        <v>1052</v>
      </c>
      <c r="D578" s="24" t="s">
        <v>1053</v>
      </c>
      <c r="E578" s="10">
        <f ca="1">Source!BZ213</f>
        <v>95</v>
      </c>
      <c r="F578" s="44"/>
      <c r="G578" s="26"/>
      <c r="H578" s="25">
        <f ca="1">SUM(S572:S581)</f>
        <v>50.73</v>
      </c>
      <c r="I578" s="29"/>
      <c r="J578" s="23">
        <f ca="1">Source!AT213</f>
        <v>95</v>
      </c>
      <c r="K578" s="25">
        <f ca="1">SUM(T572:T581)</f>
        <v>308.44</v>
      </c>
      <c r="L578" s="27"/>
    </row>
    <row r="579" spans="1:26" ht="14.25">
      <c r="A579" s="40"/>
      <c r="B579" s="41"/>
      <c r="C579" s="41" t="s">
        <v>1054</v>
      </c>
      <c r="D579" s="24" t="s">
        <v>1053</v>
      </c>
      <c r="E579" s="10">
        <f ca="1">Source!CA213</f>
        <v>65</v>
      </c>
      <c r="F579" s="44"/>
      <c r="G579" s="26"/>
      <c r="H579" s="25">
        <f ca="1">SUM(U572:U581)</f>
        <v>34.71</v>
      </c>
      <c r="I579" s="29"/>
      <c r="J579" s="23">
        <f ca="1">Source!AU213</f>
        <v>65</v>
      </c>
      <c r="K579" s="25">
        <f ca="1">SUM(V572:V581)</f>
        <v>211.04</v>
      </c>
      <c r="L579" s="27"/>
    </row>
    <row r="580" spans="1:26" ht="14.25">
      <c r="A580" s="40"/>
      <c r="B580" s="41"/>
      <c r="C580" s="41" t="s">
        <v>1055</v>
      </c>
      <c r="D580" s="24" t="s">
        <v>1056</v>
      </c>
      <c r="E580" s="10">
        <f ca="1">Source!AQ213</f>
        <v>3.76</v>
      </c>
      <c r="F580" s="25"/>
      <c r="G580" s="26" t="str">
        <f ca="1">Source!DI213</f>
        <v/>
      </c>
      <c r="H580" s="25"/>
      <c r="I580" s="26"/>
      <c r="J580" s="26"/>
      <c r="K580" s="25"/>
      <c r="L580" s="36">
        <f ca="1">Source!U213</f>
        <v>5.64</v>
      </c>
    </row>
    <row r="581" spans="1:26" ht="85.5">
      <c r="A581" s="42" t="str">
        <f ca="1">Source!E214</f>
        <v>58,1</v>
      </c>
      <c r="B581" s="43" t="str">
        <f ca="1">Source!F214</f>
        <v>21.1.06.09-0152</v>
      </c>
      <c r="C581" s="43" t="str">
        <f ca="1">Source!G214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v>
      </c>
      <c r="D581" s="30" t="str">
        <f ca="1">Source!H214</f>
        <v>1000 м</v>
      </c>
      <c r="E581" s="31">
        <f ca="1">Source!I214</f>
        <v>0.15</v>
      </c>
      <c r="F581" s="32">
        <f ca="1">Source!AL214+Source!AM214+Source!AO214</f>
        <v>6920.41</v>
      </c>
      <c r="G581" s="38" t="s">
        <v>1067</v>
      </c>
      <c r="H581" s="32">
        <f ca="1">ROUND(Source!AC214*Source!I214, 2)+ROUND(Source!AD214*Source!I214, 2)+ROUND(Source!AF214*Source!I214, 2)</f>
        <v>1038.06</v>
      </c>
      <c r="I581" s="33"/>
      <c r="J581" s="33">
        <f ca="1">IF(Source!BC214&lt;&gt; 0, Source!BC214, 1)</f>
        <v>6.08</v>
      </c>
      <c r="K581" s="32">
        <f ca="1">Source!O214</f>
        <v>6311.41</v>
      </c>
      <c r="L581" s="39"/>
      <c r="S581">
        <f ca="1">ROUND((Source!FX214/100)*((ROUND(Source!AF214*Source!I214, 2)+ROUND(Source!AE214*Source!I214, 2))), 2)</f>
        <v>0</v>
      </c>
      <c r="T581">
        <f ca="1">Source!X214</f>
        <v>0</v>
      </c>
      <c r="U581">
        <f ca="1">ROUND((Source!FY214/100)*((ROUND(Source!AF214*Source!I214, 2)+ROUND(Source!AE214*Source!I214, 2))), 2)</f>
        <v>0</v>
      </c>
      <c r="V581">
        <f ca="1">Source!Y214</f>
        <v>0</v>
      </c>
      <c r="W581">
        <f ca="1">IF(Source!BI214&lt;=1,H581, 0)</f>
        <v>0</v>
      </c>
      <c r="X581">
        <f ca="1">IF(Source!BI214=2,H581, 0)</f>
        <v>1038.06</v>
      </c>
      <c r="Y581">
        <f ca="1">IF(Source!BI214=3,H581, 0)</f>
        <v>0</v>
      </c>
      <c r="Z581">
        <f ca="1">IF(Source!BI214=4,H581, 0)</f>
        <v>0</v>
      </c>
    </row>
    <row r="582" spans="1:26" ht="15">
      <c r="G582" s="48">
        <f ca="1">H574+H575+H577+H578+H579+SUM(H581:H581)</f>
        <v>1199.58</v>
      </c>
      <c r="H582" s="48"/>
      <c r="J582" s="48">
        <f ca="1">K574+K575+K577+K578+K579+SUM(K581:K581)</f>
        <v>7293.45</v>
      </c>
      <c r="K582" s="48"/>
      <c r="L582" s="35">
        <f ca="1">Source!U213</f>
        <v>5.64</v>
      </c>
      <c r="O582" s="19">
        <f>G582</f>
        <v>1199.58</v>
      </c>
      <c r="P582" s="19">
        <f>J582</f>
        <v>7293.45</v>
      </c>
      <c r="Q582" s="19">
        <f>L582</f>
        <v>5.64</v>
      </c>
      <c r="W582">
        <f ca="1">IF(Source!BI213&lt;=1,H574+H575+H577+H578+H579, 0)</f>
        <v>0</v>
      </c>
      <c r="X582">
        <f ca="1">IF(Source!BI213=2,H574+H575+H577+H578+H579, 0)</f>
        <v>161.52000000000001</v>
      </c>
      <c r="Y582">
        <f ca="1">IF(Source!BI213=3,H574+H575+H577+H578+H579, 0)</f>
        <v>0</v>
      </c>
      <c r="Z582">
        <f ca="1">IF(Source!BI213=4,H574+H575+H577+H578+H579, 0)</f>
        <v>0</v>
      </c>
    </row>
    <row r="583" spans="1:26" ht="28.5">
      <c r="A583" s="40" t="str">
        <f ca="1">Source!E215</f>
        <v>59</v>
      </c>
      <c r="B583" s="41" t="str">
        <f ca="1">Source!F215</f>
        <v>67-8-1</v>
      </c>
      <c r="C583" s="41" t="str">
        <f ca="1">Source!G215</f>
        <v>Смена светильников с лампами накаливания</v>
      </c>
      <c r="D583" s="24" t="str">
        <f ca="1">Source!H215</f>
        <v>100 ШТ</v>
      </c>
      <c r="E583" s="10">
        <f ca="1">Source!I215</f>
        <v>0.32</v>
      </c>
      <c r="F583" s="25">
        <f ca="1">Source!AL215+Source!AM215+Source!AO215</f>
        <v>858.08</v>
      </c>
      <c r="G583" s="26"/>
      <c r="H583" s="25"/>
      <c r="I583" s="26" t="str">
        <f ca="1">Source!BO215</f>
        <v/>
      </c>
      <c r="J583" s="26"/>
      <c r="K583" s="25"/>
      <c r="L583" s="27"/>
      <c r="S583">
        <f ca="1">ROUND((Source!FX215/100)*((ROUND(Source!AF215*Source!I215, 2)+ROUND(Source!AE215*Source!I215, 2))), 2)</f>
        <v>233.25</v>
      </c>
      <c r="T583">
        <f ca="1">Source!X215</f>
        <v>1418.18</v>
      </c>
      <c r="U583">
        <f ca="1">ROUND((Source!FY215/100)*((ROUND(Source!AF215*Source!I215, 2)+ROUND(Source!AE215*Source!I215, 2))), 2)</f>
        <v>178.37</v>
      </c>
      <c r="V583">
        <f ca="1">Source!Y215</f>
        <v>1084.49</v>
      </c>
    </row>
    <row r="584" spans="1:26">
      <c r="C584" s="18" t="str">
        <f ca="1">"Объем: "&amp;Source!I215&amp;"=32/"&amp;"100"</f>
        <v>Объем: 0,32=32/100</v>
      </c>
    </row>
    <row r="585" spans="1:26" ht="14.25">
      <c r="A585" s="40"/>
      <c r="B585" s="41"/>
      <c r="C585" s="41" t="s">
        <v>1049</v>
      </c>
      <c r="D585" s="24"/>
      <c r="E585" s="10"/>
      <c r="F585" s="25">
        <f ca="1">Source!AO215</f>
        <v>857.14</v>
      </c>
      <c r="G585" s="26" t="str">
        <f ca="1">Source!DG215</f>
        <v/>
      </c>
      <c r="H585" s="25">
        <f ca="1">ROUND(Source!AF215*Source!I215, 2)</f>
        <v>274.27999999999997</v>
      </c>
      <c r="I585" s="26"/>
      <c r="J585" s="26">
        <f ca="1">IF(Source!BA215&lt;&gt; 0, Source!BA215, 1)</f>
        <v>6.08</v>
      </c>
      <c r="K585" s="25">
        <f ca="1">Source!S215</f>
        <v>1667.65</v>
      </c>
      <c r="L585" s="27"/>
      <c r="R585">
        <f>H585</f>
        <v>274.27999999999997</v>
      </c>
    </row>
    <row r="586" spans="1:26" ht="14.25">
      <c r="A586" s="40"/>
      <c r="B586" s="41"/>
      <c r="C586" s="41" t="s">
        <v>209</v>
      </c>
      <c r="D586" s="24"/>
      <c r="E586" s="10"/>
      <c r="F586" s="25">
        <f ca="1">Source!AM215</f>
        <v>0.94</v>
      </c>
      <c r="G586" s="26" t="str">
        <f ca="1">Source!DE215</f>
        <v/>
      </c>
      <c r="H586" s="25">
        <f ca="1">ROUND(Source!AD215*Source!I215, 2)</f>
        <v>0.3</v>
      </c>
      <c r="I586" s="26"/>
      <c r="J586" s="26">
        <f ca="1">IF(Source!BB215&lt;&gt; 0, Source!BB215, 1)</f>
        <v>6.08</v>
      </c>
      <c r="K586" s="25">
        <f ca="1">Source!Q215</f>
        <v>1.83</v>
      </c>
      <c r="L586" s="27"/>
    </row>
    <row r="587" spans="1:26" ht="14.25">
      <c r="A587" s="40"/>
      <c r="B587" s="41"/>
      <c r="C587" s="41" t="s">
        <v>1050</v>
      </c>
      <c r="D587" s="24"/>
      <c r="E587" s="10"/>
      <c r="F587" s="25">
        <f ca="1">Source!AN215</f>
        <v>0.41</v>
      </c>
      <c r="G587" s="26" t="str">
        <f ca="1">Source!DF215</f>
        <v/>
      </c>
      <c r="H587" s="28">
        <f ca="1">ROUND(Source!AE215*Source!I215, 2)</f>
        <v>0.13</v>
      </c>
      <c r="I587" s="26"/>
      <c r="J587" s="26">
        <f ca="1">IF(Source!BS215&lt;&gt; 0, Source!BS215, 1)</f>
        <v>6.08</v>
      </c>
      <c r="K587" s="28">
        <f ca="1">Source!R215</f>
        <v>0.8</v>
      </c>
      <c r="L587" s="27"/>
      <c r="R587">
        <f>H587</f>
        <v>0.13</v>
      </c>
    </row>
    <row r="588" spans="1:26" ht="14.25">
      <c r="A588" s="40"/>
      <c r="B588" s="41"/>
      <c r="C588" s="41" t="s">
        <v>1052</v>
      </c>
      <c r="D588" s="24" t="s">
        <v>1053</v>
      </c>
      <c r="E588" s="10">
        <f ca="1">Source!BZ215</f>
        <v>85</v>
      </c>
      <c r="F588" s="44"/>
      <c r="G588" s="26"/>
      <c r="H588" s="25">
        <f ca="1">SUM(S583:S592)</f>
        <v>233.25</v>
      </c>
      <c r="I588" s="29"/>
      <c r="J588" s="23">
        <f ca="1">Source!AT215</f>
        <v>85</v>
      </c>
      <c r="K588" s="25">
        <f ca="1">SUM(T583:T592)</f>
        <v>1418.18</v>
      </c>
      <c r="L588" s="27"/>
    </row>
    <row r="589" spans="1:26" ht="14.25">
      <c r="A589" s="40"/>
      <c r="B589" s="41"/>
      <c r="C589" s="41" t="s">
        <v>1054</v>
      </c>
      <c r="D589" s="24" t="s">
        <v>1053</v>
      </c>
      <c r="E589" s="10">
        <f ca="1">Source!CA215</f>
        <v>65</v>
      </c>
      <c r="F589" s="44"/>
      <c r="G589" s="26"/>
      <c r="H589" s="25">
        <f ca="1">SUM(U583:U592)</f>
        <v>178.37</v>
      </c>
      <c r="I589" s="29"/>
      <c r="J589" s="23">
        <f ca="1">Source!AU215</f>
        <v>65</v>
      </c>
      <c r="K589" s="25">
        <f ca="1">SUM(V583:V592)</f>
        <v>1084.49</v>
      </c>
      <c r="L589" s="27"/>
    </row>
    <row r="590" spans="1:26" ht="14.25">
      <c r="A590" s="40"/>
      <c r="B590" s="41"/>
      <c r="C590" s="41" t="s">
        <v>1055</v>
      </c>
      <c r="D590" s="24" t="s">
        <v>1056</v>
      </c>
      <c r="E590" s="10">
        <f ca="1">Source!AQ215</f>
        <v>89.1</v>
      </c>
      <c r="F590" s="25"/>
      <c r="G590" s="26" t="str">
        <f ca="1">Source!DI215</f>
        <v/>
      </c>
      <c r="H590" s="25"/>
      <c r="I590" s="26"/>
      <c r="J590" s="26"/>
      <c r="K590" s="25"/>
      <c r="L590" s="36">
        <f ca="1">Source!U215</f>
        <v>28.512</v>
      </c>
    </row>
    <row r="591" spans="1:26" ht="57">
      <c r="A591" s="40" t="str">
        <f ca="1">Source!E216</f>
        <v>59,1</v>
      </c>
      <c r="B591" s="41" t="str">
        <f ca="1">Source!F216</f>
        <v>20.3.03.03-0053</v>
      </c>
      <c r="C591" s="41" t="str">
        <f ca="1">Source!G216</f>
        <v>Светильник подвесной для помещений специального назначения, с защитной сеткой  (светодиодными лампами) прим.</v>
      </c>
      <c r="D591" s="24" t="str">
        <f ca="1">Source!H216</f>
        <v>шт.</v>
      </c>
      <c r="E591" s="10">
        <f ca="1">Source!I216</f>
        <v>32</v>
      </c>
      <c r="F591" s="25">
        <f ca="1">Source!AL216+Source!AM216+Source!AO216</f>
        <v>221</v>
      </c>
      <c r="G591" s="37" t="s">
        <v>1067</v>
      </c>
      <c r="H591" s="25">
        <f ca="1">ROUND(Source!AC216*Source!I216, 2)+ROUND(Source!AD216*Source!I216, 2)+ROUND(Source!AF216*Source!I216, 2)</f>
        <v>7072</v>
      </c>
      <c r="I591" s="26"/>
      <c r="J591" s="26">
        <f ca="1">IF(Source!BC216&lt;&gt; 0, Source!BC216, 1)</f>
        <v>6.08</v>
      </c>
      <c r="K591" s="25">
        <f ca="1">Source!O216</f>
        <v>42997.760000000002</v>
      </c>
      <c r="L591" s="27"/>
      <c r="S591">
        <f ca="1">ROUND((Source!FX216/100)*((ROUND(Source!AF216*Source!I216, 2)+ROUND(Source!AE216*Source!I216, 2))), 2)</f>
        <v>0</v>
      </c>
      <c r="T591">
        <f ca="1">Source!X216</f>
        <v>0</v>
      </c>
      <c r="U591">
        <f ca="1">ROUND((Source!FY216/100)*((ROUND(Source!AF216*Source!I216, 2)+ROUND(Source!AE216*Source!I216, 2))), 2)</f>
        <v>0</v>
      </c>
      <c r="V591">
        <f ca="1">Source!Y216</f>
        <v>0</v>
      </c>
      <c r="W591">
        <f ca="1">IF(Source!BI216&lt;=1,H591, 0)</f>
        <v>7072</v>
      </c>
      <c r="X591">
        <f ca="1">IF(Source!BI216=2,H591, 0)</f>
        <v>0</v>
      </c>
      <c r="Y591">
        <f ca="1">IF(Source!BI216=3,H591, 0)</f>
        <v>0</v>
      </c>
      <c r="Z591">
        <f ca="1">IF(Source!BI216=4,H591, 0)</f>
        <v>0</v>
      </c>
    </row>
    <row r="592" spans="1:26" ht="14.25">
      <c r="A592" s="42" t="str">
        <f ca="1">Source!E217</f>
        <v>59,2</v>
      </c>
      <c r="B592" s="43" t="str">
        <f ca="1">Source!F217</f>
        <v>20.3.03.03</v>
      </c>
      <c r="C592" s="43" t="str">
        <f ca="1">Source!G217</f>
        <v>Светильники с лампами накаливания</v>
      </c>
      <c r="D592" s="30" t="str">
        <f ca="1">Source!H217</f>
        <v>шт.</v>
      </c>
      <c r="E592" s="31">
        <f ca="1">Source!I217</f>
        <v>32</v>
      </c>
      <c r="F592" s="32">
        <f ca="1">Source!AL217+Source!AM217+Source!AO217</f>
        <v>0</v>
      </c>
      <c r="G592" s="38" t="s">
        <v>1067</v>
      </c>
      <c r="H592" s="32">
        <f ca="1">ROUND(Source!AC217*Source!I217, 2)+ROUND(Source!AD217*Source!I217, 2)+ROUND(Source!AF217*Source!I217, 2)</f>
        <v>0</v>
      </c>
      <c r="I592" s="33"/>
      <c r="J592" s="33">
        <f ca="1">IF(Source!BC217&lt;&gt; 0, Source!BC217, 1)</f>
        <v>6.08</v>
      </c>
      <c r="K592" s="32">
        <f ca="1">Source!O217</f>
        <v>0</v>
      </c>
      <c r="L592" s="39"/>
      <c r="S592">
        <f ca="1">ROUND((Source!FX217/100)*((ROUND(Source!AF217*Source!I217, 2)+ROUND(Source!AE217*Source!I217, 2))), 2)</f>
        <v>0</v>
      </c>
      <c r="T592">
        <f ca="1">Source!X217</f>
        <v>0</v>
      </c>
      <c r="U592">
        <f ca="1">ROUND((Source!FY217/100)*((ROUND(Source!AF217*Source!I217, 2)+ROUND(Source!AE217*Source!I217, 2))), 2)</f>
        <v>0</v>
      </c>
      <c r="V592">
        <f ca="1">Source!Y217</f>
        <v>0</v>
      </c>
      <c r="W592">
        <f ca="1">IF(Source!BI217&lt;=1,H592, 0)</f>
        <v>0</v>
      </c>
      <c r="X592">
        <f ca="1">IF(Source!BI217=2,H592, 0)</f>
        <v>0</v>
      </c>
      <c r="Y592">
        <f ca="1">IF(Source!BI217=3,H592, 0)</f>
        <v>0</v>
      </c>
      <c r="Z592">
        <f ca="1">IF(Source!BI217=4,H592, 0)</f>
        <v>0</v>
      </c>
    </row>
    <row r="593" spans="1:26" ht="15">
      <c r="G593" s="48">
        <f ca="1">H585+H586+H588+H589+SUM(H591:H592)</f>
        <v>7758.2</v>
      </c>
      <c r="H593" s="48"/>
      <c r="J593" s="48">
        <f ca="1">K585+K586+K588+K589+SUM(K591:K592)</f>
        <v>47169.91</v>
      </c>
      <c r="K593" s="48"/>
      <c r="L593" s="35">
        <f ca="1">Source!U215</f>
        <v>28.512</v>
      </c>
      <c r="O593" s="19">
        <f>G593</f>
        <v>7758.2</v>
      </c>
      <c r="P593" s="19">
        <f>J593</f>
        <v>47169.91</v>
      </c>
      <c r="Q593" s="19">
        <f>L593</f>
        <v>28.512</v>
      </c>
      <c r="W593">
        <f ca="1">IF(Source!BI215&lt;=1,H585+H586+H588+H589, 0)</f>
        <v>686.2</v>
      </c>
      <c r="X593">
        <f ca="1">IF(Source!BI215=2,H585+H586+H588+H589, 0)</f>
        <v>0</v>
      </c>
      <c r="Y593">
        <f ca="1">IF(Source!BI215=3,H585+H586+H588+H589, 0)</f>
        <v>0</v>
      </c>
      <c r="Z593">
        <f ca="1">IF(Source!BI215=4,H585+H586+H588+H589, 0)</f>
        <v>0</v>
      </c>
    </row>
    <row r="594" spans="1:26" ht="15">
      <c r="A594" s="51" t="str">
        <f ca="1">CONCATENATE("Итого по разделу: ",IF(Source!G219&lt;&gt;"Новый раздел", Source!G219, ""))</f>
        <v>Итого по разделу: 3 Система электроосвещения</v>
      </c>
      <c r="B594" s="51"/>
      <c r="C594" s="51"/>
      <c r="D594" s="51"/>
      <c r="E594" s="51"/>
      <c r="F594" s="51"/>
      <c r="G594" s="52">
        <f ca="1">SUM(O524:O593)</f>
        <v>29316.13</v>
      </c>
      <c r="H594" s="52"/>
      <c r="I594" s="22"/>
      <c r="J594" s="52">
        <f ca="1">SUM(P524:P593)</f>
        <v>178242.04</v>
      </c>
      <c r="K594" s="52"/>
      <c r="L594" s="35">
        <f ca="1">SUM(Q524:Q593)</f>
        <v>145.16140000000001</v>
      </c>
    </row>
    <row r="595" spans="1:26" ht="16.5">
      <c r="A595" s="53" t="str">
        <f ca="1">CONCATENATE("Раздел: ",IF(Source!G248&lt;&gt;"Новый раздел", Source!G248, ""))</f>
        <v>Раздел: 4 Система отопления</v>
      </c>
      <c r="B595" s="53"/>
      <c r="C595" s="53"/>
      <c r="D595" s="53"/>
      <c r="E595" s="53"/>
      <c r="F595" s="53"/>
      <c r="G595" s="53"/>
      <c r="H595" s="53"/>
      <c r="I595" s="53"/>
      <c r="J595" s="53"/>
      <c r="K595" s="53"/>
      <c r="L595" s="53"/>
    </row>
    <row r="596" spans="1:26" ht="42.75">
      <c r="A596" s="40" t="str">
        <f ca="1">Source!E252</f>
        <v>60</v>
      </c>
      <c r="B596" s="41" t="str">
        <f ca="1">Source!F252</f>
        <v>65-1-1</v>
      </c>
      <c r="C596" s="41" t="str">
        <f ca="1">Source!G252</f>
        <v>Разборка трубопроводов из водогазопроводных труб диаметром до 32 мм</v>
      </c>
      <c r="D596" s="24" t="str">
        <f ca="1">Source!H252</f>
        <v>100 м</v>
      </c>
      <c r="E596" s="10">
        <f ca="1">Source!I252</f>
        <v>3.8780000000000001</v>
      </c>
      <c r="F596" s="25">
        <f ca="1">Source!AL252+Source!AM252+Source!AO252</f>
        <v>328.71</v>
      </c>
      <c r="G596" s="26"/>
      <c r="H596" s="25"/>
      <c r="I596" s="26" t="str">
        <f ca="1">Source!BO252</f>
        <v/>
      </c>
      <c r="J596" s="26"/>
      <c r="K596" s="25"/>
      <c r="L596" s="27"/>
      <c r="S596">
        <f ca="1">ROUND((Source!FX252/100)*((ROUND(Source!AF252*Source!I252, 2)+ROUND(Source!AE252*Source!I252, 2))), 2)</f>
        <v>830.41</v>
      </c>
      <c r="T596">
        <f ca="1">Source!X252</f>
        <v>5048.8900000000003</v>
      </c>
      <c r="U596">
        <f ca="1">ROUND((Source!FY252/100)*((ROUND(Source!AF252*Source!I252, 2)+ROUND(Source!AE252*Source!I252, 2))), 2)</f>
        <v>561.09</v>
      </c>
      <c r="V596">
        <f ca="1">Source!Y252</f>
        <v>3411.42</v>
      </c>
    </row>
    <row r="597" spans="1:26" ht="14.25">
      <c r="A597" s="40"/>
      <c r="B597" s="41"/>
      <c r="C597" s="41" t="s">
        <v>1049</v>
      </c>
      <c r="D597" s="24"/>
      <c r="E597" s="10"/>
      <c r="F597" s="25">
        <f ca="1">Source!AO252</f>
        <v>288.02</v>
      </c>
      <c r="G597" s="26" t="str">
        <f ca="1">Source!DG252</f>
        <v/>
      </c>
      <c r="H597" s="25">
        <f ca="1">ROUND(Source!AF252*Source!I252, 2)</f>
        <v>1116.94</v>
      </c>
      <c r="I597" s="26"/>
      <c r="J597" s="26">
        <f ca="1">IF(Source!BA252&lt;&gt; 0, Source!BA252, 1)</f>
        <v>6.08</v>
      </c>
      <c r="K597" s="25">
        <f ca="1">Source!S252</f>
        <v>6791</v>
      </c>
      <c r="L597" s="27"/>
      <c r="R597">
        <f>H597</f>
        <v>1116.94</v>
      </c>
    </row>
    <row r="598" spans="1:26" ht="14.25">
      <c r="A598" s="40"/>
      <c r="B598" s="41"/>
      <c r="C598" s="41" t="s">
        <v>209</v>
      </c>
      <c r="D598" s="24"/>
      <c r="E598" s="10"/>
      <c r="F598" s="25">
        <f ca="1">Source!AM252</f>
        <v>7.09</v>
      </c>
      <c r="G598" s="26" t="str">
        <f ca="1">Source!DE252</f>
        <v/>
      </c>
      <c r="H598" s="25">
        <f ca="1">ROUND(Source!AD252*Source!I252, 2)</f>
        <v>27.5</v>
      </c>
      <c r="I598" s="26"/>
      <c r="J598" s="26">
        <f ca="1">IF(Source!BB252&lt;&gt; 0, Source!BB252, 1)</f>
        <v>6.08</v>
      </c>
      <c r="K598" s="25">
        <f ca="1">Source!Q252</f>
        <v>167.17</v>
      </c>
      <c r="L598" s="27"/>
    </row>
    <row r="599" spans="1:26" ht="14.25">
      <c r="A599" s="40"/>
      <c r="B599" s="41"/>
      <c r="C599" s="41" t="s">
        <v>1050</v>
      </c>
      <c r="D599" s="24"/>
      <c r="E599" s="10"/>
      <c r="F599" s="25">
        <f ca="1">Source!AN252</f>
        <v>1.35</v>
      </c>
      <c r="G599" s="26" t="str">
        <f ca="1">Source!DF252</f>
        <v/>
      </c>
      <c r="H599" s="28">
        <f ca="1">ROUND(Source!AE252*Source!I252, 2)</f>
        <v>5.24</v>
      </c>
      <c r="I599" s="26"/>
      <c r="J599" s="26">
        <f ca="1">IF(Source!BS252&lt;&gt; 0, Source!BS252, 1)</f>
        <v>6.08</v>
      </c>
      <c r="K599" s="28">
        <f ca="1">Source!R252</f>
        <v>31.83</v>
      </c>
      <c r="L599" s="27"/>
      <c r="R599">
        <f>H599</f>
        <v>5.24</v>
      </c>
    </row>
    <row r="600" spans="1:26" ht="14.25">
      <c r="A600" s="40"/>
      <c r="B600" s="41"/>
      <c r="C600" s="41" t="s">
        <v>1052</v>
      </c>
      <c r="D600" s="24" t="s">
        <v>1053</v>
      </c>
      <c r="E600" s="10">
        <f ca="1">Source!BZ252</f>
        <v>74</v>
      </c>
      <c r="F600" s="44"/>
      <c r="G600" s="26"/>
      <c r="H600" s="25">
        <f ca="1">SUM(S596:S602)</f>
        <v>830.41</v>
      </c>
      <c r="I600" s="29"/>
      <c r="J600" s="23">
        <f ca="1">Source!AT252</f>
        <v>74</v>
      </c>
      <c r="K600" s="25">
        <f ca="1">SUM(T596:T602)</f>
        <v>5048.8900000000003</v>
      </c>
      <c r="L600" s="27"/>
    </row>
    <row r="601" spans="1:26" ht="14.25">
      <c r="A601" s="40"/>
      <c r="B601" s="41"/>
      <c r="C601" s="41" t="s">
        <v>1054</v>
      </c>
      <c r="D601" s="24" t="s">
        <v>1053</v>
      </c>
      <c r="E601" s="10">
        <f ca="1">Source!CA252</f>
        <v>50</v>
      </c>
      <c r="F601" s="44"/>
      <c r="G601" s="26"/>
      <c r="H601" s="25">
        <f ca="1">SUM(U596:U602)</f>
        <v>561.09</v>
      </c>
      <c r="I601" s="29"/>
      <c r="J601" s="23">
        <f ca="1">Source!AU252</f>
        <v>50</v>
      </c>
      <c r="K601" s="25">
        <f ca="1">SUM(V596:V602)</f>
        <v>3411.42</v>
      </c>
      <c r="L601" s="27"/>
    </row>
    <row r="602" spans="1:26" ht="14.25">
      <c r="A602" s="42"/>
      <c r="B602" s="43"/>
      <c r="C602" s="43" t="s">
        <v>1055</v>
      </c>
      <c r="D602" s="30" t="s">
        <v>1056</v>
      </c>
      <c r="E602" s="31">
        <f ca="1">Source!AQ252</f>
        <v>34.659999999999997</v>
      </c>
      <c r="F602" s="32"/>
      <c r="G602" s="33" t="str">
        <f ca="1">Source!DI252</f>
        <v/>
      </c>
      <c r="H602" s="32"/>
      <c r="I602" s="33"/>
      <c r="J602" s="33"/>
      <c r="K602" s="32"/>
      <c r="L602" s="34">
        <f ca="1">Source!U252</f>
        <v>134.41147999999998</v>
      </c>
    </row>
    <row r="603" spans="1:26" ht="15">
      <c r="G603" s="48">
        <f ca="1">H597+H598+H600+H601</f>
        <v>2535.94</v>
      </c>
      <c r="H603" s="48"/>
      <c r="J603" s="48">
        <f ca="1">K597+K598+K600+K601</f>
        <v>15418.480000000001</v>
      </c>
      <c r="K603" s="48"/>
      <c r="L603" s="35">
        <f ca="1">Source!U252</f>
        <v>134.41147999999998</v>
      </c>
      <c r="O603" s="19">
        <f>G603</f>
        <v>2535.94</v>
      </c>
      <c r="P603" s="19">
        <f>J603</f>
        <v>15418.480000000001</v>
      </c>
      <c r="Q603" s="19">
        <f>L603</f>
        <v>134.41147999999998</v>
      </c>
      <c r="W603">
        <f ca="1">IF(Source!BI252&lt;=1,H597+H598+H600+H601, 0)</f>
        <v>2535.94</v>
      </c>
      <c r="X603">
        <f ca="1">IF(Source!BI252=2,H597+H598+H600+H601, 0)</f>
        <v>0</v>
      </c>
      <c r="Y603">
        <f ca="1">IF(Source!BI252=3,H597+H598+H600+H601, 0)</f>
        <v>0</v>
      </c>
      <c r="Z603">
        <f ca="1">IF(Source!BI252=4,H597+H598+H600+H601, 0)</f>
        <v>0</v>
      </c>
    </row>
    <row r="604" spans="1:26" ht="42.75">
      <c r="A604" s="40" t="str">
        <f ca="1">Source!E253</f>
        <v>61</v>
      </c>
      <c r="B604" s="41" t="str">
        <f ca="1">Source!F253</f>
        <v>65-1-2</v>
      </c>
      <c r="C604" s="41" t="str">
        <f ca="1">Source!G253</f>
        <v>Разборка трубопроводов из водогазопроводных труб диаметром до 63 мм</v>
      </c>
      <c r="D604" s="24" t="str">
        <f ca="1">Source!H253</f>
        <v>100 м</v>
      </c>
      <c r="E604" s="10">
        <f ca="1">Source!I253</f>
        <v>0.72</v>
      </c>
      <c r="F604" s="25">
        <f ca="1">Source!AL253+Source!AM253+Source!AO253</f>
        <v>565.51</v>
      </c>
      <c r="G604" s="26"/>
      <c r="H604" s="25"/>
      <c r="I604" s="26" t="str">
        <f ca="1">Source!BO253</f>
        <v/>
      </c>
      <c r="J604" s="26"/>
      <c r="K604" s="25"/>
      <c r="L604" s="27"/>
      <c r="S604">
        <f ca="1">ROUND((Source!FX253/100)*((ROUND(Source!AF253*Source!I253, 2)+ROUND(Source!AE253*Source!I253, 2))), 2)</f>
        <v>265.2</v>
      </c>
      <c r="T604">
        <f ca="1">Source!X253</f>
        <v>1612.39</v>
      </c>
      <c r="U604">
        <f ca="1">ROUND((Source!FY253/100)*((ROUND(Source!AF253*Source!I253, 2)+ROUND(Source!AE253*Source!I253, 2))), 2)</f>
        <v>179.19</v>
      </c>
      <c r="V604">
        <f ca="1">Source!Y253</f>
        <v>1089.46</v>
      </c>
    </row>
    <row r="605" spans="1:26" ht="14.25">
      <c r="A605" s="40"/>
      <c r="B605" s="41"/>
      <c r="C605" s="41" t="s">
        <v>1049</v>
      </c>
      <c r="D605" s="24"/>
      <c r="E605" s="10"/>
      <c r="F605" s="25">
        <f ca="1">Source!AO253</f>
        <v>495.44</v>
      </c>
      <c r="G605" s="26" t="str">
        <f ca="1">Source!DG253</f>
        <v/>
      </c>
      <c r="H605" s="25">
        <f ca="1">ROUND(Source!AF253*Source!I253, 2)</f>
        <v>356.72</v>
      </c>
      <c r="I605" s="26"/>
      <c r="J605" s="26">
        <f ca="1">IF(Source!BA253&lt;&gt; 0, Source!BA253, 1)</f>
        <v>6.08</v>
      </c>
      <c r="K605" s="25">
        <f ca="1">Source!S253</f>
        <v>2168.84</v>
      </c>
      <c r="L605" s="27"/>
      <c r="R605">
        <f>H605</f>
        <v>356.72</v>
      </c>
    </row>
    <row r="606" spans="1:26" ht="14.25">
      <c r="A606" s="40"/>
      <c r="B606" s="41"/>
      <c r="C606" s="41" t="s">
        <v>209</v>
      </c>
      <c r="D606" s="24"/>
      <c r="E606" s="10"/>
      <c r="F606" s="25">
        <f ca="1">Source!AM253</f>
        <v>12.15</v>
      </c>
      <c r="G606" s="26" t="str">
        <f ca="1">Source!DE253</f>
        <v/>
      </c>
      <c r="H606" s="25">
        <f ca="1">ROUND(Source!AD253*Source!I253, 2)</f>
        <v>8.75</v>
      </c>
      <c r="I606" s="26"/>
      <c r="J606" s="26">
        <f ca="1">IF(Source!BB253&lt;&gt; 0, Source!BB253, 1)</f>
        <v>6.08</v>
      </c>
      <c r="K606" s="25">
        <f ca="1">Source!Q253</f>
        <v>53.19</v>
      </c>
      <c r="L606" s="27"/>
    </row>
    <row r="607" spans="1:26" ht="14.25">
      <c r="A607" s="40"/>
      <c r="B607" s="41"/>
      <c r="C607" s="41" t="s">
        <v>1050</v>
      </c>
      <c r="D607" s="24"/>
      <c r="E607" s="10"/>
      <c r="F607" s="25">
        <f ca="1">Source!AN253</f>
        <v>2.2999999999999998</v>
      </c>
      <c r="G607" s="26" t="str">
        <f ca="1">Source!DF253</f>
        <v/>
      </c>
      <c r="H607" s="28">
        <f ca="1">ROUND(Source!AE253*Source!I253, 2)</f>
        <v>1.66</v>
      </c>
      <c r="I607" s="26"/>
      <c r="J607" s="26">
        <f ca="1">IF(Source!BS253&lt;&gt; 0, Source!BS253, 1)</f>
        <v>6.08</v>
      </c>
      <c r="K607" s="28">
        <f ca="1">Source!R253</f>
        <v>10.07</v>
      </c>
      <c r="L607" s="27"/>
      <c r="R607">
        <f>H607</f>
        <v>1.66</v>
      </c>
    </row>
    <row r="608" spans="1:26" ht="14.25">
      <c r="A608" s="40"/>
      <c r="B608" s="41"/>
      <c r="C608" s="41" t="s">
        <v>1052</v>
      </c>
      <c r="D608" s="24" t="s">
        <v>1053</v>
      </c>
      <c r="E608" s="10">
        <f ca="1">Source!BZ253</f>
        <v>74</v>
      </c>
      <c r="F608" s="44"/>
      <c r="G608" s="26"/>
      <c r="H608" s="25">
        <f ca="1">SUM(S604:S610)</f>
        <v>265.2</v>
      </c>
      <c r="I608" s="29"/>
      <c r="J608" s="23">
        <f ca="1">Source!AT253</f>
        <v>74</v>
      </c>
      <c r="K608" s="25">
        <f ca="1">SUM(T604:T610)</f>
        <v>1612.39</v>
      </c>
      <c r="L608" s="27"/>
    </row>
    <row r="609" spans="1:26" ht="14.25">
      <c r="A609" s="40"/>
      <c r="B609" s="41"/>
      <c r="C609" s="41" t="s">
        <v>1054</v>
      </c>
      <c r="D609" s="24" t="s">
        <v>1053</v>
      </c>
      <c r="E609" s="10">
        <f ca="1">Source!CA253</f>
        <v>50</v>
      </c>
      <c r="F609" s="44"/>
      <c r="G609" s="26"/>
      <c r="H609" s="25">
        <f ca="1">SUM(U604:U610)</f>
        <v>179.19</v>
      </c>
      <c r="I609" s="29"/>
      <c r="J609" s="23">
        <f ca="1">Source!AU253</f>
        <v>50</v>
      </c>
      <c r="K609" s="25">
        <f ca="1">SUM(V604:V610)</f>
        <v>1089.46</v>
      </c>
      <c r="L609" s="27"/>
    </row>
    <row r="610" spans="1:26" ht="14.25">
      <c r="A610" s="42"/>
      <c r="B610" s="43"/>
      <c r="C610" s="43" t="s">
        <v>1055</v>
      </c>
      <c r="D610" s="30" t="s">
        <v>1056</v>
      </c>
      <c r="E610" s="31">
        <f ca="1">Source!AQ253</f>
        <v>59.62</v>
      </c>
      <c r="F610" s="32"/>
      <c r="G610" s="33" t="str">
        <f ca="1">Source!DI253</f>
        <v/>
      </c>
      <c r="H610" s="32"/>
      <c r="I610" s="33"/>
      <c r="J610" s="33"/>
      <c r="K610" s="32"/>
      <c r="L610" s="34">
        <f ca="1">Source!U253</f>
        <v>42.926399999999994</v>
      </c>
    </row>
    <row r="611" spans="1:26" ht="15">
      <c r="G611" s="48">
        <f ca="1">H605+H606+H608+H609</f>
        <v>809.86000000000013</v>
      </c>
      <c r="H611" s="48"/>
      <c r="J611" s="48">
        <f ca="1">K605+K606+K608+K609</f>
        <v>4923.88</v>
      </c>
      <c r="K611" s="48"/>
      <c r="L611" s="35">
        <f ca="1">Source!U253</f>
        <v>42.926399999999994</v>
      </c>
      <c r="O611" s="19">
        <f>G611</f>
        <v>809.86000000000013</v>
      </c>
      <c r="P611" s="19">
        <f>J611</f>
        <v>4923.88</v>
      </c>
      <c r="Q611" s="19">
        <f>L611</f>
        <v>42.926399999999994</v>
      </c>
      <c r="W611">
        <f ca="1">IF(Source!BI253&lt;=1,H605+H606+H608+H609, 0)</f>
        <v>809.86000000000013</v>
      </c>
      <c r="X611">
        <f ca="1">IF(Source!BI253=2,H605+H606+H608+H609, 0)</f>
        <v>0</v>
      </c>
      <c r="Y611">
        <f ca="1">IF(Source!BI253=3,H605+H606+H608+H609, 0)</f>
        <v>0</v>
      </c>
      <c r="Z611">
        <f ca="1">IF(Source!BI253=4,H605+H606+H608+H609, 0)</f>
        <v>0</v>
      </c>
    </row>
    <row r="612" spans="1:26" ht="14.25">
      <c r="A612" s="40" t="str">
        <f ca="1">Source!E254</f>
        <v>62</v>
      </c>
      <c r="B612" s="41" t="str">
        <f ca="1">Source!F254</f>
        <v>65-19-2</v>
      </c>
      <c r="C612" s="41" t="str">
        <f ca="1">Source!G254</f>
        <v>Демонтаж радиаторов весом до 160 кг</v>
      </c>
      <c r="D612" s="24" t="str">
        <f ca="1">Source!H254</f>
        <v>100 ШТ</v>
      </c>
      <c r="E612" s="10">
        <f ca="1">Source!I254</f>
        <v>0.22</v>
      </c>
      <c r="F612" s="25">
        <f ca="1">Source!AL254+Source!AM254+Source!AO254</f>
        <v>1362.8700000000001</v>
      </c>
      <c r="G612" s="26"/>
      <c r="H612" s="25"/>
      <c r="I612" s="26" t="str">
        <f ca="1">Source!BO254</f>
        <v/>
      </c>
      <c r="J612" s="26"/>
      <c r="K612" s="25"/>
      <c r="L612" s="27"/>
      <c r="S612">
        <f ca="1">ROUND((Source!FX254/100)*((ROUND(Source!AF254*Source!I254, 2)+ROUND(Source!AE254*Source!I254, 2))), 2)</f>
        <v>210.83</v>
      </c>
      <c r="T612">
        <f ca="1">Source!X254</f>
        <v>1281.8499999999999</v>
      </c>
      <c r="U612">
        <f ca="1">ROUND((Source!FY254/100)*((ROUND(Source!AF254*Source!I254, 2)+ROUND(Source!AE254*Source!I254, 2))), 2)</f>
        <v>142.46</v>
      </c>
      <c r="V612">
        <f ca="1">Source!Y254</f>
        <v>866.12</v>
      </c>
    </row>
    <row r="613" spans="1:26" ht="14.25">
      <c r="A613" s="40"/>
      <c r="B613" s="41"/>
      <c r="C613" s="41" t="s">
        <v>1049</v>
      </c>
      <c r="D613" s="24"/>
      <c r="E613" s="10"/>
      <c r="F613" s="25">
        <f ca="1">Source!AO254</f>
        <v>1243.46</v>
      </c>
      <c r="G613" s="26" t="str">
        <f ca="1">Source!DG254</f>
        <v/>
      </c>
      <c r="H613" s="25">
        <f ca="1">ROUND(Source!AF254*Source!I254, 2)</f>
        <v>273.56</v>
      </c>
      <c r="I613" s="26"/>
      <c r="J613" s="26">
        <f ca="1">IF(Source!BA254&lt;&gt; 0, Source!BA254, 1)</f>
        <v>6.08</v>
      </c>
      <c r="K613" s="25">
        <f ca="1">Source!S254</f>
        <v>1663.25</v>
      </c>
      <c r="L613" s="27"/>
      <c r="R613">
        <f>H613</f>
        <v>273.56</v>
      </c>
    </row>
    <row r="614" spans="1:26" ht="14.25">
      <c r="A614" s="40"/>
      <c r="B614" s="41"/>
      <c r="C614" s="41" t="s">
        <v>209</v>
      </c>
      <c r="D614" s="24"/>
      <c r="E614" s="10"/>
      <c r="F614" s="25">
        <f ca="1">Source!AM254</f>
        <v>119.41</v>
      </c>
      <c r="G614" s="26" t="str">
        <f ca="1">Source!DE254</f>
        <v/>
      </c>
      <c r="H614" s="25">
        <f ca="1">ROUND(Source!AD254*Source!I254, 2)</f>
        <v>26.27</v>
      </c>
      <c r="I614" s="26"/>
      <c r="J614" s="26">
        <f ca="1">IF(Source!BB254&lt;&gt; 0, Source!BB254, 1)</f>
        <v>6.08</v>
      </c>
      <c r="K614" s="25">
        <f ca="1">Source!Q254</f>
        <v>159.72</v>
      </c>
      <c r="L614" s="27"/>
    </row>
    <row r="615" spans="1:26" ht="14.25">
      <c r="A615" s="40"/>
      <c r="B615" s="41"/>
      <c r="C615" s="41" t="s">
        <v>1050</v>
      </c>
      <c r="D615" s="24"/>
      <c r="E615" s="10"/>
      <c r="F615" s="25">
        <f ca="1">Source!AN254</f>
        <v>51.57</v>
      </c>
      <c r="G615" s="26" t="str">
        <f ca="1">Source!DF254</f>
        <v/>
      </c>
      <c r="H615" s="28">
        <f ca="1">ROUND(Source!AE254*Source!I254, 2)</f>
        <v>11.35</v>
      </c>
      <c r="I615" s="26"/>
      <c r="J615" s="26">
        <f ca="1">IF(Source!BS254&lt;&gt; 0, Source!BS254, 1)</f>
        <v>6.08</v>
      </c>
      <c r="K615" s="28">
        <f ca="1">Source!R254</f>
        <v>68.98</v>
      </c>
      <c r="L615" s="27"/>
      <c r="R615">
        <f>H615</f>
        <v>11.35</v>
      </c>
    </row>
    <row r="616" spans="1:26" ht="14.25">
      <c r="A616" s="40"/>
      <c r="B616" s="41"/>
      <c r="C616" s="41" t="s">
        <v>1052</v>
      </c>
      <c r="D616" s="24" t="s">
        <v>1053</v>
      </c>
      <c r="E616" s="10">
        <f ca="1">Source!BZ254</f>
        <v>74</v>
      </c>
      <c r="F616" s="44"/>
      <c r="G616" s="26"/>
      <c r="H616" s="25">
        <f ca="1">SUM(S612:S618)</f>
        <v>210.83</v>
      </c>
      <c r="I616" s="29"/>
      <c r="J616" s="23">
        <f ca="1">Source!AT254</f>
        <v>74</v>
      </c>
      <c r="K616" s="25">
        <f ca="1">SUM(T612:T618)</f>
        <v>1281.8499999999999</v>
      </c>
      <c r="L616" s="27"/>
    </row>
    <row r="617" spans="1:26" ht="14.25">
      <c r="A617" s="40"/>
      <c r="B617" s="41"/>
      <c r="C617" s="41" t="s">
        <v>1054</v>
      </c>
      <c r="D617" s="24" t="s">
        <v>1053</v>
      </c>
      <c r="E617" s="10">
        <f ca="1">Source!CA254</f>
        <v>50</v>
      </c>
      <c r="F617" s="44"/>
      <c r="G617" s="26"/>
      <c r="H617" s="25">
        <f ca="1">SUM(U612:U618)</f>
        <v>142.46</v>
      </c>
      <c r="I617" s="29"/>
      <c r="J617" s="23">
        <f ca="1">Source!AU254</f>
        <v>50</v>
      </c>
      <c r="K617" s="25">
        <f ca="1">SUM(V612:V618)</f>
        <v>866.12</v>
      </c>
      <c r="L617" s="27"/>
    </row>
    <row r="618" spans="1:26" ht="14.25">
      <c r="A618" s="42"/>
      <c r="B618" s="43"/>
      <c r="C618" s="43" t="s">
        <v>1055</v>
      </c>
      <c r="D618" s="30" t="s">
        <v>1056</v>
      </c>
      <c r="E618" s="31">
        <f ca="1">Source!AQ254</f>
        <v>158</v>
      </c>
      <c r="F618" s="32"/>
      <c r="G618" s="33" t="str">
        <f ca="1">Source!DI254</f>
        <v/>
      </c>
      <c r="H618" s="32"/>
      <c r="I618" s="33"/>
      <c r="J618" s="33"/>
      <c r="K618" s="32"/>
      <c r="L618" s="34">
        <f ca="1">Source!U254</f>
        <v>34.76</v>
      </c>
    </row>
    <row r="619" spans="1:26" ht="15">
      <c r="G619" s="48">
        <f ca="1">H613+H614+H616+H617</f>
        <v>653.12</v>
      </c>
      <c r="H619" s="48"/>
      <c r="J619" s="48">
        <f ca="1">K613+K614+K616+K617</f>
        <v>3970.9399999999996</v>
      </c>
      <c r="K619" s="48"/>
      <c r="L619" s="35">
        <f ca="1">Source!U254</f>
        <v>34.76</v>
      </c>
      <c r="O619" s="19">
        <f>G619</f>
        <v>653.12</v>
      </c>
      <c r="P619" s="19">
        <f>J619</f>
        <v>3970.9399999999996</v>
      </c>
      <c r="Q619" s="19">
        <f>L619</f>
        <v>34.76</v>
      </c>
      <c r="W619">
        <f ca="1">IF(Source!BI254&lt;=1,H613+H614+H616+H617, 0)</f>
        <v>653.12</v>
      </c>
      <c r="X619">
        <f ca="1">IF(Source!BI254=2,H613+H614+H616+H617, 0)</f>
        <v>0</v>
      </c>
      <c r="Y619">
        <f ca="1">IF(Source!BI254=3,H613+H614+H616+H617, 0)</f>
        <v>0</v>
      </c>
      <c r="Z619">
        <f ca="1">IF(Source!BI254=4,H613+H614+H616+H617, 0)</f>
        <v>0</v>
      </c>
    </row>
    <row r="620" spans="1:26" ht="28.5">
      <c r="A620" s="40" t="str">
        <f ca="1">Source!E255</f>
        <v>63</v>
      </c>
      <c r="B620" s="41" t="str">
        <f ca="1">Source!F255</f>
        <v>18-03-004-05</v>
      </c>
      <c r="C620" s="41" t="str">
        <f ca="1">Source!G255</f>
        <v>Демонтаж  регистров из стальных сварных труб диаметром нитки 50 мм</v>
      </c>
      <c r="D620" s="24" t="str">
        <f ca="1">Source!H255</f>
        <v>100 м</v>
      </c>
      <c r="E620" s="10">
        <f ca="1">Source!I255</f>
        <v>1.6</v>
      </c>
      <c r="F620" s="25">
        <f ca="1">Source!AL255+Source!AM255+Source!AO255</f>
        <v>5447.9800000000005</v>
      </c>
      <c r="G620" s="26"/>
      <c r="H620" s="25"/>
      <c r="I620" s="26" t="str">
        <f ca="1">Source!BO255</f>
        <v/>
      </c>
      <c r="J620" s="26"/>
      <c r="K620" s="25"/>
      <c r="L620" s="27"/>
      <c r="S620">
        <f ca="1">ROUND((Source!FX255/100)*((ROUND(Source!AF255*Source!I255, 2)+ROUND(Source!AE255*Source!I255, 2))), 2)</f>
        <v>113.11</v>
      </c>
      <c r="T620">
        <f ca="1">Source!X255</f>
        <v>686.55</v>
      </c>
      <c r="U620">
        <f ca="1">ROUND((Source!FY255/100)*((ROUND(Source!AF255*Source!I255, 2)+ROUND(Source!AE255*Source!I255, 2))), 2)</f>
        <v>69.27</v>
      </c>
      <c r="V620">
        <f ca="1">Source!Y255</f>
        <v>423.87</v>
      </c>
    </row>
    <row r="621" spans="1:26" ht="14.25">
      <c r="A621" s="40"/>
      <c r="B621" s="41"/>
      <c r="C621" s="41" t="s">
        <v>1049</v>
      </c>
      <c r="D621" s="24"/>
      <c r="E621" s="10"/>
      <c r="F621" s="25">
        <f ca="1">Source!AO255</f>
        <v>147.30000000000001</v>
      </c>
      <c r="G621" s="26" t="str">
        <f ca="1">Source!DG255</f>
        <v>)*0,4</v>
      </c>
      <c r="H621" s="25">
        <f ca="1">ROUND(Source!AF255*Source!I255, 2)</f>
        <v>94.27</v>
      </c>
      <c r="I621" s="26"/>
      <c r="J621" s="26">
        <f ca="1">IF(Source!BA255&lt;&gt; 0, Source!BA255, 1)</f>
        <v>6.08</v>
      </c>
      <c r="K621" s="25">
        <f ca="1">Source!S255</f>
        <v>573.16999999999996</v>
      </c>
      <c r="L621" s="27"/>
      <c r="R621">
        <f>H621</f>
        <v>94.27</v>
      </c>
    </row>
    <row r="622" spans="1:26" ht="14.25">
      <c r="A622" s="40"/>
      <c r="B622" s="41"/>
      <c r="C622" s="41" t="s">
        <v>209</v>
      </c>
      <c r="D622" s="24"/>
      <c r="E622" s="10"/>
      <c r="F622" s="25">
        <f ca="1">Source!AM255</f>
        <v>38.340000000000003</v>
      </c>
      <c r="G622" s="26" t="str">
        <f ca="1">Source!DE255</f>
        <v>)*0,4</v>
      </c>
      <c r="H622" s="25">
        <f ca="1">ROUND(Source!AD255*Source!I255, 2)</f>
        <v>24.53</v>
      </c>
      <c r="I622" s="26"/>
      <c r="J622" s="26">
        <f ca="1">IF(Source!BB255&lt;&gt; 0, Source!BB255, 1)</f>
        <v>6.08</v>
      </c>
      <c r="K622" s="25">
        <f ca="1">Source!Q255</f>
        <v>149.13</v>
      </c>
      <c r="L622" s="27"/>
    </row>
    <row r="623" spans="1:26" ht="14.25">
      <c r="A623" s="40"/>
      <c r="B623" s="41"/>
      <c r="C623" s="41" t="s">
        <v>1050</v>
      </c>
      <c r="D623" s="24"/>
      <c r="E623" s="10"/>
      <c r="F623" s="25">
        <f ca="1">Source!AN255</f>
        <v>6.13</v>
      </c>
      <c r="G623" s="26" t="str">
        <f ca="1">Source!DF255</f>
        <v>)*0,4</v>
      </c>
      <c r="H623" s="28">
        <f ca="1">ROUND(Source!AE255*Source!I255, 2)</f>
        <v>3.92</v>
      </c>
      <c r="I623" s="26"/>
      <c r="J623" s="26">
        <f ca="1">IF(Source!BS255&lt;&gt; 0, Source!BS255, 1)</f>
        <v>6.08</v>
      </c>
      <c r="K623" s="28">
        <f ca="1">Source!R255</f>
        <v>23.83</v>
      </c>
      <c r="L623" s="27"/>
      <c r="R623">
        <f>H623</f>
        <v>3.92</v>
      </c>
    </row>
    <row r="624" spans="1:26" ht="14.25">
      <c r="A624" s="40"/>
      <c r="B624" s="41"/>
      <c r="C624" s="41" t="s">
        <v>1052</v>
      </c>
      <c r="D624" s="24" t="s">
        <v>1053</v>
      </c>
      <c r="E624" s="10">
        <f ca="1">Source!BZ255</f>
        <v>128</v>
      </c>
      <c r="F624" s="49" t="str">
        <f ca="1">CONCATENATE(" )", Source!DL255, Source!FT255, "=", Source!FX255)</f>
        <v xml:space="preserve"> )*0,9=115,2</v>
      </c>
      <c r="G624" s="50"/>
      <c r="H624" s="25">
        <f ca="1">SUM(S620:S626)</f>
        <v>113.11</v>
      </c>
      <c r="I624" s="29"/>
      <c r="J624" s="23">
        <f ca="1">Source!AT255</f>
        <v>115</v>
      </c>
      <c r="K624" s="25">
        <f ca="1">SUM(T620:T626)</f>
        <v>686.55</v>
      </c>
      <c r="L624" s="27"/>
    </row>
    <row r="625" spans="1:26" ht="14.25">
      <c r="A625" s="40"/>
      <c r="B625" s="41"/>
      <c r="C625" s="41" t="s">
        <v>1054</v>
      </c>
      <c r="D625" s="24" t="s">
        <v>1053</v>
      </c>
      <c r="E625" s="10">
        <f ca="1">Source!CA255</f>
        <v>83</v>
      </c>
      <c r="F625" s="49" t="str">
        <f ca="1">CONCATENATE(" )", Source!DM255, Source!FU255, "=", Source!FY255)</f>
        <v xml:space="preserve"> )*0,85=70,55</v>
      </c>
      <c r="G625" s="50"/>
      <c r="H625" s="25">
        <f ca="1">SUM(U620:U626)</f>
        <v>69.27</v>
      </c>
      <c r="I625" s="29"/>
      <c r="J625" s="23">
        <f ca="1">Source!AU255</f>
        <v>71</v>
      </c>
      <c r="K625" s="25">
        <f ca="1">SUM(V620:V626)</f>
        <v>423.87</v>
      </c>
      <c r="L625" s="27"/>
    </row>
    <row r="626" spans="1:26" ht="14.25">
      <c r="A626" s="42"/>
      <c r="B626" s="43"/>
      <c r="C626" s="43" t="s">
        <v>1055</v>
      </c>
      <c r="D626" s="30" t="s">
        <v>1056</v>
      </c>
      <c r="E626" s="31">
        <f ca="1">Source!AQ255</f>
        <v>16.239999999999998</v>
      </c>
      <c r="F626" s="32"/>
      <c r="G626" s="33" t="str">
        <f ca="1">Source!DI255</f>
        <v>)*0,4</v>
      </c>
      <c r="H626" s="32"/>
      <c r="I626" s="33"/>
      <c r="J626" s="33"/>
      <c r="K626" s="32"/>
      <c r="L626" s="34">
        <f ca="1">Source!U255</f>
        <v>10.393599999999999</v>
      </c>
    </row>
    <row r="627" spans="1:26" ht="15">
      <c r="G627" s="48">
        <f ca="1">H621+H622+H624+H625</f>
        <v>301.18</v>
      </c>
      <c r="H627" s="48"/>
      <c r="J627" s="48">
        <f ca="1">K621+K622+K624+K625</f>
        <v>1832.7199999999998</v>
      </c>
      <c r="K627" s="48"/>
      <c r="L627" s="35">
        <f ca="1">Source!U255</f>
        <v>10.393599999999999</v>
      </c>
      <c r="O627" s="19">
        <f>G627</f>
        <v>301.18</v>
      </c>
      <c r="P627" s="19">
        <f>J627</f>
        <v>1832.7199999999998</v>
      </c>
      <c r="Q627" s="19">
        <f>L627</f>
        <v>10.393599999999999</v>
      </c>
      <c r="W627">
        <f ca="1">IF(Source!BI255&lt;=1,H621+H622+H624+H625, 0)</f>
        <v>301.18</v>
      </c>
      <c r="X627">
        <f ca="1">IF(Source!BI255=2,H621+H622+H624+H625, 0)</f>
        <v>0</v>
      </c>
      <c r="Y627">
        <f ca="1">IF(Source!BI255=3,H621+H622+H624+H625, 0)</f>
        <v>0</v>
      </c>
      <c r="Z627">
        <f ca="1">IF(Source!BI255=4,H621+H622+H624+H625, 0)</f>
        <v>0</v>
      </c>
    </row>
    <row r="628" spans="1:26" ht="14.25">
      <c r="A628" s="40" t="str">
        <f ca="1">Source!E256</f>
        <v>64</v>
      </c>
      <c r="B628" s="41" t="str">
        <f ca="1">Source!F256</f>
        <v>18-03-001-02</v>
      </c>
      <c r="C628" s="41" t="str">
        <f ca="1">Source!G256</f>
        <v>Установка радиаторов стальных</v>
      </c>
      <c r="D628" s="24" t="str">
        <f ca="1">Source!H256</f>
        <v>100 квт</v>
      </c>
      <c r="E628" s="10">
        <f ca="1">Source!I256</f>
        <v>0.71279999999999999</v>
      </c>
      <c r="F628" s="25">
        <f ca="1">Source!AL256+Source!AM256+Source!AO256</f>
        <v>1942.27</v>
      </c>
      <c r="G628" s="26"/>
      <c r="H628" s="25"/>
      <c r="I628" s="26" t="str">
        <f ca="1">Source!BO256</f>
        <v/>
      </c>
      <c r="J628" s="26"/>
      <c r="K628" s="25"/>
      <c r="L628" s="27"/>
      <c r="S628">
        <f ca="1">ROUND((Source!FX256/100)*((ROUND(Source!AF256*Source!I256, 2)+ROUND(Source!AE256*Source!I256, 2))), 2)</f>
        <v>595.42999999999995</v>
      </c>
      <c r="T628">
        <f ca="1">Source!X256</f>
        <v>3613.98</v>
      </c>
      <c r="U628">
        <f ca="1">ROUND((Source!FY256/100)*((ROUND(Source!AF256*Source!I256, 2)+ROUND(Source!AE256*Source!I256, 2))), 2)</f>
        <v>364.65</v>
      </c>
      <c r="V628">
        <f ca="1">Source!Y256</f>
        <v>2231.2399999999998</v>
      </c>
    </row>
    <row r="629" spans="1:26">
      <c r="C629" s="18" t="str">
        <f ca="1">"Объем: "&amp;Source!I256&amp;"=71,28/"&amp;"100"</f>
        <v>Объем: 0,7128=71,28/100</v>
      </c>
    </row>
    <row r="630" spans="1:26" ht="14.25">
      <c r="A630" s="40"/>
      <c r="B630" s="41"/>
      <c r="C630" s="41" t="s">
        <v>1049</v>
      </c>
      <c r="D630" s="24"/>
      <c r="E630" s="10"/>
      <c r="F630" s="25">
        <f ca="1">Source!AO256</f>
        <v>588.42999999999995</v>
      </c>
      <c r="G630" s="26" t="str">
        <f ca="1">Source!DG256</f>
        <v>)*1,15</v>
      </c>
      <c r="H630" s="25">
        <f ca="1">ROUND(Source!AF256*Source!I256, 2)</f>
        <v>482.34</v>
      </c>
      <c r="I630" s="26"/>
      <c r="J630" s="26">
        <f ca="1">IF(Source!BA256&lt;&gt; 0, Source!BA256, 1)</f>
        <v>6.08</v>
      </c>
      <c r="K630" s="25">
        <f ca="1">Source!S256</f>
        <v>2932.66</v>
      </c>
      <c r="L630" s="27"/>
      <c r="R630">
        <f>H630</f>
        <v>482.34</v>
      </c>
    </row>
    <row r="631" spans="1:26" ht="14.25">
      <c r="A631" s="40"/>
      <c r="B631" s="41"/>
      <c r="C631" s="41" t="s">
        <v>209</v>
      </c>
      <c r="D631" s="24"/>
      <c r="E631" s="10"/>
      <c r="F631" s="25">
        <f ca="1">Source!AM256</f>
        <v>192.58</v>
      </c>
      <c r="G631" s="26" t="str">
        <f ca="1">Source!DE256</f>
        <v>)*1,25</v>
      </c>
      <c r="H631" s="25">
        <f ca="1">ROUND(Source!AD256*Source!I256, 2)</f>
        <v>171.59</v>
      </c>
      <c r="I631" s="26"/>
      <c r="J631" s="26">
        <f ca="1">IF(Source!BB256&lt;&gt; 0, Source!BB256, 1)</f>
        <v>6.08</v>
      </c>
      <c r="K631" s="25">
        <f ca="1">Source!Q256</f>
        <v>1043.28</v>
      </c>
      <c r="L631" s="27"/>
    </row>
    <row r="632" spans="1:26" ht="14.25">
      <c r="A632" s="40"/>
      <c r="B632" s="41"/>
      <c r="C632" s="41" t="s">
        <v>1050</v>
      </c>
      <c r="D632" s="24"/>
      <c r="E632" s="10"/>
      <c r="F632" s="25">
        <f ca="1">Source!AN256</f>
        <v>38.75</v>
      </c>
      <c r="G632" s="26" t="str">
        <f ca="1">Source!DF256</f>
        <v>)*1,25</v>
      </c>
      <c r="H632" s="28">
        <f ca="1">ROUND(Source!AE256*Source!I256, 2)</f>
        <v>34.53</v>
      </c>
      <c r="I632" s="26"/>
      <c r="J632" s="26">
        <f ca="1">IF(Source!BS256&lt;&gt; 0, Source!BS256, 1)</f>
        <v>6.08</v>
      </c>
      <c r="K632" s="28">
        <f ca="1">Source!R256</f>
        <v>209.93</v>
      </c>
      <c r="L632" s="27"/>
      <c r="R632">
        <f>H632</f>
        <v>34.53</v>
      </c>
    </row>
    <row r="633" spans="1:26" ht="14.25">
      <c r="A633" s="40"/>
      <c r="B633" s="41"/>
      <c r="C633" s="41" t="s">
        <v>1051</v>
      </c>
      <c r="D633" s="24"/>
      <c r="E633" s="10"/>
      <c r="F633" s="25">
        <f ca="1">Source!AL256</f>
        <v>1161.26</v>
      </c>
      <c r="G633" s="26" t="str">
        <f ca="1">Source!DD256</f>
        <v/>
      </c>
      <c r="H633" s="25">
        <f ca="1">ROUND(Source!AC256*Source!I256, 2)</f>
        <v>827.75</v>
      </c>
      <c r="I633" s="26"/>
      <c r="J633" s="26">
        <f ca="1">IF(Source!BC256&lt;&gt; 0, Source!BC256, 1)</f>
        <v>6.08</v>
      </c>
      <c r="K633" s="25">
        <f ca="1">Source!P256</f>
        <v>5032.7</v>
      </c>
      <c r="L633" s="27"/>
    </row>
    <row r="634" spans="1:26" ht="14.25">
      <c r="A634" s="40"/>
      <c r="B634" s="41"/>
      <c r="C634" s="41" t="s">
        <v>1052</v>
      </c>
      <c r="D634" s="24" t="s">
        <v>1053</v>
      </c>
      <c r="E634" s="10">
        <f ca="1">Source!BZ256</f>
        <v>128</v>
      </c>
      <c r="F634" s="49" t="str">
        <f ca="1">CONCATENATE(" )", Source!DL256, Source!FT256, "=", Source!FX256)</f>
        <v xml:space="preserve"> )*0,9=115,2</v>
      </c>
      <c r="G634" s="50"/>
      <c r="H634" s="25">
        <f ca="1">SUM(S628:S639)</f>
        <v>595.42999999999995</v>
      </c>
      <c r="I634" s="29"/>
      <c r="J634" s="23">
        <f ca="1">Source!AT256</f>
        <v>115</v>
      </c>
      <c r="K634" s="25">
        <f ca="1">SUM(T628:T639)</f>
        <v>3613.98</v>
      </c>
      <c r="L634" s="27"/>
    </row>
    <row r="635" spans="1:26" ht="14.25">
      <c r="A635" s="40"/>
      <c r="B635" s="41"/>
      <c r="C635" s="41" t="s">
        <v>1054</v>
      </c>
      <c r="D635" s="24" t="s">
        <v>1053</v>
      </c>
      <c r="E635" s="10">
        <f ca="1">Source!CA256</f>
        <v>83</v>
      </c>
      <c r="F635" s="49" t="str">
        <f ca="1">CONCATENATE(" )", Source!DM256, Source!FU256, "=", Source!FY256)</f>
        <v xml:space="preserve"> )*0,85=70,55</v>
      </c>
      <c r="G635" s="50"/>
      <c r="H635" s="25">
        <f ca="1">SUM(U628:U639)</f>
        <v>364.65</v>
      </c>
      <c r="I635" s="29"/>
      <c r="J635" s="23">
        <f ca="1">Source!AU256</f>
        <v>71</v>
      </c>
      <c r="K635" s="25">
        <f ca="1">SUM(V628:V639)</f>
        <v>2231.2399999999998</v>
      </c>
      <c r="L635" s="27"/>
    </row>
    <row r="636" spans="1:26" ht="14.25">
      <c r="A636" s="40"/>
      <c r="B636" s="41"/>
      <c r="C636" s="41" t="s">
        <v>1055</v>
      </c>
      <c r="D636" s="24" t="s">
        <v>1056</v>
      </c>
      <c r="E636" s="10">
        <f ca="1">Source!AQ256</f>
        <v>65.599999999999994</v>
      </c>
      <c r="F636" s="25"/>
      <c r="G636" s="26" t="str">
        <f ca="1">Source!DI256</f>
        <v>)*1,15</v>
      </c>
      <c r="H636" s="25"/>
      <c r="I636" s="26"/>
      <c r="J636" s="26"/>
      <c r="K636" s="25"/>
      <c r="L636" s="36">
        <f ca="1">Source!U256</f>
        <v>53.773631999999985</v>
      </c>
    </row>
    <row r="637" spans="1:26" ht="42.75">
      <c r="A637" s="40" t="str">
        <f ca="1">Source!E257</f>
        <v>64,1</v>
      </c>
      <c r="B637" s="41" t="str">
        <f ca="1">Source!F257</f>
        <v>18.5.10.05-0009</v>
      </c>
      <c r="C637" s="41" t="str">
        <f ca="1">Source!G257</f>
        <v>Радиаторы биметаллические, марка «Rifar-A 500», количество секций 12, мощность 1980 Вт прим.</v>
      </c>
      <c r="D637" s="24" t="str">
        <f ca="1">Source!H257</f>
        <v>шт.</v>
      </c>
      <c r="E637" s="10">
        <f ca="1">Source!I257</f>
        <v>36</v>
      </c>
      <c r="F637" s="25">
        <f ca="1">Source!AL257+Source!AM257+Source!AO257</f>
        <v>1503.69</v>
      </c>
      <c r="G637" s="37" t="s">
        <v>1067</v>
      </c>
      <c r="H637" s="25">
        <f ca="1">ROUND(Source!AC257*Source!I257, 2)+ROUND(Source!AD257*Source!I257, 2)+ROUND(Source!AF257*Source!I257, 2)</f>
        <v>54132.84</v>
      </c>
      <c r="I637" s="26"/>
      <c r="J637" s="26">
        <f ca="1">IF(Source!BC257&lt;&gt; 0, Source!BC257, 1)</f>
        <v>6.08</v>
      </c>
      <c r="K637" s="25">
        <f ca="1">Source!O257</f>
        <v>329127.67</v>
      </c>
      <c r="L637" s="27"/>
      <c r="S637">
        <f ca="1">ROUND((Source!FX257/100)*((ROUND(Source!AF257*Source!I257, 2)+ROUND(Source!AE257*Source!I257, 2))), 2)</f>
        <v>0</v>
      </c>
      <c r="T637">
        <f ca="1">Source!X257</f>
        <v>0</v>
      </c>
      <c r="U637">
        <f ca="1">ROUND((Source!FY257/100)*((ROUND(Source!AF257*Source!I257, 2)+ROUND(Source!AE257*Source!I257, 2))), 2)</f>
        <v>0</v>
      </c>
      <c r="V637">
        <f ca="1">Source!Y257</f>
        <v>0</v>
      </c>
      <c r="W637">
        <f ca="1">IF(Source!BI257&lt;=1,H637, 0)</f>
        <v>54132.84</v>
      </c>
      <c r="X637">
        <f ca="1">IF(Source!BI257=2,H637, 0)</f>
        <v>0</v>
      </c>
      <c r="Y637">
        <f ca="1">IF(Source!BI257=3,H637, 0)</f>
        <v>0</v>
      </c>
      <c r="Z637">
        <f ca="1">IF(Source!BI257=4,H637, 0)</f>
        <v>0</v>
      </c>
    </row>
    <row r="638" spans="1:26" ht="28.5">
      <c r="A638" s="40" t="str">
        <f ca="1">Source!E258</f>
        <v>64,2</v>
      </c>
      <c r="B638" s="41" t="str">
        <f ca="1">Source!F258</f>
        <v>01.7.15.07-0009</v>
      </c>
      <c r="C638" s="41" t="str">
        <f ca="1">Source!G258</f>
        <v>Дюбели пластмассовые с шурупами 8х60 мм</v>
      </c>
      <c r="D638" s="24" t="str">
        <f ca="1">Source!H258</f>
        <v>100 шт.</v>
      </c>
      <c r="E638" s="10">
        <f ca="1">Source!I258</f>
        <v>0.6</v>
      </c>
      <c r="F638" s="25">
        <f ca="1">Source!AL258+Source!AM258+Source!AO258</f>
        <v>29.6</v>
      </c>
      <c r="G638" s="37" t="s">
        <v>1067</v>
      </c>
      <c r="H638" s="25">
        <f ca="1">ROUND(Source!AC258*Source!I258, 2)+ROUND(Source!AD258*Source!I258, 2)+ROUND(Source!AF258*Source!I258, 2)</f>
        <v>17.760000000000002</v>
      </c>
      <c r="I638" s="26"/>
      <c r="J638" s="26">
        <f ca="1">IF(Source!BC258&lt;&gt; 0, Source!BC258, 1)</f>
        <v>6.08</v>
      </c>
      <c r="K638" s="25">
        <f ca="1">Source!O258</f>
        <v>107.98</v>
      </c>
      <c r="L638" s="27"/>
      <c r="S638">
        <f ca="1">ROUND((Source!FX258/100)*((ROUND(Source!AF258*Source!I258, 2)+ROUND(Source!AE258*Source!I258, 2))), 2)</f>
        <v>0</v>
      </c>
      <c r="T638">
        <f ca="1">Source!X258</f>
        <v>0</v>
      </c>
      <c r="U638">
        <f ca="1">ROUND((Source!FY258/100)*((ROUND(Source!AF258*Source!I258, 2)+ROUND(Source!AE258*Source!I258, 2))), 2)</f>
        <v>0</v>
      </c>
      <c r="V638">
        <f ca="1">Source!Y258</f>
        <v>0</v>
      </c>
      <c r="W638">
        <f ca="1">IF(Source!BI258&lt;=1,H638, 0)</f>
        <v>17.760000000000002</v>
      </c>
      <c r="X638">
        <f ca="1">IF(Source!BI258=2,H638, 0)</f>
        <v>0</v>
      </c>
      <c r="Y638">
        <f ca="1">IF(Source!BI258=3,H638, 0)</f>
        <v>0</v>
      </c>
      <c r="Z638">
        <f ca="1">IF(Source!BI258=4,H638, 0)</f>
        <v>0</v>
      </c>
    </row>
    <row r="639" spans="1:26" ht="14.25">
      <c r="A639" s="42" t="str">
        <f ca="1">Source!E259</f>
        <v>64,3</v>
      </c>
      <c r="B639" s="43" t="str">
        <f ca="1">Source!F259</f>
        <v>18.5.10.06</v>
      </c>
      <c r="C639" s="43" t="str">
        <f ca="1">Source!G259</f>
        <v>Радиаторы</v>
      </c>
      <c r="D639" s="30" t="str">
        <f ca="1">Source!H259</f>
        <v>квт</v>
      </c>
      <c r="E639" s="31">
        <f ca="1">Source!I259</f>
        <v>71.28</v>
      </c>
      <c r="F639" s="32">
        <f ca="1">Source!AL259+Source!AM259+Source!AO259</f>
        <v>0</v>
      </c>
      <c r="G639" s="38" t="s">
        <v>1067</v>
      </c>
      <c r="H639" s="32">
        <f ca="1">ROUND(Source!AC259*Source!I259, 2)+ROUND(Source!AD259*Source!I259, 2)+ROUND(Source!AF259*Source!I259, 2)</f>
        <v>0</v>
      </c>
      <c r="I639" s="33"/>
      <c r="J639" s="33">
        <f ca="1">IF(Source!BC259&lt;&gt; 0, Source!BC259, 1)</f>
        <v>6.08</v>
      </c>
      <c r="K639" s="32">
        <f ca="1">Source!O259</f>
        <v>0</v>
      </c>
      <c r="L639" s="39"/>
      <c r="S639">
        <f ca="1">ROUND((Source!FX259/100)*((ROUND(Source!AF259*Source!I259, 2)+ROUND(Source!AE259*Source!I259, 2))), 2)</f>
        <v>0</v>
      </c>
      <c r="T639">
        <f ca="1">Source!X259</f>
        <v>0</v>
      </c>
      <c r="U639">
        <f ca="1">ROUND((Source!FY259/100)*((ROUND(Source!AF259*Source!I259, 2)+ROUND(Source!AE259*Source!I259, 2))), 2)</f>
        <v>0</v>
      </c>
      <c r="V639">
        <f ca="1">Source!Y259</f>
        <v>0</v>
      </c>
      <c r="W639">
        <f ca="1">IF(Source!BI259&lt;=1,H639, 0)</f>
        <v>0</v>
      </c>
      <c r="X639">
        <f ca="1">IF(Source!BI259=2,H639, 0)</f>
        <v>0</v>
      </c>
      <c r="Y639">
        <f ca="1">IF(Source!BI259=3,H639, 0)</f>
        <v>0</v>
      </c>
      <c r="Z639">
        <f ca="1">IF(Source!BI259=4,H639, 0)</f>
        <v>0</v>
      </c>
    </row>
    <row r="640" spans="1:26" ht="15">
      <c r="G640" s="48">
        <f ca="1">H630+H631+H633+H634+H635+SUM(H637:H639)</f>
        <v>56592.36</v>
      </c>
      <c r="H640" s="48"/>
      <c r="J640" s="48">
        <f ca="1">K630+K631+K633+K634+K635+SUM(K637:K639)</f>
        <v>344089.50999999995</v>
      </c>
      <c r="K640" s="48"/>
      <c r="L640" s="35">
        <f ca="1">Source!U256</f>
        <v>53.773631999999985</v>
      </c>
      <c r="O640" s="19">
        <f>G640</f>
        <v>56592.36</v>
      </c>
      <c r="P640" s="19">
        <f>J640</f>
        <v>344089.50999999995</v>
      </c>
      <c r="Q640" s="19">
        <f>L640</f>
        <v>53.773631999999985</v>
      </c>
      <c r="W640">
        <f ca="1">IF(Source!BI256&lt;=1,H630+H631+H633+H634+H635, 0)</f>
        <v>2441.7599999999998</v>
      </c>
      <c r="X640">
        <f ca="1">IF(Source!BI256=2,H630+H631+H633+H634+H635, 0)</f>
        <v>0</v>
      </c>
      <c r="Y640">
        <f ca="1">IF(Source!BI256=3,H630+H631+H633+H634+H635, 0)</f>
        <v>0</v>
      </c>
      <c r="Z640">
        <f ca="1">IF(Source!BI256=4,H630+H631+H633+H634+H635, 0)</f>
        <v>0</v>
      </c>
    </row>
    <row r="641" spans="1:26" ht="57">
      <c r="A641" s="40" t="str">
        <f ca="1">Source!E260</f>
        <v>65</v>
      </c>
      <c r="B641" s="41" t="str">
        <f ca="1">Source!F260</f>
        <v>16-05-001-01</v>
      </c>
      <c r="C641" s="41" t="str">
        <f ca="1">Source!G260</f>
        <v>Установка вентилей, задвижек, затворов, клапанов обратных, кранов проходных на трубопроводах из стальных труб диаметром до 25 мм</v>
      </c>
      <c r="D641" s="24" t="str">
        <f ca="1">Source!H260</f>
        <v>ШТ</v>
      </c>
      <c r="E641" s="10">
        <f ca="1">Source!I260</f>
        <v>76</v>
      </c>
      <c r="F641" s="25">
        <f ca="1">Source!AL260+Source!AM260+Source!AO260</f>
        <v>42.04</v>
      </c>
      <c r="G641" s="26"/>
      <c r="H641" s="25"/>
      <c r="I641" s="26" t="str">
        <f ca="1">Source!BO260</f>
        <v/>
      </c>
      <c r="J641" s="26"/>
      <c r="K641" s="25"/>
      <c r="L641" s="27"/>
      <c r="S641">
        <f ca="1">ROUND((Source!FX260/100)*((ROUND(Source!AF260*Source!I260, 2)+ROUND(Source!AE260*Source!I260, 2))), 2)</f>
        <v>1355.3</v>
      </c>
      <c r="T641">
        <f ca="1">Source!X260</f>
        <v>8225.9500000000007</v>
      </c>
      <c r="U641">
        <f ca="1">ROUND((Source!FY260/100)*((ROUND(Source!AF260*Source!I260, 2)+ROUND(Source!AE260*Source!I260, 2))), 2)</f>
        <v>830.01</v>
      </c>
      <c r="V641">
        <f ca="1">Source!Y260</f>
        <v>5078.63</v>
      </c>
    </row>
    <row r="642" spans="1:26" ht="14.25">
      <c r="A642" s="40"/>
      <c r="B642" s="41"/>
      <c r="C642" s="41" t="s">
        <v>1049</v>
      </c>
      <c r="D642" s="24"/>
      <c r="E642" s="10"/>
      <c r="F642" s="25">
        <f ca="1">Source!AO260</f>
        <v>13.33</v>
      </c>
      <c r="G642" s="26" t="str">
        <f ca="1">Source!DG260</f>
        <v>)*1,15</v>
      </c>
      <c r="H642" s="25">
        <f ca="1">ROUND(Source!AF260*Source!I260, 2)</f>
        <v>1165.08</v>
      </c>
      <c r="I642" s="26"/>
      <c r="J642" s="26">
        <f ca="1">IF(Source!BA260&lt;&gt; 0, Source!BA260, 1)</f>
        <v>6.08</v>
      </c>
      <c r="K642" s="25">
        <f ca="1">Source!S260</f>
        <v>7083.69</v>
      </c>
      <c r="L642" s="27"/>
      <c r="R642">
        <f>H642</f>
        <v>1165.08</v>
      </c>
    </row>
    <row r="643" spans="1:26" ht="14.25">
      <c r="A643" s="40"/>
      <c r="B643" s="41"/>
      <c r="C643" s="41" t="s">
        <v>209</v>
      </c>
      <c r="D643" s="24"/>
      <c r="E643" s="10"/>
      <c r="F643" s="25">
        <f ca="1">Source!AM260</f>
        <v>3.5</v>
      </c>
      <c r="G643" s="26" t="str">
        <f ca="1">Source!DE260</f>
        <v>)*1,25</v>
      </c>
      <c r="H643" s="25">
        <f ca="1">ROUND(Source!AD260*Source!I260, 2)</f>
        <v>332.88</v>
      </c>
      <c r="I643" s="26"/>
      <c r="J643" s="26">
        <f ca="1">IF(Source!BB260&lt;&gt; 0, Source!BB260, 1)</f>
        <v>6.08</v>
      </c>
      <c r="K643" s="25">
        <f ca="1">Source!Q260</f>
        <v>2023.91</v>
      </c>
      <c r="L643" s="27"/>
    </row>
    <row r="644" spans="1:26" ht="14.25">
      <c r="A644" s="40"/>
      <c r="B644" s="41"/>
      <c r="C644" s="41" t="s">
        <v>1050</v>
      </c>
      <c r="D644" s="24"/>
      <c r="E644" s="10"/>
      <c r="F644" s="25">
        <f ca="1">Source!AN260</f>
        <v>0.12</v>
      </c>
      <c r="G644" s="26" t="str">
        <f ca="1">Source!DF260</f>
        <v>)*1,25</v>
      </c>
      <c r="H644" s="28">
        <f ca="1">ROUND(Source!AE260*Source!I260, 2)</f>
        <v>11.4</v>
      </c>
      <c r="I644" s="26"/>
      <c r="J644" s="26">
        <f ca="1">IF(Source!BS260&lt;&gt; 0, Source!BS260, 1)</f>
        <v>6.08</v>
      </c>
      <c r="K644" s="28">
        <f ca="1">Source!R260</f>
        <v>69.31</v>
      </c>
      <c r="L644" s="27"/>
      <c r="R644">
        <f>H644</f>
        <v>11.4</v>
      </c>
    </row>
    <row r="645" spans="1:26" ht="14.25">
      <c r="A645" s="40"/>
      <c r="B645" s="41"/>
      <c r="C645" s="41" t="s">
        <v>1051</v>
      </c>
      <c r="D645" s="24"/>
      <c r="E645" s="10"/>
      <c r="F645" s="25">
        <f ca="1">Source!AL260</f>
        <v>25.21</v>
      </c>
      <c r="G645" s="26" t="str">
        <f ca="1">Source!DD260</f>
        <v/>
      </c>
      <c r="H645" s="25">
        <f ca="1">ROUND(Source!AC260*Source!I260, 2)</f>
        <v>1915.96</v>
      </c>
      <c r="I645" s="26"/>
      <c r="J645" s="26">
        <f ca="1">IF(Source!BC260&lt;&gt; 0, Source!BC260, 1)</f>
        <v>6.08</v>
      </c>
      <c r="K645" s="25">
        <f ca="1">Source!P260</f>
        <v>11649.04</v>
      </c>
      <c r="L645" s="27"/>
    </row>
    <row r="646" spans="1:26" ht="14.25">
      <c r="A646" s="40"/>
      <c r="B646" s="41"/>
      <c r="C646" s="41" t="s">
        <v>1052</v>
      </c>
      <c r="D646" s="24" t="s">
        <v>1053</v>
      </c>
      <c r="E646" s="10">
        <f ca="1">Source!BZ260</f>
        <v>128</v>
      </c>
      <c r="F646" s="49" t="str">
        <f ca="1">CONCATENATE(" )", Source!DL260, Source!FT260, "=", Source!FX260)</f>
        <v xml:space="preserve"> )*0,9=115,2</v>
      </c>
      <c r="G646" s="50"/>
      <c r="H646" s="25">
        <f ca="1">SUM(S641:S650)</f>
        <v>1355.3</v>
      </c>
      <c r="I646" s="29"/>
      <c r="J646" s="23">
        <f ca="1">Source!AT260</f>
        <v>115</v>
      </c>
      <c r="K646" s="25">
        <f ca="1">SUM(T641:T650)</f>
        <v>8225.9500000000007</v>
      </c>
      <c r="L646" s="27"/>
    </row>
    <row r="647" spans="1:26" ht="14.25">
      <c r="A647" s="40"/>
      <c r="B647" s="41"/>
      <c r="C647" s="41" t="s">
        <v>1054</v>
      </c>
      <c r="D647" s="24" t="s">
        <v>1053</v>
      </c>
      <c r="E647" s="10">
        <f ca="1">Source!CA260</f>
        <v>83</v>
      </c>
      <c r="F647" s="49" t="str">
        <f ca="1">CONCATENATE(" )", Source!DM260, Source!FU260, "=", Source!FY260)</f>
        <v xml:space="preserve"> )*0,85=70,55</v>
      </c>
      <c r="G647" s="50"/>
      <c r="H647" s="25">
        <f ca="1">SUM(U641:U650)</f>
        <v>830.01</v>
      </c>
      <c r="I647" s="29"/>
      <c r="J647" s="23">
        <f ca="1">Source!AU260</f>
        <v>71</v>
      </c>
      <c r="K647" s="25">
        <f ca="1">SUM(V641:V650)</f>
        <v>5078.63</v>
      </c>
      <c r="L647" s="27"/>
    </row>
    <row r="648" spans="1:26" ht="14.25">
      <c r="A648" s="40"/>
      <c r="B648" s="41"/>
      <c r="C648" s="41" t="s">
        <v>1055</v>
      </c>
      <c r="D648" s="24" t="s">
        <v>1056</v>
      </c>
      <c r="E648" s="10">
        <f ca="1">Source!AQ260</f>
        <v>1.47</v>
      </c>
      <c r="F648" s="25"/>
      <c r="G648" s="26" t="str">
        <f ca="1">Source!DI260</f>
        <v>)*1,15</v>
      </c>
      <c r="H648" s="25"/>
      <c r="I648" s="26"/>
      <c r="J648" s="26"/>
      <c r="K648" s="25"/>
      <c r="L648" s="36">
        <f ca="1">Source!U260</f>
        <v>128.47799999999998</v>
      </c>
    </row>
    <row r="649" spans="1:26" ht="28.5">
      <c r="A649" s="40" t="str">
        <f ca="1">Source!E261</f>
        <v>65,1</v>
      </c>
      <c r="B649" s="41" t="str">
        <f ca="1">Source!F261</f>
        <v>18.1.09.06-0067</v>
      </c>
      <c r="C649" s="41" t="str">
        <f ca="1">Source!G261</f>
        <v>Кран шаровый муфтовый Valtec для воды диаметром 20 мм со сгоном</v>
      </c>
      <c r="D649" s="24" t="str">
        <f ca="1">Source!H261</f>
        <v>шт.</v>
      </c>
      <c r="E649" s="10">
        <f ca="1">Source!I261</f>
        <v>74</v>
      </c>
      <c r="F649" s="25">
        <f ca="1">Source!AL261+Source!AM261+Source!AO261</f>
        <v>54.73</v>
      </c>
      <c r="G649" s="37" t="s">
        <v>1067</v>
      </c>
      <c r="H649" s="25">
        <f ca="1">ROUND(Source!AC261*Source!I261, 2)+ROUND(Source!AD261*Source!I261, 2)+ROUND(Source!AF261*Source!I261, 2)</f>
        <v>4050.02</v>
      </c>
      <c r="I649" s="26"/>
      <c r="J649" s="26">
        <f ca="1">IF(Source!BC261&lt;&gt; 0, Source!BC261, 1)</f>
        <v>6.08</v>
      </c>
      <c r="K649" s="25">
        <f ca="1">Source!O261</f>
        <v>24624.12</v>
      </c>
      <c r="L649" s="27"/>
      <c r="S649">
        <f ca="1">ROUND((Source!FX261/100)*((ROUND(Source!AF261*Source!I261, 2)+ROUND(Source!AE261*Source!I261, 2))), 2)</f>
        <v>0</v>
      </c>
      <c r="T649">
        <f ca="1">Source!X261</f>
        <v>0</v>
      </c>
      <c r="U649">
        <f ca="1">ROUND((Source!FY261/100)*((ROUND(Source!AF261*Source!I261, 2)+ROUND(Source!AE261*Source!I261, 2))), 2)</f>
        <v>0</v>
      </c>
      <c r="V649">
        <f ca="1">Source!Y261</f>
        <v>0</v>
      </c>
      <c r="W649">
        <f ca="1">IF(Source!BI261&lt;=1,H649, 0)</f>
        <v>4050.02</v>
      </c>
      <c r="X649">
        <f ca="1">IF(Source!BI261=2,H649, 0)</f>
        <v>0</v>
      </c>
      <c r="Y649">
        <f ca="1">IF(Source!BI261=3,H649, 0)</f>
        <v>0</v>
      </c>
      <c r="Z649">
        <f ca="1">IF(Source!BI261=4,H649, 0)</f>
        <v>0</v>
      </c>
    </row>
    <row r="650" spans="1:26" ht="28.5">
      <c r="A650" s="42" t="str">
        <f ca="1">Source!E262</f>
        <v>65,2</v>
      </c>
      <c r="B650" s="43" t="str">
        <f ca="1">Source!F262</f>
        <v>18.1.09.06-0072</v>
      </c>
      <c r="C650" s="43" t="str">
        <f ca="1">Source!G262</f>
        <v>Кран шаровый муфтовый Valtec для воды диаметром 25 мм со сгоном</v>
      </c>
      <c r="D650" s="30" t="str">
        <f ca="1">Source!H262</f>
        <v>шт.</v>
      </c>
      <c r="E650" s="31">
        <f ca="1">Source!I262</f>
        <v>2</v>
      </c>
      <c r="F650" s="32">
        <f ca="1">Source!AL262+Source!AM262+Source!AO262</f>
        <v>101.68</v>
      </c>
      <c r="G650" s="38" t="s">
        <v>1067</v>
      </c>
      <c r="H650" s="32">
        <f ca="1">ROUND(Source!AC262*Source!I262, 2)+ROUND(Source!AD262*Source!I262, 2)+ROUND(Source!AF262*Source!I262, 2)</f>
        <v>203.36</v>
      </c>
      <c r="I650" s="33"/>
      <c r="J650" s="33">
        <f ca="1">IF(Source!BC262&lt;&gt; 0, Source!BC262, 1)</f>
        <v>6.08</v>
      </c>
      <c r="K650" s="32">
        <f ca="1">Source!O262</f>
        <v>1236.43</v>
      </c>
      <c r="L650" s="39"/>
      <c r="S650">
        <f ca="1">ROUND((Source!FX262/100)*((ROUND(Source!AF262*Source!I262, 2)+ROUND(Source!AE262*Source!I262, 2))), 2)</f>
        <v>0</v>
      </c>
      <c r="T650">
        <f ca="1">Source!X262</f>
        <v>0</v>
      </c>
      <c r="U650">
        <f ca="1">ROUND((Source!FY262/100)*((ROUND(Source!AF262*Source!I262, 2)+ROUND(Source!AE262*Source!I262, 2))), 2)</f>
        <v>0</v>
      </c>
      <c r="V650">
        <f ca="1">Source!Y262</f>
        <v>0</v>
      </c>
      <c r="W650">
        <f ca="1">IF(Source!BI262&lt;=1,H650, 0)</f>
        <v>203.36</v>
      </c>
      <c r="X650">
        <f ca="1">IF(Source!BI262=2,H650, 0)</f>
        <v>0</v>
      </c>
      <c r="Y650">
        <f ca="1">IF(Source!BI262=3,H650, 0)</f>
        <v>0</v>
      </c>
      <c r="Z650">
        <f ca="1">IF(Source!BI262=4,H650, 0)</f>
        <v>0</v>
      </c>
    </row>
    <row r="651" spans="1:26" ht="15">
      <c r="G651" s="48">
        <f ca="1">H642+H643+H645+H646+H647+SUM(H649:H650)</f>
        <v>9852.61</v>
      </c>
      <c r="H651" s="48"/>
      <c r="J651" s="48">
        <f ca="1">K642+K643+K645+K646+K647+SUM(K649:K650)</f>
        <v>59921.770000000004</v>
      </c>
      <c r="K651" s="48"/>
      <c r="L651" s="35">
        <f ca="1">Source!U260</f>
        <v>128.47799999999998</v>
      </c>
      <c r="O651" s="19">
        <f>G651</f>
        <v>9852.61</v>
      </c>
      <c r="P651" s="19">
        <f>J651</f>
        <v>59921.770000000004</v>
      </c>
      <c r="Q651" s="19">
        <f>L651</f>
        <v>128.47799999999998</v>
      </c>
      <c r="W651">
        <f ca="1">IF(Source!BI260&lt;=1,H642+H643+H645+H646+H647, 0)</f>
        <v>5599.2300000000005</v>
      </c>
      <c r="X651">
        <f ca="1">IF(Source!BI260=2,H642+H643+H645+H646+H647, 0)</f>
        <v>0</v>
      </c>
      <c r="Y651">
        <f ca="1">IF(Source!BI260=3,H642+H643+H645+H646+H647, 0)</f>
        <v>0</v>
      </c>
      <c r="Z651">
        <f ca="1">IF(Source!BI260=4,H642+H643+H645+H646+H647, 0)</f>
        <v>0</v>
      </c>
    </row>
    <row r="652" spans="1:26" ht="57">
      <c r="A652" s="40" t="str">
        <f ca="1">Source!E263</f>
        <v>66</v>
      </c>
      <c r="B652" s="41" t="str">
        <f ca="1">Source!F263</f>
        <v>16-02-001-03</v>
      </c>
      <c r="C652" s="41" t="str">
        <f ca="1">Source!G263</f>
        <v>Прокладка трубопроводов отопления из стальных водогазопроводных неоцинкованных труб диаметром 25 мм</v>
      </c>
      <c r="D652" s="24" t="str">
        <f ca="1">Source!H263</f>
        <v>100 м</v>
      </c>
      <c r="E652" s="10">
        <f ca="1">Source!I263</f>
        <v>0.70599999999999996</v>
      </c>
      <c r="F652" s="25">
        <f ca="1">Source!AL263+Source!AM263+Source!AO263</f>
        <v>384.19000000000005</v>
      </c>
      <c r="G652" s="26"/>
      <c r="H652" s="25"/>
      <c r="I652" s="26" t="str">
        <f ca="1">Source!BO263</f>
        <v/>
      </c>
      <c r="J652" s="26"/>
      <c r="K652" s="25"/>
      <c r="L652" s="27"/>
      <c r="S652">
        <f ca="1">ROUND((Source!FX263/100)*((ROUND(Source!AF263*Source!I263, 2)+ROUND(Source!AE263*Source!I263, 2))), 2)</f>
        <v>302.83999999999997</v>
      </c>
      <c r="T652">
        <f ca="1">Source!X263</f>
        <v>1838.1</v>
      </c>
      <c r="U652">
        <f ca="1">ROUND((Source!FY263/100)*((ROUND(Source!AF263*Source!I263, 2)+ROUND(Source!AE263*Source!I263, 2))), 2)</f>
        <v>185.46</v>
      </c>
      <c r="V652">
        <f ca="1">Source!Y263</f>
        <v>1134.83</v>
      </c>
    </row>
    <row r="653" spans="1:26">
      <c r="C653" s="18" t="str">
        <f ca="1">"Объем: "&amp;Source!I263&amp;"=70,6/"&amp;"100"</f>
        <v>Объем: 0,706=70,6/100</v>
      </c>
    </row>
    <row r="654" spans="1:26" ht="14.25">
      <c r="A654" s="40"/>
      <c r="B654" s="41"/>
      <c r="C654" s="41" t="s">
        <v>1049</v>
      </c>
      <c r="D654" s="24"/>
      <c r="E654" s="10"/>
      <c r="F654" s="25">
        <f ca="1">Source!AO263</f>
        <v>317.17</v>
      </c>
      <c r="G654" s="26" t="str">
        <f ca="1">Source!DG263</f>
        <v>)*1,15</v>
      </c>
      <c r="H654" s="25">
        <f ca="1">ROUND(Source!AF263*Source!I263, 2)</f>
        <v>257.51</v>
      </c>
      <c r="I654" s="26"/>
      <c r="J654" s="26">
        <f ca="1">IF(Source!BA263&lt;&gt; 0, Source!BA263, 1)</f>
        <v>6.08</v>
      </c>
      <c r="K654" s="25">
        <f ca="1">Source!S263</f>
        <v>1565.68</v>
      </c>
      <c r="L654" s="27"/>
      <c r="R654">
        <f>H654</f>
        <v>257.51</v>
      </c>
    </row>
    <row r="655" spans="1:26" ht="14.25">
      <c r="A655" s="40"/>
      <c r="B655" s="41"/>
      <c r="C655" s="41" t="s">
        <v>209</v>
      </c>
      <c r="D655" s="24"/>
      <c r="E655" s="10"/>
      <c r="F655" s="25">
        <f ca="1">Source!AM263</f>
        <v>39.130000000000003</v>
      </c>
      <c r="G655" s="26" t="str">
        <f ca="1">Source!DE263</f>
        <v>)*1,25</v>
      </c>
      <c r="H655" s="25">
        <f ca="1">ROUND(Source!AD263*Source!I263, 2)</f>
        <v>34.53</v>
      </c>
      <c r="I655" s="26"/>
      <c r="J655" s="26">
        <f ca="1">IF(Source!BB263&lt;&gt; 0, Source!BB263, 1)</f>
        <v>6.08</v>
      </c>
      <c r="K655" s="25">
        <f ca="1">Source!Q263</f>
        <v>209.95</v>
      </c>
      <c r="L655" s="27"/>
    </row>
    <row r="656" spans="1:26" ht="14.25">
      <c r="A656" s="40"/>
      <c r="B656" s="41"/>
      <c r="C656" s="41" t="s">
        <v>1050</v>
      </c>
      <c r="D656" s="24"/>
      <c r="E656" s="10"/>
      <c r="F656" s="25">
        <f ca="1">Source!AN263</f>
        <v>6.09</v>
      </c>
      <c r="G656" s="26" t="str">
        <f ca="1">Source!DF263</f>
        <v>)*1,25</v>
      </c>
      <c r="H656" s="28">
        <f ca="1">ROUND(Source!AE263*Source!I263, 2)</f>
        <v>5.37</v>
      </c>
      <c r="I656" s="26"/>
      <c r="J656" s="26">
        <f ca="1">IF(Source!BS263&lt;&gt; 0, Source!BS263, 1)</f>
        <v>6.08</v>
      </c>
      <c r="K656" s="28">
        <f ca="1">Source!R263</f>
        <v>32.67</v>
      </c>
      <c r="L656" s="27"/>
      <c r="R656">
        <f>H656</f>
        <v>5.37</v>
      </c>
    </row>
    <row r="657" spans="1:26" ht="14.25">
      <c r="A657" s="40"/>
      <c r="B657" s="41"/>
      <c r="C657" s="41" t="s">
        <v>1051</v>
      </c>
      <c r="D657" s="24"/>
      <c r="E657" s="10"/>
      <c r="F657" s="25">
        <f ca="1">Source!AL263</f>
        <v>27.89</v>
      </c>
      <c r="G657" s="26" t="str">
        <f ca="1">Source!DD263</f>
        <v/>
      </c>
      <c r="H657" s="25">
        <f ca="1">ROUND(Source!AC263*Source!I263, 2)</f>
        <v>19.690000000000001</v>
      </c>
      <c r="I657" s="26"/>
      <c r="J657" s="26">
        <f ca="1">IF(Source!BC263&lt;&gt; 0, Source!BC263, 1)</f>
        <v>6.08</v>
      </c>
      <c r="K657" s="25">
        <f ca="1">Source!P263</f>
        <v>119.72</v>
      </c>
      <c r="L657" s="27"/>
    </row>
    <row r="658" spans="1:26" ht="14.25">
      <c r="A658" s="40"/>
      <c r="B658" s="41"/>
      <c r="C658" s="41" t="s">
        <v>1052</v>
      </c>
      <c r="D658" s="24" t="s">
        <v>1053</v>
      </c>
      <c r="E658" s="10">
        <f ca="1">Source!BZ263</f>
        <v>128</v>
      </c>
      <c r="F658" s="49" t="str">
        <f ca="1">CONCATENATE(" )", Source!DL263, Source!FT263, "=", Source!FX263)</f>
        <v xml:space="preserve"> )*0,9=115,2</v>
      </c>
      <c r="G658" s="50"/>
      <c r="H658" s="25">
        <f ca="1">SUM(S652:S663)</f>
        <v>302.83999999999997</v>
      </c>
      <c r="I658" s="29"/>
      <c r="J658" s="23">
        <f ca="1">Source!AT263</f>
        <v>115</v>
      </c>
      <c r="K658" s="25">
        <f ca="1">SUM(T652:T663)</f>
        <v>1838.1</v>
      </c>
      <c r="L658" s="27"/>
    </row>
    <row r="659" spans="1:26" ht="14.25">
      <c r="A659" s="40"/>
      <c r="B659" s="41"/>
      <c r="C659" s="41" t="s">
        <v>1054</v>
      </c>
      <c r="D659" s="24" t="s">
        <v>1053</v>
      </c>
      <c r="E659" s="10">
        <f ca="1">Source!CA263</f>
        <v>83</v>
      </c>
      <c r="F659" s="49" t="str">
        <f ca="1">CONCATENATE(" )", Source!DM263, Source!FU263, "=", Source!FY263)</f>
        <v xml:space="preserve"> )*0,85=70,55</v>
      </c>
      <c r="G659" s="50"/>
      <c r="H659" s="25">
        <f ca="1">SUM(U652:U663)</f>
        <v>185.46</v>
      </c>
      <c r="I659" s="29"/>
      <c r="J659" s="23">
        <f ca="1">Source!AU263</f>
        <v>71</v>
      </c>
      <c r="K659" s="25">
        <f ca="1">SUM(V652:V663)</f>
        <v>1134.83</v>
      </c>
      <c r="L659" s="27"/>
    </row>
    <row r="660" spans="1:26" ht="14.25">
      <c r="A660" s="40"/>
      <c r="B660" s="41"/>
      <c r="C660" s="41" t="s">
        <v>1055</v>
      </c>
      <c r="D660" s="24" t="s">
        <v>1056</v>
      </c>
      <c r="E660" s="10">
        <f ca="1">Source!AQ263</f>
        <v>32.97</v>
      </c>
      <c r="F660" s="25"/>
      <c r="G660" s="26" t="str">
        <f ca="1">Source!DI263</f>
        <v>)*1,15</v>
      </c>
      <c r="H660" s="25"/>
      <c r="I660" s="26"/>
      <c r="J660" s="26"/>
      <c r="K660" s="25"/>
      <c r="L660" s="36">
        <f ca="1">Source!U263</f>
        <v>26.768342999999994</v>
      </c>
    </row>
    <row r="661" spans="1:26" ht="71.25">
      <c r="A661" s="40" t="str">
        <f ca="1">Source!E264</f>
        <v>66,1</v>
      </c>
      <c r="B661" s="41" t="str">
        <f ca="1">Source!F264</f>
        <v>23.3.06.06-0003</v>
      </c>
      <c r="C661" s="41" t="str">
        <f ca="1">Source!G264</f>
        <v>Трубы стальные сварные водогазопроводные с резьбой черные усиленные (неоцинкованные), диаметр условного прохода 25 мм, толщина стенки 4 мм</v>
      </c>
      <c r="D661" s="24" t="str">
        <f ca="1">Source!H264</f>
        <v>м</v>
      </c>
      <c r="E661" s="10">
        <f ca="1">Source!I264</f>
        <v>70.599999999999994</v>
      </c>
      <c r="F661" s="25">
        <f ca="1">Source!AL264+Source!AM264+Source!AO264</f>
        <v>19.73</v>
      </c>
      <c r="G661" s="37" t="s">
        <v>1067</v>
      </c>
      <c r="H661" s="25">
        <f ca="1">ROUND(Source!AC264*Source!I264, 2)+ROUND(Source!AD264*Source!I264, 2)+ROUND(Source!AF264*Source!I264, 2)</f>
        <v>1392.94</v>
      </c>
      <c r="I661" s="26"/>
      <c r="J661" s="26">
        <f ca="1">IF(Source!BC264&lt;&gt; 0, Source!BC264, 1)</f>
        <v>6.08</v>
      </c>
      <c r="K661" s="25">
        <f ca="1">Source!O264</f>
        <v>8469.06</v>
      </c>
      <c r="L661" s="27"/>
      <c r="S661">
        <f ca="1">ROUND((Source!FX264/100)*((ROUND(Source!AF264*Source!I264, 2)+ROUND(Source!AE264*Source!I264, 2))), 2)</f>
        <v>0</v>
      </c>
      <c r="T661">
        <f ca="1">Source!X264</f>
        <v>0</v>
      </c>
      <c r="U661">
        <f ca="1">ROUND((Source!FY264/100)*((ROUND(Source!AF264*Source!I264, 2)+ROUND(Source!AE264*Source!I264, 2))), 2)</f>
        <v>0</v>
      </c>
      <c r="V661">
        <f ca="1">Source!Y264</f>
        <v>0</v>
      </c>
      <c r="W661">
        <f ca="1">IF(Source!BI264&lt;=1,H661, 0)</f>
        <v>1392.94</v>
      </c>
      <c r="X661">
        <f ca="1">IF(Source!BI264=2,H661, 0)</f>
        <v>0</v>
      </c>
      <c r="Y661">
        <f ca="1">IF(Source!BI264=3,H661, 0)</f>
        <v>0</v>
      </c>
      <c r="Z661">
        <f ca="1">IF(Source!BI264=4,H661, 0)</f>
        <v>0</v>
      </c>
    </row>
    <row r="662" spans="1:26" ht="57">
      <c r="A662" s="40" t="str">
        <f ca="1">Source!E265</f>
        <v>66,2</v>
      </c>
      <c r="B662" s="41" t="str">
        <f ca="1">Source!F265</f>
        <v>23.1.02.06-0004</v>
      </c>
      <c r="C662" s="41" t="str">
        <f ca="1">Source!G265</f>
        <v>Хомут металлический с одним стопорным винтом и резиновым профилем для крепления трубопроводов диаметром 25-28 мм</v>
      </c>
      <c r="D662" s="24" t="str">
        <f ca="1">Source!H265</f>
        <v>10 шт.</v>
      </c>
      <c r="E662" s="10">
        <f ca="1">Source!I265</f>
        <v>3.5</v>
      </c>
      <c r="F662" s="25">
        <f ca="1">Source!AL265+Source!AM265+Source!AO265</f>
        <v>33</v>
      </c>
      <c r="G662" s="37" t="s">
        <v>1067</v>
      </c>
      <c r="H662" s="25">
        <f ca="1">ROUND(Source!AC265*Source!I265, 2)+ROUND(Source!AD265*Source!I265, 2)+ROUND(Source!AF265*Source!I265, 2)</f>
        <v>115.5</v>
      </c>
      <c r="I662" s="26"/>
      <c r="J662" s="26">
        <f ca="1">IF(Source!BC265&lt;&gt; 0, Source!BC265, 1)</f>
        <v>6.08</v>
      </c>
      <c r="K662" s="25">
        <f ca="1">Source!O265</f>
        <v>702.24</v>
      </c>
      <c r="L662" s="27"/>
      <c r="S662">
        <f ca="1">ROUND((Source!FX265/100)*((ROUND(Source!AF265*Source!I265, 2)+ROUND(Source!AE265*Source!I265, 2))), 2)</f>
        <v>0</v>
      </c>
      <c r="T662">
        <f ca="1">Source!X265</f>
        <v>0</v>
      </c>
      <c r="U662">
        <f ca="1">ROUND((Source!FY265/100)*((ROUND(Source!AF265*Source!I265, 2)+ROUND(Source!AE265*Source!I265, 2))), 2)</f>
        <v>0</v>
      </c>
      <c r="V662">
        <f ca="1">Source!Y265</f>
        <v>0</v>
      </c>
      <c r="W662">
        <f ca="1">IF(Source!BI265&lt;=1,H662, 0)</f>
        <v>115.5</v>
      </c>
      <c r="X662">
        <f ca="1">IF(Source!BI265=2,H662, 0)</f>
        <v>0</v>
      </c>
      <c r="Y662">
        <f ca="1">IF(Source!BI265=3,H662, 0)</f>
        <v>0</v>
      </c>
      <c r="Z662">
        <f ca="1">IF(Source!BI265=4,H662, 0)</f>
        <v>0</v>
      </c>
    </row>
    <row r="663" spans="1:26" ht="14.25">
      <c r="A663" s="42" t="str">
        <f ca="1">Source!E266</f>
        <v>66,3</v>
      </c>
      <c r="B663" s="43" t="str">
        <f ca="1">Source!F266</f>
        <v>23.7.01.07</v>
      </c>
      <c r="C663" s="43" t="str">
        <f ca="1">Source!G266</f>
        <v>Трубопроводы с гильзами</v>
      </c>
      <c r="D663" s="30" t="str">
        <f ca="1">Source!H266</f>
        <v>м</v>
      </c>
      <c r="E663" s="31">
        <f ca="1">Source!I266</f>
        <v>70.599999999999994</v>
      </c>
      <c r="F663" s="32">
        <f ca="1">Source!AL266+Source!AM266+Source!AO266</f>
        <v>0</v>
      </c>
      <c r="G663" s="38" t="s">
        <v>1067</v>
      </c>
      <c r="H663" s="32">
        <f ca="1">ROUND(Source!AC266*Source!I266, 2)+ROUND(Source!AD266*Source!I266, 2)+ROUND(Source!AF266*Source!I266, 2)</f>
        <v>0</v>
      </c>
      <c r="I663" s="33"/>
      <c r="J663" s="33">
        <f ca="1">IF(Source!BC266&lt;&gt; 0, Source!BC266, 1)</f>
        <v>6.08</v>
      </c>
      <c r="K663" s="32">
        <f ca="1">Source!O266</f>
        <v>0</v>
      </c>
      <c r="L663" s="39"/>
      <c r="S663">
        <f ca="1">ROUND((Source!FX266/100)*((ROUND(Source!AF266*Source!I266, 2)+ROUND(Source!AE266*Source!I266, 2))), 2)</f>
        <v>0</v>
      </c>
      <c r="T663">
        <f ca="1">Source!X266</f>
        <v>0</v>
      </c>
      <c r="U663">
        <f ca="1">ROUND((Source!FY266/100)*((ROUND(Source!AF266*Source!I266, 2)+ROUND(Source!AE266*Source!I266, 2))), 2)</f>
        <v>0</v>
      </c>
      <c r="V663">
        <f ca="1">Source!Y266</f>
        <v>0</v>
      </c>
      <c r="W663">
        <f ca="1">IF(Source!BI266&lt;=1,H663, 0)</f>
        <v>0</v>
      </c>
      <c r="X663">
        <f ca="1">IF(Source!BI266=2,H663, 0)</f>
        <v>0</v>
      </c>
      <c r="Y663">
        <f ca="1">IF(Source!BI266=3,H663, 0)</f>
        <v>0</v>
      </c>
      <c r="Z663">
        <f ca="1">IF(Source!BI266=4,H663, 0)</f>
        <v>0</v>
      </c>
    </row>
    <row r="664" spans="1:26" ht="15">
      <c r="G664" s="48">
        <f ca="1">H654+H655+H657+H658+H659+SUM(H661:H663)</f>
        <v>2308.4700000000003</v>
      </c>
      <c r="H664" s="48"/>
      <c r="J664" s="48">
        <f ca="1">K654+K655+K657+K658+K659+SUM(K661:K663)</f>
        <v>14039.579999999998</v>
      </c>
      <c r="K664" s="48"/>
      <c r="L664" s="35">
        <f ca="1">Source!U263</f>
        <v>26.768342999999994</v>
      </c>
      <c r="O664" s="19">
        <f>G664</f>
        <v>2308.4700000000003</v>
      </c>
      <c r="P664" s="19">
        <f>J664</f>
        <v>14039.579999999998</v>
      </c>
      <c r="Q664" s="19">
        <f>L664</f>
        <v>26.768342999999994</v>
      </c>
      <c r="W664">
        <f ca="1">IF(Source!BI263&lt;=1,H654+H655+H657+H658+H659, 0)</f>
        <v>800.03</v>
      </c>
      <c r="X664">
        <f ca="1">IF(Source!BI263=2,H654+H655+H657+H658+H659, 0)</f>
        <v>0</v>
      </c>
      <c r="Y664">
        <f ca="1">IF(Source!BI263=3,H654+H655+H657+H658+H659, 0)</f>
        <v>0</v>
      </c>
      <c r="Z664">
        <f ca="1">IF(Source!BI263=4,H654+H655+H657+H658+H659, 0)</f>
        <v>0</v>
      </c>
    </row>
    <row r="665" spans="1:26" ht="57">
      <c r="A665" s="40" t="str">
        <f ca="1">Source!E267</f>
        <v>67</v>
      </c>
      <c r="B665" s="41" t="str">
        <f ca="1">Source!F267</f>
        <v>16-02-001-02</v>
      </c>
      <c r="C665" s="41" t="str">
        <f ca="1">Source!G267</f>
        <v>Прокладка трубопроводов отопления из стальных водогазопроводных неоцинкованных труб диаметром 20 мм</v>
      </c>
      <c r="D665" s="24" t="str">
        <f ca="1">Source!H267</f>
        <v>100 м</v>
      </c>
      <c r="E665" s="10">
        <f ca="1">Source!I267</f>
        <v>2.7719999999999998</v>
      </c>
      <c r="F665" s="25">
        <f ca="1">Source!AL267+Source!AM267+Source!AO267</f>
        <v>383.57000000000005</v>
      </c>
      <c r="G665" s="26"/>
      <c r="H665" s="25"/>
      <c r="I665" s="26" t="str">
        <f ca="1">Source!BO267</f>
        <v/>
      </c>
      <c r="J665" s="26"/>
      <c r="K665" s="25"/>
      <c r="L665" s="27"/>
      <c r="S665">
        <f ca="1">ROUND((Source!FX267/100)*((ROUND(Source!AF267*Source!I267, 2)+ROUND(Source!AE267*Source!I267, 2))), 2)</f>
        <v>1189.07</v>
      </c>
      <c r="T665">
        <f ca="1">Source!X267</f>
        <v>7217.02</v>
      </c>
      <c r="U665">
        <f ca="1">ROUND((Source!FY267/100)*((ROUND(Source!AF267*Source!I267, 2)+ROUND(Source!AE267*Source!I267, 2))), 2)</f>
        <v>728.2</v>
      </c>
      <c r="V665">
        <f ca="1">Source!Y267</f>
        <v>4455.7299999999996</v>
      </c>
    </row>
    <row r="666" spans="1:26">
      <c r="C666" s="18" t="str">
        <f ca="1">"Объем: "&amp;Source!I267&amp;"=277,2/"&amp;"100"</f>
        <v>Объем: 2,772=277,2/100</v>
      </c>
    </row>
    <row r="667" spans="1:26" ht="14.25">
      <c r="A667" s="40"/>
      <c r="B667" s="41"/>
      <c r="C667" s="41" t="s">
        <v>1049</v>
      </c>
      <c r="D667" s="24"/>
      <c r="E667" s="10"/>
      <c r="F667" s="25">
        <f ca="1">Source!AO267</f>
        <v>317.17</v>
      </c>
      <c r="G667" s="26" t="str">
        <f ca="1">Source!DG267</f>
        <v>)*1,15</v>
      </c>
      <c r="H667" s="25">
        <f ca="1">ROUND(Source!AF267*Source!I267, 2)</f>
        <v>1011.09</v>
      </c>
      <c r="I667" s="26"/>
      <c r="J667" s="26">
        <f ca="1">IF(Source!BA267&lt;&gt; 0, Source!BA267, 1)</f>
        <v>6.08</v>
      </c>
      <c r="K667" s="25">
        <f ca="1">Source!S267</f>
        <v>6147.41</v>
      </c>
      <c r="L667" s="27"/>
      <c r="R667">
        <f>H667</f>
        <v>1011.09</v>
      </c>
    </row>
    <row r="668" spans="1:26" ht="14.25">
      <c r="A668" s="40"/>
      <c r="B668" s="41"/>
      <c r="C668" s="41" t="s">
        <v>209</v>
      </c>
      <c r="D668" s="24"/>
      <c r="E668" s="10"/>
      <c r="F668" s="25">
        <f ca="1">Source!AM267</f>
        <v>39.130000000000003</v>
      </c>
      <c r="G668" s="26" t="str">
        <f ca="1">Source!DE267</f>
        <v>)*1,25</v>
      </c>
      <c r="H668" s="25">
        <f ca="1">ROUND(Source!AD267*Source!I267, 2)</f>
        <v>135.58000000000001</v>
      </c>
      <c r="I668" s="26"/>
      <c r="J668" s="26">
        <f ca="1">IF(Source!BB267&lt;&gt; 0, Source!BB267, 1)</f>
        <v>6.08</v>
      </c>
      <c r="K668" s="25">
        <f ca="1">Source!Q267</f>
        <v>824.32</v>
      </c>
      <c r="L668" s="27"/>
    </row>
    <row r="669" spans="1:26" ht="14.25">
      <c r="A669" s="40"/>
      <c r="B669" s="41"/>
      <c r="C669" s="41" t="s">
        <v>1050</v>
      </c>
      <c r="D669" s="24"/>
      <c r="E669" s="10"/>
      <c r="F669" s="25">
        <f ca="1">Source!AN267</f>
        <v>6.09</v>
      </c>
      <c r="G669" s="26" t="str">
        <f ca="1">Source!DF267</f>
        <v>)*1,25</v>
      </c>
      <c r="H669" s="28">
        <f ca="1">ROUND(Source!AE267*Source!I267, 2)</f>
        <v>21.09</v>
      </c>
      <c r="I669" s="26"/>
      <c r="J669" s="26">
        <f ca="1">IF(Source!BS267&lt;&gt; 0, Source!BS267, 1)</f>
        <v>6.08</v>
      </c>
      <c r="K669" s="28">
        <f ca="1">Source!R267</f>
        <v>128.26</v>
      </c>
      <c r="L669" s="27"/>
      <c r="R669">
        <f>H669</f>
        <v>21.09</v>
      </c>
    </row>
    <row r="670" spans="1:26" ht="14.25">
      <c r="A670" s="40"/>
      <c r="B670" s="41"/>
      <c r="C670" s="41" t="s">
        <v>1051</v>
      </c>
      <c r="D670" s="24"/>
      <c r="E670" s="10"/>
      <c r="F670" s="25">
        <f ca="1">Source!AL267</f>
        <v>27.27</v>
      </c>
      <c r="G670" s="26" t="str">
        <f ca="1">Source!DD267</f>
        <v/>
      </c>
      <c r="H670" s="25">
        <f ca="1">ROUND(Source!AC267*Source!I267, 2)</f>
        <v>75.59</v>
      </c>
      <c r="I670" s="26"/>
      <c r="J670" s="26">
        <f ca="1">IF(Source!BC267&lt;&gt; 0, Source!BC267, 1)</f>
        <v>6.08</v>
      </c>
      <c r="K670" s="25">
        <f ca="1">Source!P267</f>
        <v>459.6</v>
      </c>
      <c r="L670" s="27"/>
    </row>
    <row r="671" spans="1:26" ht="14.25">
      <c r="A671" s="40"/>
      <c r="B671" s="41"/>
      <c r="C671" s="41" t="s">
        <v>1052</v>
      </c>
      <c r="D671" s="24" t="s">
        <v>1053</v>
      </c>
      <c r="E671" s="10">
        <f ca="1">Source!BZ267</f>
        <v>128</v>
      </c>
      <c r="F671" s="49" t="str">
        <f ca="1">CONCATENATE(" )", Source!DL267, Source!FT267, "=", Source!FX267)</f>
        <v xml:space="preserve"> )*0,9=115,2</v>
      </c>
      <c r="G671" s="50"/>
      <c r="H671" s="25">
        <f ca="1">SUM(S665:S676)</f>
        <v>1189.07</v>
      </c>
      <c r="I671" s="29"/>
      <c r="J671" s="23">
        <f ca="1">Source!AT267</f>
        <v>115</v>
      </c>
      <c r="K671" s="25">
        <f ca="1">SUM(T665:T676)</f>
        <v>7217.02</v>
      </c>
      <c r="L671" s="27"/>
    </row>
    <row r="672" spans="1:26" ht="14.25">
      <c r="A672" s="40"/>
      <c r="B672" s="41"/>
      <c r="C672" s="41" t="s">
        <v>1054</v>
      </c>
      <c r="D672" s="24" t="s">
        <v>1053</v>
      </c>
      <c r="E672" s="10">
        <f ca="1">Source!CA267</f>
        <v>83</v>
      </c>
      <c r="F672" s="49" t="str">
        <f ca="1">CONCATENATE(" )", Source!DM267, Source!FU267, "=", Source!FY267)</f>
        <v xml:space="preserve"> )*0,85=70,55</v>
      </c>
      <c r="G672" s="50"/>
      <c r="H672" s="25">
        <f ca="1">SUM(U665:U676)</f>
        <v>728.2</v>
      </c>
      <c r="I672" s="29"/>
      <c r="J672" s="23">
        <f ca="1">Source!AU267</f>
        <v>71</v>
      </c>
      <c r="K672" s="25">
        <f ca="1">SUM(V665:V676)</f>
        <v>4455.7299999999996</v>
      </c>
      <c r="L672" s="27"/>
    </row>
    <row r="673" spans="1:26" ht="14.25">
      <c r="A673" s="40"/>
      <c r="B673" s="41"/>
      <c r="C673" s="41" t="s">
        <v>1055</v>
      </c>
      <c r="D673" s="24" t="s">
        <v>1056</v>
      </c>
      <c r="E673" s="10">
        <f ca="1">Source!AQ267</f>
        <v>32.97</v>
      </c>
      <c r="F673" s="25"/>
      <c r="G673" s="26" t="str">
        <f ca="1">Source!DI267</f>
        <v>)*1,15</v>
      </c>
      <c r="H673" s="25"/>
      <c r="I673" s="26"/>
      <c r="J673" s="26"/>
      <c r="K673" s="25"/>
      <c r="L673" s="36">
        <f ca="1">Source!U267</f>
        <v>105.10176599999998</v>
      </c>
    </row>
    <row r="674" spans="1:26" ht="71.25">
      <c r="A674" s="40" t="str">
        <f ca="1">Source!E268</f>
        <v>67,1</v>
      </c>
      <c r="B674" s="41" t="str">
        <f ca="1">Source!F268</f>
        <v>23.3.06.06-0002</v>
      </c>
      <c r="C674" s="41" t="str">
        <f ca="1">Source!G268</f>
        <v>Трубы стальные сварные водогазопроводные с резьбой черные усиленные (неоцинкованные), диаметр условного прохода 20 мм, толщина стенки 3,2 мм</v>
      </c>
      <c r="D674" s="24" t="str">
        <f ca="1">Source!H268</f>
        <v>м</v>
      </c>
      <c r="E674" s="10">
        <f ca="1">Source!I268</f>
        <v>277.2</v>
      </c>
      <c r="F674" s="25">
        <f ca="1">Source!AL268+Source!AM268+Source!AO268</f>
        <v>12.93</v>
      </c>
      <c r="G674" s="37" t="s">
        <v>1067</v>
      </c>
      <c r="H674" s="25">
        <f ca="1">ROUND(Source!AC268*Source!I268, 2)+ROUND(Source!AD268*Source!I268, 2)+ROUND(Source!AF268*Source!I268, 2)</f>
        <v>3584.2</v>
      </c>
      <c r="I674" s="26"/>
      <c r="J674" s="26">
        <f ca="1">IF(Source!BC268&lt;&gt; 0, Source!BC268, 1)</f>
        <v>6.08</v>
      </c>
      <c r="K674" s="25">
        <f ca="1">Source!O268</f>
        <v>21791.91</v>
      </c>
      <c r="L674" s="27"/>
      <c r="S674">
        <f ca="1">ROUND((Source!FX268/100)*((ROUND(Source!AF268*Source!I268, 2)+ROUND(Source!AE268*Source!I268, 2))), 2)</f>
        <v>0</v>
      </c>
      <c r="T674">
        <f ca="1">Source!X268</f>
        <v>0</v>
      </c>
      <c r="U674">
        <f ca="1">ROUND((Source!FY268/100)*((ROUND(Source!AF268*Source!I268, 2)+ROUND(Source!AE268*Source!I268, 2))), 2)</f>
        <v>0</v>
      </c>
      <c r="V674">
        <f ca="1">Source!Y268</f>
        <v>0</v>
      </c>
      <c r="W674">
        <f ca="1">IF(Source!BI268&lt;=1,H674, 0)</f>
        <v>3584.2</v>
      </c>
      <c r="X674">
        <f ca="1">IF(Source!BI268=2,H674, 0)</f>
        <v>0</v>
      </c>
      <c r="Y674">
        <f ca="1">IF(Source!BI268=3,H674, 0)</f>
        <v>0</v>
      </c>
      <c r="Z674">
        <f ca="1">IF(Source!BI268=4,H674, 0)</f>
        <v>0</v>
      </c>
    </row>
    <row r="675" spans="1:26" ht="57">
      <c r="A675" s="40" t="str">
        <f ca="1">Source!E269</f>
        <v>67,2</v>
      </c>
      <c r="B675" s="41" t="str">
        <f ca="1">Source!F269</f>
        <v>23.1.02.06-0003</v>
      </c>
      <c r="C675" s="41" t="str">
        <f ca="1">Source!G269</f>
        <v>Хомут металлический с одним стопорным винтом и резиновым профилем для крепления трубопроводов диаметром 20-23 мм</v>
      </c>
      <c r="D675" s="24" t="str">
        <f ca="1">Source!H269</f>
        <v>10 шт.</v>
      </c>
      <c r="E675" s="10">
        <f ca="1">Source!I269</f>
        <v>13.900000000000002</v>
      </c>
      <c r="F675" s="25">
        <f ca="1">Source!AL269+Source!AM269+Source!AO269</f>
        <v>31.8</v>
      </c>
      <c r="G675" s="37" t="s">
        <v>1067</v>
      </c>
      <c r="H675" s="25">
        <f ca="1">ROUND(Source!AC269*Source!I269, 2)+ROUND(Source!AD269*Source!I269, 2)+ROUND(Source!AF269*Source!I269, 2)</f>
        <v>442.02</v>
      </c>
      <c r="I675" s="26"/>
      <c r="J675" s="26">
        <f ca="1">IF(Source!BC269&lt;&gt; 0, Source!BC269, 1)</f>
        <v>6.08</v>
      </c>
      <c r="K675" s="25">
        <f ca="1">Source!O269</f>
        <v>2687.48</v>
      </c>
      <c r="L675" s="27"/>
      <c r="S675">
        <f ca="1">ROUND((Source!FX269/100)*((ROUND(Source!AF269*Source!I269, 2)+ROUND(Source!AE269*Source!I269, 2))), 2)</f>
        <v>0</v>
      </c>
      <c r="T675">
        <f ca="1">Source!X269</f>
        <v>0</v>
      </c>
      <c r="U675">
        <f ca="1">ROUND((Source!FY269/100)*((ROUND(Source!AF269*Source!I269, 2)+ROUND(Source!AE269*Source!I269, 2))), 2)</f>
        <v>0</v>
      </c>
      <c r="V675">
        <f ca="1">Source!Y269</f>
        <v>0</v>
      </c>
      <c r="W675">
        <f ca="1">IF(Source!BI269&lt;=1,H675, 0)</f>
        <v>442.02</v>
      </c>
      <c r="X675">
        <f ca="1">IF(Source!BI269=2,H675, 0)</f>
        <v>0</v>
      </c>
      <c r="Y675">
        <f ca="1">IF(Source!BI269=3,H675, 0)</f>
        <v>0</v>
      </c>
      <c r="Z675">
        <f ca="1">IF(Source!BI269=4,H675, 0)</f>
        <v>0</v>
      </c>
    </row>
    <row r="676" spans="1:26" ht="14.25">
      <c r="A676" s="42" t="str">
        <f ca="1">Source!E271</f>
        <v>67,4</v>
      </c>
      <c r="B676" s="43" t="str">
        <f ca="1">Source!F271</f>
        <v>23.7.01.07</v>
      </c>
      <c r="C676" s="43" t="str">
        <f ca="1">Source!G271</f>
        <v>Трубопроводы с гильзами</v>
      </c>
      <c r="D676" s="30" t="str">
        <f ca="1">Source!H271</f>
        <v>м</v>
      </c>
      <c r="E676" s="31">
        <f ca="1">Source!I271</f>
        <v>277.2</v>
      </c>
      <c r="F676" s="32">
        <f ca="1">Source!AL271+Source!AM271+Source!AO271</f>
        <v>0</v>
      </c>
      <c r="G676" s="38" t="s">
        <v>1067</v>
      </c>
      <c r="H676" s="32">
        <f ca="1">ROUND(Source!AC271*Source!I271, 2)+ROUND(Source!AD271*Source!I271, 2)+ROUND(Source!AF271*Source!I271, 2)</f>
        <v>0</v>
      </c>
      <c r="I676" s="33"/>
      <c r="J676" s="33">
        <f ca="1">IF(Source!BC271&lt;&gt; 0, Source!BC271, 1)</f>
        <v>6.08</v>
      </c>
      <c r="K676" s="32">
        <f ca="1">Source!O271</f>
        <v>0</v>
      </c>
      <c r="L676" s="39"/>
      <c r="S676">
        <f ca="1">ROUND((Source!FX271/100)*((ROUND(Source!AF271*Source!I271, 2)+ROUND(Source!AE271*Source!I271, 2))), 2)</f>
        <v>0</v>
      </c>
      <c r="T676">
        <f ca="1">Source!X271</f>
        <v>0</v>
      </c>
      <c r="U676">
        <f ca="1">ROUND((Source!FY271/100)*((ROUND(Source!AF271*Source!I271, 2)+ROUND(Source!AE271*Source!I271, 2))), 2)</f>
        <v>0</v>
      </c>
      <c r="V676">
        <f ca="1">Source!Y271</f>
        <v>0</v>
      </c>
      <c r="W676">
        <f ca="1">IF(Source!BI271&lt;=1,H676, 0)</f>
        <v>0</v>
      </c>
      <c r="X676">
        <f ca="1">IF(Source!BI271=2,H676, 0)</f>
        <v>0</v>
      </c>
      <c r="Y676">
        <f ca="1">IF(Source!BI271=3,H676, 0)</f>
        <v>0</v>
      </c>
      <c r="Z676">
        <f ca="1">IF(Source!BI271=4,H676, 0)</f>
        <v>0</v>
      </c>
    </row>
    <row r="677" spans="1:26" ht="15">
      <c r="G677" s="48">
        <f ca="1">H667+H668+H670+H671+H672+SUM(H674:H676)</f>
        <v>7165.75</v>
      </c>
      <c r="H677" s="48"/>
      <c r="J677" s="48">
        <f ca="1">K667+K668+K670+K671+K672+SUM(K674:K676)</f>
        <v>43583.47</v>
      </c>
      <c r="K677" s="48"/>
      <c r="L677" s="35">
        <f ca="1">Source!U267</f>
        <v>105.10176599999998</v>
      </c>
      <c r="O677" s="19">
        <f>G677</f>
        <v>7165.75</v>
      </c>
      <c r="P677" s="19">
        <f>J677</f>
        <v>43583.47</v>
      </c>
      <c r="Q677" s="19">
        <f>L677</f>
        <v>105.10176599999998</v>
      </c>
      <c r="W677">
        <f ca="1">IF(Source!BI267&lt;=1,H667+H668+H670+H671+H672, 0)</f>
        <v>3139.5299999999997</v>
      </c>
      <c r="X677">
        <f ca="1">IF(Source!BI267=2,H667+H668+H670+H671+H672, 0)</f>
        <v>0</v>
      </c>
      <c r="Y677">
        <f ca="1">IF(Source!BI267=3,H667+H668+H670+H671+H672, 0)</f>
        <v>0</v>
      </c>
      <c r="Z677">
        <f ca="1">IF(Source!BI267=4,H667+H668+H670+H671+H672, 0)</f>
        <v>0</v>
      </c>
    </row>
    <row r="678" spans="1:26" ht="57">
      <c r="A678" s="40" t="str">
        <f ca="1">Source!E272</f>
        <v>68</v>
      </c>
      <c r="B678" s="41" t="str">
        <f ca="1">Source!F272</f>
        <v>16-02-001-04</v>
      </c>
      <c r="C678" s="41" t="str">
        <f ca="1">Source!G272</f>
        <v>Прокладка трубопроводов отопления из стальных водогазопроводных неоцинкованных труб диаметром 32 мм</v>
      </c>
      <c r="D678" s="24" t="str">
        <f ca="1">Source!H272</f>
        <v>100 м</v>
      </c>
      <c r="E678" s="10">
        <f ca="1">Source!I272</f>
        <v>0.4</v>
      </c>
      <c r="F678" s="25">
        <f ca="1">Source!AL272+Source!AM272+Source!AO272</f>
        <v>385.27</v>
      </c>
      <c r="G678" s="26"/>
      <c r="H678" s="25"/>
      <c r="I678" s="26" t="str">
        <f ca="1">Source!BO272</f>
        <v/>
      </c>
      <c r="J678" s="26"/>
      <c r="K678" s="25"/>
      <c r="L678" s="27"/>
      <c r="S678">
        <f ca="1">ROUND((Source!FX272/100)*((ROUND(Source!AF272*Source!I272, 2)+ROUND(Source!AE272*Source!I272, 2))), 2)</f>
        <v>171.58</v>
      </c>
      <c r="T678">
        <f ca="1">Source!X272</f>
        <v>1041.42</v>
      </c>
      <c r="U678">
        <f ca="1">ROUND((Source!FY272/100)*((ROUND(Source!AF272*Source!I272, 2)+ROUND(Source!AE272*Source!I272, 2))), 2)</f>
        <v>105.08</v>
      </c>
      <c r="V678">
        <f ca="1">Source!Y272</f>
        <v>642.96</v>
      </c>
    </row>
    <row r="679" spans="1:26">
      <c r="C679" s="18" t="str">
        <f ca="1">"Объем: "&amp;Source!I272&amp;"=40/"&amp;"100"</f>
        <v>Объем: 0,4=40/100</v>
      </c>
    </row>
    <row r="680" spans="1:26" ht="14.25">
      <c r="A680" s="40"/>
      <c r="B680" s="41"/>
      <c r="C680" s="41" t="s">
        <v>1049</v>
      </c>
      <c r="D680" s="24"/>
      <c r="E680" s="10"/>
      <c r="F680" s="25">
        <f ca="1">Source!AO272</f>
        <v>317.17</v>
      </c>
      <c r="G680" s="26" t="str">
        <f ca="1">Source!DG272</f>
        <v>)*1,15</v>
      </c>
      <c r="H680" s="25">
        <f ca="1">ROUND(Source!AF272*Source!I272, 2)</f>
        <v>145.9</v>
      </c>
      <c r="I680" s="26"/>
      <c r="J680" s="26">
        <f ca="1">IF(Source!BA272&lt;&gt; 0, Source!BA272, 1)</f>
        <v>6.08</v>
      </c>
      <c r="K680" s="25">
        <f ca="1">Source!S272</f>
        <v>887.07</v>
      </c>
      <c r="L680" s="27"/>
      <c r="R680">
        <f>H680</f>
        <v>145.9</v>
      </c>
    </row>
    <row r="681" spans="1:26" ht="14.25">
      <c r="A681" s="40"/>
      <c r="B681" s="41"/>
      <c r="C681" s="41" t="s">
        <v>209</v>
      </c>
      <c r="D681" s="24"/>
      <c r="E681" s="10"/>
      <c r="F681" s="25">
        <f ca="1">Source!AM272</f>
        <v>39.130000000000003</v>
      </c>
      <c r="G681" s="26" t="str">
        <f ca="1">Source!DE272</f>
        <v>)*1,25</v>
      </c>
      <c r="H681" s="25">
        <f ca="1">ROUND(Source!AD272*Source!I272, 2)</f>
        <v>19.559999999999999</v>
      </c>
      <c r="I681" s="26"/>
      <c r="J681" s="26">
        <f ca="1">IF(Source!BB272&lt;&gt; 0, Source!BB272, 1)</f>
        <v>6.08</v>
      </c>
      <c r="K681" s="25">
        <f ca="1">Source!Q272</f>
        <v>118.95</v>
      </c>
      <c r="L681" s="27"/>
    </row>
    <row r="682" spans="1:26" ht="14.25">
      <c r="A682" s="40"/>
      <c r="B682" s="41"/>
      <c r="C682" s="41" t="s">
        <v>1050</v>
      </c>
      <c r="D682" s="24"/>
      <c r="E682" s="10"/>
      <c r="F682" s="25">
        <f ca="1">Source!AN272</f>
        <v>6.09</v>
      </c>
      <c r="G682" s="26" t="str">
        <f ca="1">Source!DF272</f>
        <v>)*1,25</v>
      </c>
      <c r="H682" s="28">
        <f ca="1">ROUND(Source!AE272*Source!I272, 2)</f>
        <v>3.04</v>
      </c>
      <c r="I682" s="26"/>
      <c r="J682" s="26">
        <f ca="1">IF(Source!BS272&lt;&gt; 0, Source!BS272, 1)</f>
        <v>6.08</v>
      </c>
      <c r="K682" s="28">
        <f ca="1">Source!R272</f>
        <v>18.510000000000002</v>
      </c>
      <c r="L682" s="27"/>
      <c r="R682">
        <f>H682</f>
        <v>3.04</v>
      </c>
    </row>
    <row r="683" spans="1:26" ht="14.25">
      <c r="A683" s="40"/>
      <c r="B683" s="41"/>
      <c r="C683" s="41" t="s">
        <v>1051</v>
      </c>
      <c r="D683" s="24"/>
      <c r="E683" s="10"/>
      <c r="F683" s="25">
        <f ca="1">Source!AL272</f>
        <v>28.97</v>
      </c>
      <c r="G683" s="26" t="str">
        <f ca="1">Source!DD272</f>
        <v/>
      </c>
      <c r="H683" s="25">
        <f ca="1">ROUND(Source!AC272*Source!I272, 2)</f>
        <v>11.59</v>
      </c>
      <c r="I683" s="26"/>
      <c r="J683" s="26">
        <f ca="1">IF(Source!BC272&lt;&gt; 0, Source!BC272, 1)</f>
        <v>6.08</v>
      </c>
      <c r="K683" s="25">
        <f ca="1">Source!P272</f>
        <v>70.459999999999994</v>
      </c>
      <c r="L683" s="27"/>
    </row>
    <row r="684" spans="1:26" ht="14.25">
      <c r="A684" s="40"/>
      <c r="B684" s="41"/>
      <c r="C684" s="41" t="s">
        <v>1052</v>
      </c>
      <c r="D684" s="24" t="s">
        <v>1053</v>
      </c>
      <c r="E684" s="10">
        <f ca="1">Source!BZ272</f>
        <v>128</v>
      </c>
      <c r="F684" s="49" t="str">
        <f ca="1">CONCATENATE(" )", Source!DL272, Source!FT272, "=", Source!FX272)</f>
        <v xml:space="preserve"> )*0,9=115,2</v>
      </c>
      <c r="G684" s="50"/>
      <c r="H684" s="25">
        <f ca="1">SUM(S678:S689)</f>
        <v>171.58</v>
      </c>
      <c r="I684" s="29"/>
      <c r="J684" s="23">
        <f ca="1">Source!AT272</f>
        <v>115</v>
      </c>
      <c r="K684" s="25">
        <f ca="1">SUM(T678:T689)</f>
        <v>1041.42</v>
      </c>
      <c r="L684" s="27"/>
    </row>
    <row r="685" spans="1:26" ht="14.25">
      <c r="A685" s="40"/>
      <c r="B685" s="41"/>
      <c r="C685" s="41" t="s">
        <v>1054</v>
      </c>
      <c r="D685" s="24" t="s">
        <v>1053</v>
      </c>
      <c r="E685" s="10">
        <f ca="1">Source!CA272</f>
        <v>83</v>
      </c>
      <c r="F685" s="49" t="str">
        <f ca="1">CONCATENATE(" )", Source!DM272, Source!FU272, "=", Source!FY272)</f>
        <v xml:space="preserve"> )*0,85=70,55</v>
      </c>
      <c r="G685" s="50"/>
      <c r="H685" s="25">
        <f ca="1">SUM(U678:U689)</f>
        <v>105.08</v>
      </c>
      <c r="I685" s="29"/>
      <c r="J685" s="23">
        <f ca="1">Source!AU272</f>
        <v>71</v>
      </c>
      <c r="K685" s="25">
        <f ca="1">SUM(V678:V689)</f>
        <v>642.96</v>
      </c>
      <c r="L685" s="27"/>
    </row>
    <row r="686" spans="1:26" ht="14.25">
      <c r="A686" s="40"/>
      <c r="B686" s="41"/>
      <c r="C686" s="41" t="s">
        <v>1055</v>
      </c>
      <c r="D686" s="24" t="s">
        <v>1056</v>
      </c>
      <c r="E686" s="10">
        <f ca="1">Source!AQ272</f>
        <v>32.97</v>
      </c>
      <c r="F686" s="25"/>
      <c r="G686" s="26" t="str">
        <f ca="1">Source!DI272</f>
        <v>)*1,15</v>
      </c>
      <c r="H686" s="25"/>
      <c r="I686" s="26"/>
      <c r="J686" s="26"/>
      <c r="K686" s="25"/>
      <c r="L686" s="36">
        <f ca="1">Source!U272</f>
        <v>15.166199999999998</v>
      </c>
    </row>
    <row r="687" spans="1:26" ht="71.25">
      <c r="A687" s="40" t="str">
        <f ca="1">Source!E273</f>
        <v>68,1</v>
      </c>
      <c r="B687" s="41" t="str">
        <f ca="1">Source!F273</f>
        <v>23.3.06.06-0004</v>
      </c>
      <c r="C687" s="41" t="str">
        <f ca="1">Source!G273</f>
        <v>Трубы стальные сварные водогазопроводные с резьбой черные усиленные (неоцинкованные), диаметр условного прохода 32 мм, толщина стенки 4 мм</v>
      </c>
      <c r="D687" s="24" t="str">
        <f ca="1">Source!H273</f>
        <v>м</v>
      </c>
      <c r="E687" s="10">
        <f ca="1">Source!I273</f>
        <v>40</v>
      </c>
      <c r="F687" s="25">
        <f ca="1">Source!AL273+Source!AM273+Source!AO273</f>
        <v>25.27</v>
      </c>
      <c r="G687" s="37" t="s">
        <v>1067</v>
      </c>
      <c r="H687" s="25">
        <f ca="1">ROUND(Source!AC273*Source!I273, 2)+ROUND(Source!AD273*Source!I273, 2)+ROUND(Source!AF273*Source!I273, 2)</f>
        <v>1010.8</v>
      </c>
      <c r="I687" s="26"/>
      <c r="J687" s="26">
        <f ca="1">IF(Source!BC273&lt;&gt; 0, Source!BC273, 1)</f>
        <v>6.08</v>
      </c>
      <c r="K687" s="25">
        <f ca="1">Source!O273</f>
        <v>6145.66</v>
      </c>
      <c r="L687" s="27"/>
      <c r="S687">
        <f ca="1">ROUND((Source!FX273/100)*((ROUND(Source!AF273*Source!I273, 2)+ROUND(Source!AE273*Source!I273, 2))), 2)</f>
        <v>0</v>
      </c>
      <c r="T687">
        <f ca="1">Source!X273</f>
        <v>0</v>
      </c>
      <c r="U687">
        <f ca="1">ROUND((Source!FY273/100)*((ROUND(Source!AF273*Source!I273, 2)+ROUND(Source!AE273*Source!I273, 2))), 2)</f>
        <v>0</v>
      </c>
      <c r="V687">
        <f ca="1">Source!Y273</f>
        <v>0</v>
      </c>
      <c r="W687">
        <f ca="1">IF(Source!BI273&lt;=1,H687, 0)</f>
        <v>1010.8</v>
      </c>
      <c r="X687">
        <f ca="1">IF(Source!BI273=2,H687, 0)</f>
        <v>0</v>
      </c>
      <c r="Y687">
        <f ca="1">IF(Source!BI273=3,H687, 0)</f>
        <v>0</v>
      </c>
      <c r="Z687">
        <f ca="1">IF(Source!BI273=4,H687, 0)</f>
        <v>0</v>
      </c>
    </row>
    <row r="688" spans="1:26" ht="57">
      <c r="A688" s="40" t="str">
        <f ca="1">Source!E274</f>
        <v>68,2</v>
      </c>
      <c r="B688" s="41" t="str">
        <f ca="1">Source!F274</f>
        <v>23.1.02.06-0005</v>
      </c>
      <c r="C688" s="41" t="str">
        <f ca="1">Source!G274</f>
        <v>Хомут металлический с одним стопорным винтом и резиновым профилем для крепления трубопроводов диаметром 31-35 мм</v>
      </c>
      <c r="D688" s="24" t="str">
        <f ca="1">Source!H274</f>
        <v>10 шт.</v>
      </c>
      <c r="E688" s="10">
        <f ca="1">Source!I274</f>
        <v>2</v>
      </c>
      <c r="F688" s="25">
        <f ca="1">Source!AL274+Source!AM274+Source!AO274</f>
        <v>35.299999999999997</v>
      </c>
      <c r="G688" s="37" t="s">
        <v>1067</v>
      </c>
      <c r="H688" s="25">
        <f ca="1">ROUND(Source!AC274*Source!I274, 2)+ROUND(Source!AD274*Source!I274, 2)+ROUND(Source!AF274*Source!I274, 2)</f>
        <v>70.599999999999994</v>
      </c>
      <c r="I688" s="26"/>
      <c r="J688" s="26">
        <f ca="1">IF(Source!BC274&lt;&gt; 0, Source!BC274, 1)</f>
        <v>6.08</v>
      </c>
      <c r="K688" s="25">
        <f ca="1">Source!O274</f>
        <v>429.25</v>
      </c>
      <c r="L688" s="27"/>
      <c r="S688">
        <f ca="1">ROUND((Source!FX274/100)*((ROUND(Source!AF274*Source!I274, 2)+ROUND(Source!AE274*Source!I274, 2))), 2)</f>
        <v>0</v>
      </c>
      <c r="T688">
        <f ca="1">Source!X274</f>
        <v>0</v>
      </c>
      <c r="U688">
        <f ca="1">ROUND((Source!FY274/100)*((ROUND(Source!AF274*Source!I274, 2)+ROUND(Source!AE274*Source!I274, 2))), 2)</f>
        <v>0</v>
      </c>
      <c r="V688">
        <f ca="1">Source!Y274</f>
        <v>0</v>
      </c>
      <c r="W688">
        <f ca="1">IF(Source!BI274&lt;=1,H688, 0)</f>
        <v>70.599999999999994</v>
      </c>
      <c r="X688">
        <f ca="1">IF(Source!BI274=2,H688, 0)</f>
        <v>0</v>
      </c>
      <c r="Y688">
        <f ca="1">IF(Source!BI274=3,H688, 0)</f>
        <v>0</v>
      </c>
      <c r="Z688">
        <f ca="1">IF(Source!BI274=4,H688, 0)</f>
        <v>0</v>
      </c>
    </row>
    <row r="689" spans="1:26" ht="14.25">
      <c r="A689" s="42" t="str">
        <f ca="1">Source!E275</f>
        <v>68,3</v>
      </c>
      <c r="B689" s="43" t="str">
        <f ca="1">Source!F275</f>
        <v>23.7.01.07</v>
      </c>
      <c r="C689" s="43" t="str">
        <f ca="1">Source!G275</f>
        <v>Трубопроводы с гильзами</v>
      </c>
      <c r="D689" s="30" t="str">
        <f ca="1">Source!H275</f>
        <v>м</v>
      </c>
      <c r="E689" s="31">
        <f ca="1">Source!I275</f>
        <v>40</v>
      </c>
      <c r="F689" s="32">
        <f ca="1">Source!AL275+Source!AM275+Source!AO275</f>
        <v>0</v>
      </c>
      <c r="G689" s="38" t="s">
        <v>1067</v>
      </c>
      <c r="H689" s="32">
        <f ca="1">ROUND(Source!AC275*Source!I275, 2)+ROUND(Source!AD275*Source!I275, 2)+ROUND(Source!AF275*Source!I275, 2)</f>
        <v>0</v>
      </c>
      <c r="I689" s="33"/>
      <c r="J689" s="33">
        <f ca="1">IF(Source!BC275&lt;&gt; 0, Source!BC275, 1)</f>
        <v>6.08</v>
      </c>
      <c r="K689" s="32">
        <f ca="1">Source!O275</f>
        <v>0</v>
      </c>
      <c r="L689" s="39"/>
      <c r="S689">
        <f ca="1">ROUND((Source!FX275/100)*((ROUND(Source!AF275*Source!I275, 2)+ROUND(Source!AE275*Source!I275, 2))), 2)</f>
        <v>0</v>
      </c>
      <c r="T689">
        <f ca="1">Source!X275</f>
        <v>0</v>
      </c>
      <c r="U689">
        <f ca="1">ROUND((Source!FY275/100)*((ROUND(Source!AF275*Source!I275, 2)+ROUND(Source!AE275*Source!I275, 2))), 2)</f>
        <v>0</v>
      </c>
      <c r="V689">
        <f ca="1">Source!Y275</f>
        <v>0</v>
      </c>
      <c r="W689">
        <f ca="1">IF(Source!BI275&lt;=1,H689, 0)</f>
        <v>0</v>
      </c>
      <c r="X689">
        <f ca="1">IF(Source!BI275=2,H689, 0)</f>
        <v>0</v>
      </c>
      <c r="Y689">
        <f ca="1">IF(Source!BI275=3,H689, 0)</f>
        <v>0</v>
      </c>
      <c r="Z689">
        <f ca="1">IF(Source!BI275=4,H689, 0)</f>
        <v>0</v>
      </c>
    </row>
    <row r="690" spans="1:26" ht="15">
      <c r="G690" s="48">
        <f ca="1">H680+H681+H683+H684+H685+SUM(H687:H689)</f>
        <v>1535.11</v>
      </c>
      <c r="H690" s="48"/>
      <c r="J690" s="48">
        <f ca="1">K680+K681+K683+K684+K685+SUM(K687:K689)</f>
        <v>9335.77</v>
      </c>
      <c r="K690" s="48"/>
      <c r="L690" s="35">
        <f ca="1">Source!U272</f>
        <v>15.166199999999998</v>
      </c>
      <c r="O690" s="19">
        <f>G690</f>
        <v>1535.11</v>
      </c>
      <c r="P690" s="19">
        <f>J690</f>
        <v>9335.77</v>
      </c>
      <c r="Q690" s="19">
        <f>L690</f>
        <v>15.166199999999998</v>
      </c>
      <c r="W690">
        <f ca="1">IF(Source!BI272&lt;=1,H680+H681+H683+H684+H685, 0)</f>
        <v>453.71</v>
      </c>
      <c r="X690">
        <f ca="1">IF(Source!BI272=2,H680+H681+H683+H684+H685, 0)</f>
        <v>0</v>
      </c>
      <c r="Y690">
        <f ca="1">IF(Source!BI272=3,H680+H681+H683+H684+H685, 0)</f>
        <v>0</v>
      </c>
      <c r="Z690">
        <f ca="1">IF(Source!BI272=4,H680+H681+H683+H684+H685, 0)</f>
        <v>0</v>
      </c>
    </row>
    <row r="691" spans="1:26" ht="57">
      <c r="A691" s="40" t="str">
        <f ca="1">Source!E276</f>
        <v>69</v>
      </c>
      <c r="B691" s="41" t="str">
        <f ca="1">Source!F276</f>
        <v>16-02-001-06</v>
      </c>
      <c r="C691" s="41" t="str">
        <f ca="1">Source!G276</f>
        <v>Прокладка трубопроводов отопления из стальных водогазопроводных неоцинкованных труб диаметром 50 мм</v>
      </c>
      <c r="D691" s="24" t="str">
        <f ca="1">Source!H276</f>
        <v>100 м</v>
      </c>
      <c r="E691" s="10">
        <f ca="1">Source!I276</f>
        <v>0.72</v>
      </c>
      <c r="F691" s="25">
        <f ca="1">Source!AL276+Source!AM276+Source!AO276</f>
        <v>517.04999999999995</v>
      </c>
      <c r="G691" s="26"/>
      <c r="H691" s="25"/>
      <c r="I691" s="26" t="str">
        <f ca="1">Source!BO276</f>
        <v/>
      </c>
      <c r="J691" s="26"/>
      <c r="K691" s="25"/>
      <c r="L691" s="27"/>
      <c r="S691">
        <f ca="1">ROUND((Source!FX276/100)*((ROUND(Source!AF276*Source!I276, 2)+ROUND(Source!AE276*Source!I276, 2))), 2)</f>
        <v>387.89</v>
      </c>
      <c r="T691">
        <f ca="1">Source!X276</f>
        <v>2354.31</v>
      </c>
      <c r="U691">
        <f ca="1">ROUND((Source!FY276/100)*((ROUND(Source!AF276*Source!I276, 2)+ROUND(Source!AE276*Source!I276, 2))), 2)</f>
        <v>237.55</v>
      </c>
      <c r="V691">
        <f ca="1">Source!Y276</f>
        <v>1453.53</v>
      </c>
    </row>
    <row r="692" spans="1:26">
      <c r="C692" s="18" t="str">
        <f ca="1">"Объем: "&amp;Source!I276&amp;"=72/"&amp;"100"</f>
        <v>Объем: 0,72=72/100</v>
      </c>
    </row>
    <row r="693" spans="1:26" ht="14.25">
      <c r="A693" s="40"/>
      <c r="B693" s="41"/>
      <c r="C693" s="41" t="s">
        <v>1049</v>
      </c>
      <c r="D693" s="24"/>
      <c r="E693" s="10"/>
      <c r="F693" s="25">
        <f ca="1">Source!AO276</f>
        <v>393.65</v>
      </c>
      <c r="G693" s="26" t="str">
        <f ca="1">Source!DG276</f>
        <v>)*1,15</v>
      </c>
      <c r="H693" s="25">
        <f ca="1">ROUND(Source!AF276*Source!I276, 2)</f>
        <v>325.94</v>
      </c>
      <c r="I693" s="26"/>
      <c r="J693" s="26">
        <f ca="1">IF(Source!BA276&lt;&gt; 0, Source!BA276, 1)</f>
        <v>6.08</v>
      </c>
      <c r="K693" s="25">
        <f ca="1">Source!S276</f>
        <v>1981.74</v>
      </c>
      <c r="L693" s="27"/>
      <c r="R693">
        <f>H693</f>
        <v>325.94</v>
      </c>
    </row>
    <row r="694" spans="1:26" ht="14.25">
      <c r="A694" s="40"/>
      <c r="B694" s="41"/>
      <c r="C694" s="41" t="s">
        <v>209</v>
      </c>
      <c r="D694" s="24"/>
      <c r="E694" s="10"/>
      <c r="F694" s="25">
        <f ca="1">Source!AM276</f>
        <v>73.44</v>
      </c>
      <c r="G694" s="26" t="str">
        <f ca="1">Source!DE276</f>
        <v>)*1,25</v>
      </c>
      <c r="H694" s="25">
        <f ca="1">ROUND(Source!AD276*Source!I276, 2)</f>
        <v>66.099999999999994</v>
      </c>
      <c r="I694" s="26"/>
      <c r="J694" s="26">
        <f ca="1">IF(Source!BB276&lt;&gt; 0, Source!BB276, 1)</f>
        <v>6.08</v>
      </c>
      <c r="K694" s="25">
        <f ca="1">Source!Q276</f>
        <v>401.86</v>
      </c>
      <c r="L694" s="27"/>
    </row>
    <row r="695" spans="1:26" ht="14.25">
      <c r="A695" s="40"/>
      <c r="B695" s="41"/>
      <c r="C695" s="41" t="s">
        <v>1050</v>
      </c>
      <c r="D695" s="24"/>
      <c r="E695" s="10"/>
      <c r="F695" s="25">
        <f ca="1">Source!AN276</f>
        <v>11.97</v>
      </c>
      <c r="G695" s="26" t="str">
        <f ca="1">Source!DF276</f>
        <v>)*1,25</v>
      </c>
      <c r="H695" s="28">
        <f ca="1">ROUND(Source!AE276*Source!I276, 2)</f>
        <v>10.77</v>
      </c>
      <c r="I695" s="26"/>
      <c r="J695" s="26">
        <f ca="1">IF(Source!BS276&lt;&gt; 0, Source!BS276, 1)</f>
        <v>6.08</v>
      </c>
      <c r="K695" s="28">
        <f ca="1">Source!R276</f>
        <v>65.489999999999995</v>
      </c>
      <c r="L695" s="27"/>
      <c r="R695">
        <f>H695</f>
        <v>10.77</v>
      </c>
    </row>
    <row r="696" spans="1:26" ht="14.25">
      <c r="A696" s="40"/>
      <c r="B696" s="41"/>
      <c r="C696" s="41" t="s">
        <v>1051</v>
      </c>
      <c r="D696" s="24"/>
      <c r="E696" s="10"/>
      <c r="F696" s="25">
        <f ca="1">Source!AL276</f>
        <v>49.96</v>
      </c>
      <c r="G696" s="26" t="str">
        <f ca="1">Source!DD276</f>
        <v/>
      </c>
      <c r="H696" s="25">
        <f ca="1">ROUND(Source!AC276*Source!I276, 2)</f>
        <v>35.97</v>
      </c>
      <c r="I696" s="26"/>
      <c r="J696" s="26">
        <f ca="1">IF(Source!BC276&lt;&gt; 0, Source!BC276, 1)</f>
        <v>6.08</v>
      </c>
      <c r="K696" s="25">
        <f ca="1">Source!P276</f>
        <v>218.7</v>
      </c>
      <c r="L696" s="27"/>
    </row>
    <row r="697" spans="1:26" ht="14.25">
      <c r="A697" s="40"/>
      <c r="B697" s="41"/>
      <c r="C697" s="41" t="s">
        <v>1052</v>
      </c>
      <c r="D697" s="24" t="s">
        <v>1053</v>
      </c>
      <c r="E697" s="10">
        <f ca="1">Source!BZ276</f>
        <v>128</v>
      </c>
      <c r="F697" s="49" t="str">
        <f ca="1">CONCATENATE(" )", Source!DL276, Source!FT276, "=", Source!FX276)</f>
        <v xml:space="preserve"> )*0,9=115,2</v>
      </c>
      <c r="G697" s="50"/>
      <c r="H697" s="25">
        <f ca="1">SUM(S691:S702)</f>
        <v>387.89</v>
      </c>
      <c r="I697" s="29"/>
      <c r="J697" s="23">
        <f ca="1">Source!AT276</f>
        <v>115</v>
      </c>
      <c r="K697" s="25">
        <f ca="1">SUM(T691:T702)</f>
        <v>2354.31</v>
      </c>
      <c r="L697" s="27"/>
    </row>
    <row r="698" spans="1:26" ht="14.25">
      <c r="A698" s="40"/>
      <c r="B698" s="41"/>
      <c r="C698" s="41" t="s">
        <v>1054</v>
      </c>
      <c r="D698" s="24" t="s">
        <v>1053</v>
      </c>
      <c r="E698" s="10">
        <f ca="1">Source!CA276</f>
        <v>83</v>
      </c>
      <c r="F698" s="49" t="str">
        <f ca="1">CONCATENATE(" )", Source!DM276, Source!FU276, "=", Source!FY276)</f>
        <v xml:space="preserve"> )*0,85=70,55</v>
      </c>
      <c r="G698" s="50"/>
      <c r="H698" s="25">
        <f ca="1">SUM(U691:U702)</f>
        <v>237.55</v>
      </c>
      <c r="I698" s="29"/>
      <c r="J698" s="23">
        <f ca="1">Source!AU276</f>
        <v>71</v>
      </c>
      <c r="K698" s="25">
        <f ca="1">SUM(V691:V702)</f>
        <v>1453.53</v>
      </c>
      <c r="L698" s="27"/>
    </row>
    <row r="699" spans="1:26" ht="14.25">
      <c r="A699" s="40"/>
      <c r="B699" s="41"/>
      <c r="C699" s="41" t="s">
        <v>1055</v>
      </c>
      <c r="D699" s="24" t="s">
        <v>1056</v>
      </c>
      <c r="E699" s="10">
        <f ca="1">Source!AQ276</f>
        <v>40.92</v>
      </c>
      <c r="F699" s="25"/>
      <c r="G699" s="26" t="str">
        <f ca="1">Source!DI276</f>
        <v>)*1,15</v>
      </c>
      <c r="H699" s="25"/>
      <c r="I699" s="26"/>
      <c r="J699" s="26"/>
      <c r="K699" s="25"/>
      <c r="L699" s="36">
        <f ca="1">Source!U276</f>
        <v>33.88176</v>
      </c>
    </row>
    <row r="700" spans="1:26" ht="57">
      <c r="A700" s="40" t="str">
        <f ca="1">Source!E277</f>
        <v>69,1</v>
      </c>
      <c r="B700" s="41" t="str">
        <f ca="1">Source!F277</f>
        <v>23.7.01.02-0001</v>
      </c>
      <c r="C700" s="41" t="str">
        <f ca="1">Source!G277</f>
        <v>Трубопроводы из стальных бесшовных горячедеформированных труб для отопления и газоснабжения, наружный диаметр 57 мм, толщина стенки 3,5 мм</v>
      </c>
      <c r="D700" s="24" t="str">
        <f ca="1">Source!H277</f>
        <v>м</v>
      </c>
      <c r="E700" s="10">
        <f ca="1">Source!I277</f>
        <v>72</v>
      </c>
      <c r="F700" s="25">
        <f ca="1">Source!AL277+Source!AM277+Source!AO277</f>
        <v>76.3</v>
      </c>
      <c r="G700" s="37" t="s">
        <v>1067</v>
      </c>
      <c r="H700" s="25">
        <f ca="1">ROUND(Source!AC277*Source!I277, 2)+ROUND(Source!AD277*Source!I277, 2)+ROUND(Source!AF277*Source!I277, 2)</f>
        <v>5493.6</v>
      </c>
      <c r="I700" s="26"/>
      <c r="J700" s="26">
        <f ca="1">IF(Source!BC277&lt;&gt; 0, Source!BC277, 1)</f>
        <v>6.08</v>
      </c>
      <c r="K700" s="25">
        <f ca="1">Source!O277</f>
        <v>33401.089999999997</v>
      </c>
      <c r="L700" s="27"/>
      <c r="S700">
        <f ca="1">ROUND((Source!FX277/100)*((ROUND(Source!AF277*Source!I277, 2)+ROUND(Source!AE277*Source!I277, 2))), 2)</f>
        <v>0</v>
      </c>
      <c r="T700">
        <f ca="1">Source!X277</f>
        <v>0</v>
      </c>
      <c r="U700">
        <f ca="1">ROUND((Source!FY277/100)*((ROUND(Source!AF277*Source!I277, 2)+ROUND(Source!AE277*Source!I277, 2))), 2)</f>
        <v>0</v>
      </c>
      <c r="V700">
        <f ca="1">Source!Y277</f>
        <v>0</v>
      </c>
      <c r="W700">
        <f ca="1">IF(Source!BI277&lt;=1,H700, 0)</f>
        <v>5493.6</v>
      </c>
      <c r="X700">
        <f ca="1">IF(Source!BI277=2,H700, 0)</f>
        <v>0</v>
      </c>
      <c r="Y700">
        <f ca="1">IF(Source!BI277=3,H700, 0)</f>
        <v>0</v>
      </c>
      <c r="Z700">
        <f ca="1">IF(Source!BI277=4,H700, 0)</f>
        <v>0</v>
      </c>
    </row>
    <row r="701" spans="1:26" ht="42.75">
      <c r="A701" s="40" t="str">
        <f ca="1">Source!E278</f>
        <v>69,2</v>
      </c>
      <c r="B701" s="41" t="str">
        <f ca="1">Source!F278</f>
        <v>23.1.02.06-0015</v>
      </c>
      <c r="C701" s="41" t="str">
        <f ca="1">Source!G278</f>
        <v>Хомут металлический с шурупом для крепления трубопроводов диаметром 48-53 мм</v>
      </c>
      <c r="D701" s="24" t="str">
        <f ca="1">Source!H278</f>
        <v>10 шт.</v>
      </c>
      <c r="E701" s="10">
        <f ca="1">Source!I278</f>
        <v>3.5999999999999996</v>
      </c>
      <c r="F701" s="25">
        <f ca="1">Source!AL278+Source!AM278+Source!AO278</f>
        <v>37.43</v>
      </c>
      <c r="G701" s="37" t="s">
        <v>1067</v>
      </c>
      <c r="H701" s="25">
        <f ca="1">ROUND(Source!AC278*Source!I278, 2)+ROUND(Source!AD278*Source!I278, 2)+ROUND(Source!AF278*Source!I278, 2)</f>
        <v>134.75</v>
      </c>
      <c r="I701" s="26"/>
      <c r="J701" s="26">
        <f ca="1">IF(Source!BC278&lt;&gt; 0, Source!BC278, 1)</f>
        <v>6.08</v>
      </c>
      <c r="K701" s="25">
        <f ca="1">Source!O278</f>
        <v>819.27</v>
      </c>
      <c r="L701" s="27"/>
      <c r="S701">
        <f ca="1">ROUND((Source!FX278/100)*((ROUND(Source!AF278*Source!I278, 2)+ROUND(Source!AE278*Source!I278, 2))), 2)</f>
        <v>0</v>
      </c>
      <c r="T701">
        <f ca="1">Source!X278</f>
        <v>0</v>
      </c>
      <c r="U701">
        <f ca="1">ROUND((Source!FY278/100)*((ROUND(Source!AF278*Source!I278, 2)+ROUND(Source!AE278*Source!I278, 2))), 2)</f>
        <v>0</v>
      </c>
      <c r="V701">
        <f ca="1">Source!Y278</f>
        <v>0</v>
      </c>
      <c r="W701">
        <f ca="1">IF(Source!BI278&lt;=1,H701, 0)</f>
        <v>134.75</v>
      </c>
      <c r="X701">
        <f ca="1">IF(Source!BI278=2,H701, 0)</f>
        <v>0</v>
      </c>
      <c r="Y701">
        <f ca="1">IF(Source!BI278=3,H701, 0)</f>
        <v>0</v>
      </c>
      <c r="Z701">
        <f ca="1">IF(Source!BI278=4,H701, 0)</f>
        <v>0</v>
      </c>
    </row>
    <row r="702" spans="1:26" ht="14.25">
      <c r="A702" s="42" t="str">
        <f ca="1">Source!E279</f>
        <v>69,3</v>
      </c>
      <c r="B702" s="43" t="str">
        <f ca="1">Source!F279</f>
        <v>23.7.01.07</v>
      </c>
      <c r="C702" s="43" t="str">
        <f ca="1">Source!G279</f>
        <v>Трубопроводы с гильзами</v>
      </c>
      <c r="D702" s="30" t="str">
        <f ca="1">Source!H279</f>
        <v>м</v>
      </c>
      <c r="E702" s="31">
        <f ca="1">Source!I279</f>
        <v>72</v>
      </c>
      <c r="F702" s="32">
        <f ca="1">Source!AL279+Source!AM279+Source!AO279</f>
        <v>0</v>
      </c>
      <c r="G702" s="38" t="s">
        <v>1067</v>
      </c>
      <c r="H702" s="32">
        <f ca="1">ROUND(Source!AC279*Source!I279, 2)+ROUND(Source!AD279*Source!I279, 2)+ROUND(Source!AF279*Source!I279, 2)</f>
        <v>0</v>
      </c>
      <c r="I702" s="33"/>
      <c r="J702" s="33">
        <f ca="1">IF(Source!BC279&lt;&gt; 0, Source!BC279, 1)</f>
        <v>6.08</v>
      </c>
      <c r="K702" s="32">
        <f ca="1">Source!O279</f>
        <v>0</v>
      </c>
      <c r="L702" s="39"/>
      <c r="S702">
        <f ca="1">ROUND((Source!FX279/100)*((ROUND(Source!AF279*Source!I279, 2)+ROUND(Source!AE279*Source!I279, 2))), 2)</f>
        <v>0</v>
      </c>
      <c r="T702">
        <f ca="1">Source!X279</f>
        <v>0</v>
      </c>
      <c r="U702">
        <f ca="1">ROUND((Source!FY279/100)*((ROUND(Source!AF279*Source!I279, 2)+ROUND(Source!AE279*Source!I279, 2))), 2)</f>
        <v>0</v>
      </c>
      <c r="V702">
        <f ca="1">Source!Y279</f>
        <v>0</v>
      </c>
      <c r="W702">
        <f ca="1">IF(Source!BI279&lt;=1,H702, 0)</f>
        <v>0</v>
      </c>
      <c r="X702">
        <f ca="1">IF(Source!BI279=2,H702, 0)</f>
        <v>0</v>
      </c>
      <c r="Y702">
        <f ca="1">IF(Source!BI279=3,H702, 0)</f>
        <v>0</v>
      </c>
      <c r="Z702">
        <f ca="1">IF(Source!BI279=4,H702, 0)</f>
        <v>0</v>
      </c>
    </row>
    <row r="703" spans="1:26" ht="15">
      <c r="G703" s="48">
        <f ca="1">H693+H694+H696+H697+H698+SUM(H700:H702)</f>
        <v>6681.8</v>
      </c>
      <c r="H703" s="48"/>
      <c r="J703" s="48">
        <f ca="1">K693+K694+K696+K697+K698+SUM(K700:K702)</f>
        <v>40630.499999999993</v>
      </c>
      <c r="K703" s="48"/>
      <c r="L703" s="35">
        <f ca="1">Source!U276</f>
        <v>33.88176</v>
      </c>
      <c r="O703" s="19">
        <f>G703</f>
        <v>6681.8</v>
      </c>
      <c r="P703" s="19">
        <f>J703</f>
        <v>40630.499999999993</v>
      </c>
      <c r="Q703" s="19">
        <f>L703</f>
        <v>33.88176</v>
      </c>
      <c r="W703">
        <f ca="1">IF(Source!BI276&lt;=1,H693+H694+H696+H697+H698, 0)</f>
        <v>1053.45</v>
      </c>
      <c r="X703">
        <f ca="1">IF(Source!BI276=2,H693+H694+H696+H697+H698, 0)</f>
        <v>0</v>
      </c>
      <c r="Y703">
        <f ca="1">IF(Source!BI276=3,H693+H694+H696+H697+H698, 0)</f>
        <v>0</v>
      </c>
      <c r="Z703">
        <f ca="1">IF(Source!BI276=4,H693+H694+H696+H697+H698, 0)</f>
        <v>0</v>
      </c>
    </row>
    <row r="704" spans="1:26" ht="85.5">
      <c r="A704" s="40" t="str">
        <f ca="1">Source!E280</f>
        <v>70</v>
      </c>
      <c r="B704" s="41" t="str">
        <f ca="1">Source!F280</f>
        <v>16-05-001-02</v>
      </c>
      <c r="C704" s="41" t="str">
        <f ca="1">Source!G280</f>
        <v>Установка вентилей, задвижек, затворов, клапанов обратных, кранов проходных на трубопроводах из стальных труб диаметром до 50 мм (Приварка фланцев входит в эту расценку)</v>
      </c>
      <c r="D704" s="24" t="str">
        <f ca="1">Source!H280</f>
        <v>ШТ</v>
      </c>
      <c r="E704" s="10">
        <f ca="1">Source!I280</f>
        <v>3</v>
      </c>
      <c r="F704" s="25">
        <f ca="1">Source!AL280+Source!AM280+Source!AO280</f>
        <v>42.14</v>
      </c>
      <c r="G704" s="26"/>
      <c r="H704" s="25"/>
      <c r="I704" s="26" t="str">
        <f ca="1">Source!BO280</f>
        <v/>
      </c>
      <c r="J704" s="26"/>
      <c r="K704" s="25"/>
      <c r="L704" s="27"/>
      <c r="S704">
        <f ca="1">ROUND((Source!FX280/100)*((ROUND(Source!AF280*Source!I280, 2)+ROUND(Source!AE280*Source!I280, 2))), 2)</f>
        <v>53.98</v>
      </c>
      <c r="T704">
        <f ca="1">Source!X280</f>
        <v>327.64999999999998</v>
      </c>
      <c r="U704">
        <f ca="1">ROUND((Source!FY280/100)*((ROUND(Source!AF280*Source!I280, 2)+ROUND(Source!AE280*Source!I280, 2))), 2)</f>
        <v>33.06</v>
      </c>
      <c r="V704">
        <f ca="1">Source!Y280</f>
        <v>202.29</v>
      </c>
    </row>
    <row r="705" spans="1:26" ht="14.25">
      <c r="A705" s="40"/>
      <c r="B705" s="41"/>
      <c r="C705" s="41" t="s">
        <v>1049</v>
      </c>
      <c r="D705" s="24"/>
      <c r="E705" s="10"/>
      <c r="F705" s="25">
        <f ca="1">Source!AO280</f>
        <v>13.33</v>
      </c>
      <c r="G705" s="26" t="str">
        <f ca="1">Source!DG280</f>
        <v>)*1,15</v>
      </c>
      <c r="H705" s="25">
        <f ca="1">ROUND(Source!AF280*Source!I280, 2)</f>
        <v>45.99</v>
      </c>
      <c r="I705" s="26"/>
      <c r="J705" s="26">
        <f ca="1">IF(Source!BA280&lt;&gt; 0, Source!BA280, 1)</f>
        <v>6.08</v>
      </c>
      <c r="K705" s="25">
        <f ca="1">Source!S280</f>
        <v>279.62</v>
      </c>
      <c r="L705" s="27"/>
      <c r="R705">
        <f>H705</f>
        <v>45.99</v>
      </c>
    </row>
    <row r="706" spans="1:26" ht="14.25">
      <c r="A706" s="40"/>
      <c r="B706" s="41"/>
      <c r="C706" s="41" t="s">
        <v>209</v>
      </c>
      <c r="D706" s="24"/>
      <c r="E706" s="10"/>
      <c r="F706" s="25">
        <f ca="1">Source!AM280</f>
        <v>4.1500000000000004</v>
      </c>
      <c r="G706" s="26" t="str">
        <f ca="1">Source!DE280</f>
        <v>)*1,25</v>
      </c>
      <c r="H706" s="25">
        <f ca="1">ROUND(Source!AD280*Source!I280, 2)</f>
        <v>15.57</v>
      </c>
      <c r="I706" s="26"/>
      <c r="J706" s="26">
        <f ca="1">IF(Source!BB280&lt;&gt; 0, Source!BB280, 1)</f>
        <v>6.08</v>
      </c>
      <c r="K706" s="25">
        <f ca="1">Source!Q280</f>
        <v>94.67</v>
      </c>
      <c r="L706" s="27"/>
    </row>
    <row r="707" spans="1:26" ht="14.25">
      <c r="A707" s="40"/>
      <c r="B707" s="41"/>
      <c r="C707" s="41" t="s">
        <v>1050</v>
      </c>
      <c r="D707" s="24"/>
      <c r="E707" s="10"/>
      <c r="F707" s="25">
        <f ca="1">Source!AN280</f>
        <v>0.23</v>
      </c>
      <c r="G707" s="26" t="str">
        <f ca="1">Source!DF280</f>
        <v>)*1,25</v>
      </c>
      <c r="H707" s="28">
        <f ca="1">ROUND(Source!AE280*Source!I280, 2)</f>
        <v>0.87</v>
      </c>
      <c r="I707" s="26"/>
      <c r="J707" s="26">
        <f ca="1">IF(Source!BS280&lt;&gt; 0, Source!BS280, 1)</f>
        <v>6.08</v>
      </c>
      <c r="K707" s="28">
        <f ca="1">Source!R280</f>
        <v>5.29</v>
      </c>
      <c r="L707" s="27"/>
      <c r="R707">
        <f>H707</f>
        <v>0.87</v>
      </c>
    </row>
    <row r="708" spans="1:26" ht="14.25">
      <c r="A708" s="40"/>
      <c r="B708" s="41"/>
      <c r="C708" s="41" t="s">
        <v>1051</v>
      </c>
      <c r="D708" s="24"/>
      <c r="E708" s="10"/>
      <c r="F708" s="25">
        <f ca="1">Source!AL280</f>
        <v>24.66</v>
      </c>
      <c r="G708" s="26" t="str">
        <f ca="1">Source!DD280</f>
        <v/>
      </c>
      <c r="H708" s="25">
        <f ca="1">ROUND(Source!AC280*Source!I280, 2)</f>
        <v>73.98</v>
      </c>
      <c r="I708" s="26"/>
      <c r="J708" s="26">
        <f ca="1">IF(Source!BC280&lt;&gt; 0, Source!BC280, 1)</f>
        <v>6.08</v>
      </c>
      <c r="K708" s="25">
        <f ca="1">Source!P280</f>
        <v>449.8</v>
      </c>
      <c r="L708" s="27"/>
    </row>
    <row r="709" spans="1:26" ht="14.25">
      <c r="A709" s="40"/>
      <c r="B709" s="41"/>
      <c r="C709" s="41" t="s">
        <v>1052</v>
      </c>
      <c r="D709" s="24" t="s">
        <v>1053</v>
      </c>
      <c r="E709" s="10">
        <f ca="1">Source!BZ280</f>
        <v>128</v>
      </c>
      <c r="F709" s="49" t="str">
        <f ca="1">CONCATENATE(" )", Source!DL280, Source!FT280, "=", Source!FX280)</f>
        <v xml:space="preserve"> )*0,9=115,2</v>
      </c>
      <c r="G709" s="50"/>
      <c r="H709" s="25">
        <f ca="1">SUM(S704:S713)</f>
        <v>53.98</v>
      </c>
      <c r="I709" s="29"/>
      <c r="J709" s="23">
        <f ca="1">Source!AT280</f>
        <v>115</v>
      </c>
      <c r="K709" s="25">
        <f ca="1">SUM(T704:T713)</f>
        <v>327.64999999999998</v>
      </c>
      <c r="L709" s="27"/>
    </row>
    <row r="710" spans="1:26" ht="14.25">
      <c r="A710" s="40"/>
      <c r="B710" s="41"/>
      <c r="C710" s="41" t="s">
        <v>1054</v>
      </c>
      <c r="D710" s="24" t="s">
        <v>1053</v>
      </c>
      <c r="E710" s="10">
        <f ca="1">Source!CA280</f>
        <v>83</v>
      </c>
      <c r="F710" s="49" t="str">
        <f ca="1">CONCATENATE(" )", Source!DM280, Source!FU280, "=", Source!FY280)</f>
        <v xml:space="preserve"> )*0,85=70,55</v>
      </c>
      <c r="G710" s="50"/>
      <c r="H710" s="25">
        <f ca="1">SUM(U704:U713)</f>
        <v>33.06</v>
      </c>
      <c r="I710" s="29"/>
      <c r="J710" s="23">
        <f ca="1">Source!AU280</f>
        <v>71</v>
      </c>
      <c r="K710" s="25">
        <f ca="1">SUM(V704:V713)</f>
        <v>202.29</v>
      </c>
      <c r="L710" s="27"/>
    </row>
    <row r="711" spans="1:26" ht="14.25">
      <c r="A711" s="40"/>
      <c r="B711" s="41"/>
      <c r="C711" s="41" t="s">
        <v>1055</v>
      </c>
      <c r="D711" s="24" t="s">
        <v>1056</v>
      </c>
      <c r="E711" s="10">
        <f ca="1">Source!AQ280</f>
        <v>1.47</v>
      </c>
      <c r="F711" s="25"/>
      <c r="G711" s="26" t="str">
        <f ca="1">Source!DI280</f>
        <v>)*1,15</v>
      </c>
      <c r="H711" s="25"/>
      <c r="I711" s="26"/>
      <c r="J711" s="26"/>
      <c r="K711" s="25"/>
      <c r="L711" s="36">
        <f ca="1">Source!U280</f>
        <v>5.0714999999999995</v>
      </c>
    </row>
    <row r="712" spans="1:26" ht="28.5">
      <c r="A712" s="40" t="str">
        <f ca="1">Source!E281</f>
        <v>70,1</v>
      </c>
      <c r="B712" s="41" t="str">
        <f ca="1">Source!F281</f>
        <v>18.1.09.06-0082</v>
      </c>
      <c r="C712" s="41" t="str">
        <f ca="1">Source!G281</f>
        <v>Кран шаровый муфтовый Valtec для воды диаметром 50 мм, тип в/н</v>
      </c>
      <c r="D712" s="24" t="str">
        <f ca="1">Source!H281</f>
        <v>шт.</v>
      </c>
      <c r="E712" s="10">
        <f ca="1">Source!I281</f>
        <v>3</v>
      </c>
      <c r="F712" s="25">
        <f ca="1">Source!AL281+Source!AM281+Source!AO281</f>
        <v>264.27</v>
      </c>
      <c r="G712" s="37" t="s">
        <v>1067</v>
      </c>
      <c r="H712" s="25">
        <f ca="1">ROUND(Source!AC281*Source!I281, 2)+ROUND(Source!AD281*Source!I281, 2)+ROUND(Source!AF281*Source!I281, 2)</f>
        <v>792.81</v>
      </c>
      <c r="I712" s="26"/>
      <c r="J712" s="26">
        <f ca="1">IF(Source!BC281&lt;&gt; 0, Source!BC281, 1)</f>
        <v>6.08</v>
      </c>
      <c r="K712" s="25">
        <f ca="1">Source!O281</f>
        <v>4820.28</v>
      </c>
      <c r="L712" s="27"/>
      <c r="S712">
        <f ca="1">ROUND((Source!FX281/100)*((ROUND(Source!AF281*Source!I281, 2)+ROUND(Source!AE281*Source!I281, 2))), 2)</f>
        <v>0</v>
      </c>
      <c r="T712">
        <f ca="1">Source!X281</f>
        <v>0</v>
      </c>
      <c r="U712">
        <f ca="1">ROUND((Source!FY281/100)*((ROUND(Source!AF281*Source!I281, 2)+ROUND(Source!AE281*Source!I281, 2))), 2)</f>
        <v>0</v>
      </c>
      <c r="V712">
        <f ca="1">Source!Y281</f>
        <v>0</v>
      </c>
      <c r="W712">
        <f ca="1">IF(Source!BI281&lt;=1,H712, 0)</f>
        <v>792.81</v>
      </c>
      <c r="X712">
        <f ca="1">IF(Source!BI281=2,H712, 0)</f>
        <v>0</v>
      </c>
      <c r="Y712">
        <f ca="1">IF(Source!BI281=3,H712, 0)</f>
        <v>0</v>
      </c>
      <c r="Z712">
        <f ca="1">IF(Source!BI281=4,H712, 0)</f>
        <v>0</v>
      </c>
    </row>
    <row r="713" spans="1:26" ht="57">
      <c r="A713" s="42" t="str">
        <f ca="1">Source!E282</f>
        <v>70,2</v>
      </c>
      <c r="B713" s="43" t="str">
        <f ca="1">Source!F282</f>
        <v>23.8.03.12-0031</v>
      </c>
      <c r="C713" s="43" t="str">
        <f ca="1">Source!G282</f>
        <v>Фланцы стальные давлением 1 МПа (10 кгс/см2) в комплекте с болтами, гайками и прокладками для комплекта  диаметром 50 мм</v>
      </c>
      <c r="D713" s="30" t="str">
        <f ca="1">Source!H282</f>
        <v>компл.</v>
      </c>
      <c r="E713" s="31">
        <f ca="1">Source!I282</f>
        <v>6</v>
      </c>
      <c r="F713" s="32">
        <f ca="1">Source!AL282+Source!AM282+Source!AO282</f>
        <v>65.44</v>
      </c>
      <c r="G713" s="38" t="s">
        <v>1067</v>
      </c>
      <c r="H713" s="32">
        <f ca="1">ROUND(Source!AC282*Source!I282, 2)+ROUND(Source!AD282*Source!I282, 2)+ROUND(Source!AF282*Source!I282, 2)</f>
        <v>392.64</v>
      </c>
      <c r="I713" s="33"/>
      <c r="J713" s="33">
        <f ca="1">IF(Source!BC282&lt;&gt; 0, Source!BC282, 1)</f>
        <v>6.08</v>
      </c>
      <c r="K713" s="32">
        <f ca="1">Source!O282</f>
        <v>2387.25</v>
      </c>
      <c r="L713" s="39"/>
      <c r="S713">
        <f ca="1">ROUND((Source!FX282/100)*((ROUND(Source!AF282*Source!I282, 2)+ROUND(Source!AE282*Source!I282, 2))), 2)</f>
        <v>0</v>
      </c>
      <c r="T713">
        <f ca="1">Source!X282</f>
        <v>0</v>
      </c>
      <c r="U713">
        <f ca="1">ROUND((Source!FY282/100)*((ROUND(Source!AF282*Source!I282, 2)+ROUND(Source!AE282*Source!I282, 2))), 2)</f>
        <v>0</v>
      </c>
      <c r="V713">
        <f ca="1">Source!Y282</f>
        <v>0</v>
      </c>
      <c r="W713">
        <f ca="1">IF(Source!BI282&lt;=1,H713, 0)</f>
        <v>392.64</v>
      </c>
      <c r="X713">
        <f ca="1">IF(Source!BI282=2,H713, 0)</f>
        <v>0</v>
      </c>
      <c r="Y713">
        <f ca="1">IF(Source!BI282=3,H713, 0)</f>
        <v>0</v>
      </c>
      <c r="Z713">
        <f ca="1">IF(Source!BI282=4,H713, 0)</f>
        <v>0</v>
      </c>
    </row>
    <row r="714" spans="1:26" ht="15">
      <c r="G714" s="48">
        <f ca="1">H705+H706+H708+H709+H710+SUM(H712:H713)</f>
        <v>1408.0299999999997</v>
      </c>
      <c r="H714" s="48"/>
      <c r="J714" s="48">
        <f ca="1">K705+K706+K708+K709+K710+SUM(K712:K713)</f>
        <v>8561.56</v>
      </c>
      <c r="K714" s="48"/>
      <c r="L714" s="35">
        <f ca="1">Source!U280</f>
        <v>5.0714999999999995</v>
      </c>
      <c r="O714" s="19">
        <f>G714</f>
        <v>1408.0299999999997</v>
      </c>
      <c r="P714" s="19">
        <f>J714</f>
        <v>8561.56</v>
      </c>
      <c r="Q714" s="19">
        <f>L714</f>
        <v>5.0714999999999995</v>
      </c>
      <c r="W714">
        <f ca="1">IF(Source!BI280&lt;=1,H705+H706+H708+H709+H710, 0)</f>
        <v>222.58</v>
      </c>
      <c r="X714">
        <f ca="1">IF(Source!BI280=2,H705+H706+H708+H709+H710, 0)</f>
        <v>0</v>
      </c>
      <c r="Y714">
        <f ca="1">IF(Source!BI280=3,H705+H706+H708+H709+H710, 0)</f>
        <v>0</v>
      </c>
      <c r="Z714">
        <f ca="1">IF(Source!BI280=4,H705+H706+H708+H709+H710, 0)</f>
        <v>0</v>
      </c>
    </row>
    <row r="715" spans="1:26" ht="57">
      <c r="A715" s="40" t="str">
        <f ca="1">Source!E283</f>
        <v>71</v>
      </c>
      <c r="B715" s="41" t="str">
        <f ca="1">Source!F283</f>
        <v>16-07-005-01</v>
      </c>
      <c r="C715" s="41" t="str">
        <f ca="1">Source!G283</f>
        <v>Гидравлическое испытание трубопроводов систем отопления, водопровода и горячего водоснабжения диаметром до 50 мм</v>
      </c>
      <c r="D715" s="24" t="str">
        <f ca="1">Source!H283</f>
        <v>100 м</v>
      </c>
      <c r="E715" s="10">
        <f ca="1">Source!I283</f>
        <v>4.5979999999999999</v>
      </c>
      <c r="F715" s="25">
        <f ca="1">Source!AL283+Source!AM283+Source!AO283</f>
        <v>107.12</v>
      </c>
      <c r="G715" s="26"/>
      <c r="H715" s="25"/>
      <c r="I715" s="26" t="str">
        <f ca="1">Source!BO283</f>
        <v/>
      </c>
      <c r="J715" s="26"/>
      <c r="K715" s="25"/>
      <c r="L715" s="27"/>
      <c r="S715">
        <f ca="1">ROUND((Source!FX283/100)*((ROUND(Source!AF283*Source!I283, 2)+ROUND(Source!AE283*Source!I283, 2))), 2)</f>
        <v>355.27</v>
      </c>
      <c r="T715">
        <f ca="1">Source!X283</f>
        <v>2156.25</v>
      </c>
      <c r="U715">
        <f ca="1">ROUND((Source!FY283/100)*((ROUND(Source!AF283*Source!I283, 2)+ROUND(Source!AE283*Source!I283, 2))), 2)</f>
        <v>217.57</v>
      </c>
      <c r="V715">
        <f ca="1">Source!Y283</f>
        <v>1331.25</v>
      </c>
    </row>
    <row r="716" spans="1:26">
      <c r="C716" s="18" t="str">
        <f ca="1">"Объем: "&amp;Source!I283&amp;"=459,8/"&amp;"100"</f>
        <v>Объем: 4,598=459,8/100</v>
      </c>
    </row>
    <row r="717" spans="1:26" ht="14.25">
      <c r="A717" s="40"/>
      <c r="B717" s="41"/>
      <c r="C717" s="41" t="s">
        <v>1049</v>
      </c>
      <c r="D717" s="24"/>
      <c r="E717" s="10"/>
      <c r="F717" s="25">
        <f ca="1">Source!AO283</f>
        <v>58.32</v>
      </c>
      <c r="G717" s="26" t="str">
        <f ca="1">Source!DG283</f>
        <v>)*1,15</v>
      </c>
      <c r="H717" s="25">
        <f ca="1">ROUND(Source!AF283*Source!I283, 2)</f>
        <v>308.39</v>
      </c>
      <c r="I717" s="26"/>
      <c r="J717" s="26">
        <f ca="1">IF(Source!BA283&lt;&gt; 0, Source!BA283, 1)</f>
        <v>6.08</v>
      </c>
      <c r="K717" s="25">
        <f ca="1">Source!S283</f>
        <v>1875</v>
      </c>
      <c r="L717" s="27"/>
      <c r="R717">
        <f>H717</f>
        <v>308.39</v>
      </c>
    </row>
    <row r="718" spans="1:26" ht="14.25">
      <c r="A718" s="40"/>
      <c r="B718" s="41"/>
      <c r="C718" s="41" t="s">
        <v>209</v>
      </c>
      <c r="D718" s="24"/>
      <c r="E718" s="10"/>
      <c r="F718" s="25">
        <f ca="1">Source!AM283</f>
        <v>44.51</v>
      </c>
      <c r="G718" s="26" t="str">
        <f ca="1">Source!DE283</f>
        <v>)*1,25</v>
      </c>
      <c r="H718" s="25">
        <f ca="1">ROUND(Source!AD283*Source!I283, 2)</f>
        <v>255.83</v>
      </c>
      <c r="I718" s="26"/>
      <c r="J718" s="26">
        <f ca="1">IF(Source!BB283&lt;&gt; 0, Source!BB283, 1)</f>
        <v>6.08</v>
      </c>
      <c r="K718" s="25">
        <f ca="1">Source!Q283</f>
        <v>1555.46</v>
      </c>
      <c r="L718" s="27"/>
    </row>
    <row r="719" spans="1:26" ht="14.25">
      <c r="A719" s="40"/>
      <c r="B719" s="41"/>
      <c r="C719" s="41" t="s">
        <v>1051</v>
      </c>
      <c r="D719" s="24"/>
      <c r="E719" s="10"/>
      <c r="F719" s="25">
        <f ca="1">Source!AL283</f>
        <v>4.29</v>
      </c>
      <c r="G719" s="26" t="str">
        <f ca="1">Source!DD283</f>
        <v/>
      </c>
      <c r="H719" s="25">
        <f ca="1">ROUND(Source!AC283*Source!I283, 2)</f>
        <v>19.73</v>
      </c>
      <c r="I719" s="26"/>
      <c r="J719" s="26">
        <f ca="1">IF(Source!BC283&lt;&gt; 0, Source!BC283, 1)</f>
        <v>6.08</v>
      </c>
      <c r="K719" s="25">
        <f ca="1">Source!P283</f>
        <v>119.93</v>
      </c>
      <c r="L719" s="27"/>
    </row>
    <row r="720" spans="1:26" ht="14.25">
      <c r="A720" s="40"/>
      <c r="B720" s="41"/>
      <c r="C720" s="41" t="s">
        <v>1052</v>
      </c>
      <c r="D720" s="24" t="s">
        <v>1053</v>
      </c>
      <c r="E720" s="10">
        <f ca="1">Source!BZ283</f>
        <v>128</v>
      </c>
      <c r="F720" s="49" t="str">
        <f ca="1">CONCATENATE(" )", Source!DL283, Source!FT283, "=", Source!FX283)</f>
        <v xml:space="preserve"> )*0,9=115,2</v>
      </c>
      <c r="G720" s="50"/>
      <c r="H720" s="25">
        <f ca="1">SUM(S715:S722)</f>
        <v>355.27</v>
      </c>
      <c r="I720" s="29"/>
      <c r="J720" s="23">
        <f ca="1">Source!AT283</f>
        <v>115</v>
      </c>
      <c r="K720" s="25">
        <f ca="1">SUM(T715:T722)</f>
        <v>2156.25</v>
      </c>
      <c r="L720" s="27"/>
    </row>
    <row r="721" spans="1:26" ht="14.25">
      <c r="A721" s="40"/>
      <c r="B721" s="41"/>
      <c r="C721" s="41" t="s">
        <v>1054</v>
      </c>
      <c r="D721" s="24" t="s">
        <v>1053</v>
      </c>
      <c r="E721" s="10">
        <f ca="1">Source!CA283</f>
        <v>83</v>
      </c>
      <c r="F721" s="49" t="str">
        <f ca="1">CONCATENATE(" )", Source!DM283, Source!FU283, "=", Source!FY283)</f>
        <v xml:space="preserve"> )*0,85=70,55</v>
      </c>
      <c r="G721" s="50"/>
      <c r="H721" s="25">
        <f ca="1">SUM(U715:U722)</f>
        <v>217.57</v>
      </c>
      <c r="I721" s="29"/>
      <c r="J721" s="23">
        <f ca="1">Source!AU283</f>
        <v>71</v>
      </c>
      <c r="K721" s="25">
        <f ca="1">SUM(V715:V722)</f>
        <v>1331.25</v>
      </c>
      <c r="L721" s="27"/>
    </row>
    <row r="722" spans="1:26" ht="14.25">
      <c r="A722" s="42"/>
      <c r="B722" s="43"/>
      <c r="C722" s="43" t="s">
        <v>1055</v>
      </c>
      <c r="D722" s="30" t="s">
        <v>1056</v>
      </c>
      <c r="E722" s="31">
        <f ca="1">Source!AQ283</f>
        <v>5.01</v>
      </c>
      <c r="F722" s="32"/>
      <c r="G722" s="33" t="str">
        <f ca="1">Source!DI283</f>
        <v>)*1,15</v>
      </c>
      <c r="H722" s="32"/>
      <c r="I722" s="33"/>
      <c r="J722" s="33"/>
      <c r="K722" s="32"/>
      <c r="L722" s="34">
        <f ca="1">Source!U283</f>
        <v>26.491376999999993</v>
      </c>
    </row>
    <row r="723" spans="1:26" ht="15">
      <c r="G723" s="48">
        <f ca="1">H717+H718+H719+H720+H721</f>
        <v>1156.79</v>
      </c>
      <c r="H723" s="48"/>
      <c r="J723" s="48">
        <f ca="1">K717+K718+K719+K720+K721</f>
        <v>7037.8899999999994</v>
      </c>
      <c r="K723" s="48"/>
      <c r="L723" s="35">
        <f ca="1">Source!U283</f>
        <v>26.491376999999993</v>
      </c>
      <c r="O723" s="19">
        <f>G723</f>
        <v>1156.79</v>
      </c>
      <c r="P723" s="19">
        <f>J723</f>
        <v>7037.8899999999994</v>
      </c>
      <c r="Q723" s="19">
        <f>L723</f>
        <v>26.491376999999993</v>
      </c>
      <c r="W723">
        <f ca="1">IF(Source!BI283&lt;=1,H717+H718+H719+H720+H721, 0)</f>
        <v>1156.79</v>
      </c>
      <c r="X723">
        <f ca="1">IF(Source!BI283=2,H717+H718+H719+H720+H721, 0)</f>
        <v>0</v>
      </c>
      <c r="Y723">
        <f ca="1">IF(Source!BI283=3,H717+H718+H719+H720+H721, 0)</f>
        <v>0</v>
      </c>
      <c r="Z723">
        <f ca="1">IF(Source!BI283=4,H717+H718+H719+H720+H721, 0)</f>
        <v>0</v>
      </c>
    </row>
    <row r="724" spans="1:26" ht="42.75">
      <c r="A724" s="40" t="str">
        <f ca="1">Source!E284</f>
        <v>72</v>
      </c>
      <c r="B724" s="41" t="str">
        <f ca="1">Source!F284</f>
        <v>13-03-002-04</v>
      </c>
      <c r="C724" s="41" t="str">
        <f ca="1">Source!G284</f>
        <v>Огрунтовка металлических поверхностей за один раз грунтовкой ГФ-021</v>
      </c>
      <c r="D724" s="24" t="str">
        <f ca="1">Source!H284</f>
        <v>100 м2</v>
      </c>
      <c r="E724" s="10">
        <f ca="1">Source!I284</f>
        <v>0.51160000000000005</v>
      </c>
      <c r="F724" s="25">
        <f ca="1">Source!AL284+Source!AM284+Source!AO284</f>
        <v>268.49</v>
      </c>
      <c r="G724" s="26"/>
      <c r="H724" s="25"/>
      <c r="I724" s="26" t="str">
        <f ca="1">Source!BO284</f>
        <v/>
      </c>
      <c r="J724" s="26"/>
      <c r="K724" s="25"/>
      <c r="L724" s="27"/>
      <c r="S724">
        <f ca="1">ROUND((Source!FX284/100)*((ROUND(Source!AF284*Source!I284, 2)+ROUND(Source!AE284*Source!I284, 2))), 2)</f>
        <v>27.06</v>
      </c>
      <c r="T724">
        <f ca="1">Source!X284</f>
        <v>164.55</v>
      </c>
      <c r="U724">
        <f ca="1">ROUND((Source!FY284/100)*((ROUND(Source!AF284*Source!I284, 2)+ROUND(Source!AE284*Source!I284, 2))), 2)</f>
        <v>19.88</v>
      </c>
      <c r="V724">
        <f ca="1">Source!Y284</f>
        <v>121.89</v>
      </c>
    </row>
    <row r="725" spans="1:26">
      <c r="C725" s="18" t="str">
        <f ca="1">"Объем: "&amp;Source!I284&amp;"=51,16/"&amp;"100"</f>
        <v>Объем: 0,5116=51,16/100</v>
      </c>
    </row>
    <row r="726" spans="1:26" ht="14.25">
      <c r="A726" s="40"/>
      <c r="B726" s="41"/>
      <c r="C726" s="41" t="s">
        <v>1049</v>
      </c>
      <c r="D726" s="24"/>
      <c r="E726" s="10"/>
      <c r="F726" s="25">
        <f ca="1">Source!AO284</f>
        <v>56.55</v>
      </c>
      <c r="G726" s="26" t="str">
        <f ca="1">Source!DG284</f>
        <v>)*1,15</v>
      </c>
      <c r="H726" s="25">
        <f ca="1">ROUND(Source!AF284*Source!I284, 2)</f>
        <v>33.270000000000003</v>
      </c>
      <c r="I726" s="26"/>
      <c r="J726" s="26">
        <f ca="1">IF(Source!BA284&lt;&gt; 0, Source!BA284, 1)</f>
        <v>6.08</v>
      </c>
      <c r="K726" s="25">
        <f ca="1">Source!S284</f>
        <v>202.28</v>
      </c>
      <c r="L726" s="27"/>
      <c r="R726">
        <f>H726</f>
        <v>33.270000000000003</v>
      </c>
    </row>
    <row r="727" spans="1:26" ht="14.25">
      <c r="A727" s="40"/>
      <c r="B727" s="41"/>
      <c r="C727" s="41" t="s">
        <v>209</v>
      </c>
      <c r="D727" s="24"/>
      <c r="E727" s="10"/>
      <c r="F727" s="25">
        <f ca="1">Source!AM284</f>
        <v>9.2200000000000006</v>
      </c>
      <c r="G727" s="26" t="str">
        <f ca="1">Source!DE284</f>
        <v>)*1,25</v>
      </c>
      <c r="H727" s="25">
        <f ca="1">ROUND(Source!AD284*Source!I284, 2)</f>
        <v>5.9</v>
      </c>
      <c r="I727" s="26"/>
      <c r="J727" s="26">
        <f ca="1">IF(Source!BB284&lt;&gt; 0, Source!BB284, 1)</f>
        <v>6.08</v>
      </c>
      <c r="K727" s="25">
        <f ca="1">Source!Q284</f>
        <v>35.86</v>
      </c>
      <c r="L727" s="27"/>
    </row>
    <row r="728" spans="1:26" ht="14.25">
      <c r="A728" s="40"/>
      <c r="B728" s="41"/>
      <c r="C728" s="41" t="s">
        <v>1050</v>
      </c>
      <c r="D728" s="24"/>
      <c r="E728" s="10"/>
      <c r="F728" s="25">
        <f ca="1">Source!AN284</f>
        <v>0.22</v>
      </c>
      <c r="G728" s="26" t="str">
        <f ca="1">Source!DF284</f>
        <v>)*1,25</v>
      </c>
      <c r="H728" s="28">
        <f ca="1">ROUND(Source!AE284*Source!I284, 2)</f>
        <v>0.14000000000000001</v>
      </c>
      <c r="I728" s="26"/>
      <c r="J728" s="26">
        <f ca="1">IF(Source!BS284&lt;&gt; 0, Source!BS284, 1)</f>
        <v>6.08</v>
      </c>
      <c r="K728" s="28">
        <f ca="1">Source!R284</f>
        <v>0.87</v>
      </c>
      <c r="L728" s="27"/>
      <c r="R728">
        <f>H728</f>
        <v>0.14000000000000001</v>
      </c>
    </row>
    <row r="729" spans="1:26" ht="14.25">
      <c r="A729" s="40"/>
      <c r="B729" s="41"/>
      <c r="C729" s="41" t="s">
        <v>1051</v>
      </c>
      <c r="D729" s="24"/>
      <c r="E729" s="10"/>
      <c r="F729" s="25">
        <f ca="1">Source!AL284</f>
        <v>202.72</v>
      </c>
      <c r="G729" s="26" t="str">
        <f ca="1">Source!DD284</f>
        <v/>
      </c>
      <c r="H729" s="25">
        <f ca="1">ROUND(Source!AC284*Source!I284, 2)</f>
        <v>103.71</v>
      </c>
      <c r="I729" s="26"/>
      <c r="J729" s="26">
        <f ca="1">IF(Source!BC284&lt;&gt; 0, Source!BC284, 1)</f>
        <v>6.08</v>
      </c>
      <c r="K729" s="25">
        <f ca="1">Source!P284</f>
        <v>630.57000000000005</v>
      </c>
      <c r="L729" s="27"/>
    </row>
    <row r="730" spans="1:26" ht="14.25">
      <c r="A730" s="40"/>
      <c r="B730" s="41"/>
      <c r="C730" s="41" t="s">
        <v>1052</v>
      </c>
      <c r="D730" s="24" t="s">
        <v>1053</v>
      </c>
      <c r="E730" s="10">
        <f ca="1">Source!BZ284</f>
        <v>90</v>
      </c>
      <c r="F730" s="49" t="str">
        <f ca="1">CONCATENATE(" )", Source!DL284, Source!FT284, "=", Source!FX284)</f>
        <v xml:space="preserve"> )*0,9=81</v>
      </c>
      <c r="G730" s="50"/>
      <c r="H730" s="25">
        <f ca="1">SUM(S724:S732)</f>
        <v>27.06</v>
      </c>
      <c r="I730" s="29"/>
      <c r="J730" s="23">
        <f ca="1">Source!AT284</f>
        <v>81</v>
      </c>
      <c r="K730" s="25">
        <f ca="1">SUM(T724:T732)</f>
        <v>164.55</v>
      </c>
      <c r="L730" s="27"/>
    </row>
    <row r="731" spans="1:26" ht="14.25">
      <c r="A731" s="40"/>
      <c r="B731" s="41"/>
      <c r="C731" s="41" t="s">
        <v>1054</v>
      </c>
      <c r="D731" s="24" t="s">
        <v>1053</v>
      </c>
      <c r="E731" s="10">
        <f ca="1">Source!CA284</f>
        <v>70</v>
      </c>
      <c r="F731" s="49" t="str">
        <f ca="1">CONCATENATE(" )", Source!DM284, Source!FU284, "=", Source!FY284)</f>
        <v xml:space="preserve"> )*0,85=59,5</v>
      </c>
      <c r="G731" s="50"/>
      <c r="H731" s="25">
        <f ca="1">SUM(U724:U732)</f>
        <v>19.88</v>
      </c>
      <c r="I731" s="29"/>
      <c r="J731" s="23">
        <f ca="1">Source!AU284</f>
        <v>60</v>
      </c>
      <c r="K731" s="25">
        <f ca="1">SUM(V724:V732)</f>
        <v>121.89</v>
      </c>
      <c r="L731" s="27"/>
    </row>
    <row r="732" spans="1:26" ht="14.25">
      <c r="A732" s="42"/>
      <c r="B732" s="43"/>
      <c r="C732" s="43" t="s">
        <v>1055</v>
      </c>
      <c r="D732" s="30" t="s">
        <v>1056</v>
      </c>
      <c r="E732" s="31">
        <f ca="1">Source!AQ284</f>
        <v>5.31</v>
      </c>
      <c r="F732" s="32"/>
      <c r="G732" s="33" t="str">
        <f ca="1">Source!DI284</f>
        <v>)*1,15</v>
      </c>
      <c r="H732" s="32"/>
      <c r="I732" s="33"/>
      <c r="J732" s="33"/>
      <c r="K732" s="32"/>
      <c r="L732" s="34">
        <f ca="1">Source!U284</f>
        <v>3.1240853999999998</v>
      </c>
    </row>
    <row r="733" spans="1:26" ht="15">
      <c r="G733" s="48">
        <f ca="1">H726+H727+H729+H730+H731</f>
        <v>189.82</v>
      </c>
      <c r="H733" s="48"/>
      <c r="J733" s="48">
        <f ca="1">K726+K727+K729+K730+K731</f>
        <v>1155.1500000000001</v>
      </c>
      <c r="K733" s="48"/>
      <c r="L733" s="35">
        <f ca="1">Source!U284</f>
        <v>3.1240853999999998</v>
      </c>
      <c r="O733" s="19">
        <f>G733</f>
        <v>189.82</v>
      </c>
      <c r="P733" s="19">
        <f>J733</f>
        <v>1155.1500000000001</v>
      </c>
      <c r="Q733" s="19">
        <f>L733</f>
        <v>3.1240853999999998</v>
      </c>
      <c r="W733">
        <f ca="1">IF(Source!BI284&lt;=1,H726+H727+H729+H730+H731, 0)</f>
        <v>189.82</v>
      </c>
      <c r="X733">
        <f ca="1">IF(Source!BI284=2,H726+H727+H729+H730+H731, 0)</f>
        <v>0</v>
      </c>
      <c r="Y733">
        <f ca="1">IF(Source!BI284=3,H726+H727+H729+H730+H731, 0)</f>
        <v>0</v>
      </c>
      <c r="Z733">
        <f ca="1">IF(Source!BI284=4,H726+H727+H729+H730+H731, 0)</f>
        <v>0</v>
      </c>
    </row>
    <row r="734" spans="1:26" ht="28.5">
      <c r="A734" s="40" t="str">
        <f ca="1">Source!E285</f>
        <v>73</v>
      </c>
      <c r="B734" s="41" t="str">
        <f ca="1">Source!F285</f>
        <v>13-03-004-26</v>
      </c>
      <c r="C734" s="41" t="str">
        <f ca="1">Source!G285</f>
        <v>Окраска металлических огрунтованных поверхностей эмалью ПФ-115</v>
      </c>
      <c r="D734" s="24" t="str">
        <f ca="1">Source!H285</f>
        <v>100 м2</v>
      </c>
      <c r="E734" s="10">
        <f ca="1">Source!I285</f>
        <v>0.51160000000000005</v>
      </c>
      <c r="F734" s="25">
        <f ca="1">Source!AL285+Source!AM285+Source!AO285</f>
        <v>322.02</v>
      </c>
      <c r="G734" s="26"/>
      <c r="H734" s="25"/>
      <c r="I734" s="26" t="str">
        <f ca="1">Source!BO285</f>
        <v/>
      </c>
      <c r="J734" s="26"/>
      <c r="K734" s="25"/>
      <c r="L734" s="27"/>
      <c r="S734">
        <f ca="1">ROUND((Source!FX285/100)*((ROUND(Source!AF285*Source!I285, 2)+ROUND(Source!AE285*Source!I285, 2))), 2)</f>
        <v>16.670000000000002</v>
      </c>
      <c r="T734">
        <f ca="1">Source!X285</f>
        <v>101.36</v>
      </c>
      <c r="U734">
        <f ca="1">ROUND((Source!FY285/100)*((ROUND(Source!AF285*Source!I285, 2)+ROUND(Source!AE285*Source!I285, 2))), 2)</f>
        <v>12.25</v>
      </c>
      <c r="V734">
        <f ca="1">Source!Y285</f>
        <v>75.08</v>
      </c>
    </row>
    <row r="735" spans="1:26">
      <c r="C735" s="18" t="str">
        <f ca="1">"Объем: "&amp;Source!I285&amp;"=51,16/"&amp;"100"</f>
        <v>Объем: 0,5116=51,16/100</v>
      </c>
    </row>
    <row r="736" spans="1:26" ht="14.25">
      <c r="A736" s="40"/>
      <c r="B736" s="41"/>
      <c r="C736" s="41" t="s">
        <v>1049</v>
      </c>
      <c r="D736" s="24"/>
      <c r="E736" s="10"/>
      <c r="F736" s="25">
        <f ca="1">Source!AO285</f>
        <v>34.74</v>
      </c>
      <c r="G736" s="26" t="str">
        <f ca="1">Source!DG285</f>
        <v>)*1,15</v>
      </c>
      <c r="H736" s="25">
        <f ca="1">ROUND(Source!AF285*Source!I285, 2)</f>
        <v>20.440000000000001</v>
      </c>
      <c r="I736" s="26"/>
      <c r="J736" s="26">
        <f ca="1">IF(Source!BA285&lt;&gt; 0, Source!BA285, 1)</f>
        <v>6.08</v>
      </c>
      <c r="K736" s="25">
        <f ca="1">Source!S285</f>
        <v>124.27</v>
      </c>
      <c r="L736" s="27"/>
      <c r="R736">
        <f>H736</f>
        <v>20.440000000000001</v>
      </c>
    </row>
    <row r="737" spans="1:26" ht="14.25">
      <c r="A737" s="40"/>
      <c r="B737" s="41"/>
      <c r="C737" s="41" t="s">
        <v>209</v>
      </c>
      <c r="D737" s="24"/>
      <c r="E737" s="10"/>
      <c r="F737" s="25">
        <f ca="1">Source!AM285</f>
        <v>6.01</v>
      </c>
      <c r="G737" s="26" t="str">
        <f ca="1">Source!DE285</f>
        <v>)*1,25</v>
      </c>
      <c r="H737" s="25">
        <f ca="1">ROUND(Source!AD285*Source!I285, 2)</f>
        <v>3.85</v>
      </c>
      <c r="I737" s="26"/>
      <c r="J737" s="26">
        <f ca="1">IF(Source!BB285&lt;&gt; 0, Source!BB285, 1)</f>
        <v>6.08</v>
      </c>
      <c r="K737" s="25">
        <f ca="1">Source!Q285</f>
        <v>23.39</v>
      </c>
      <c r="L737" s="27"/>
    </row>
    <row r="738" spans="1:26" ht="14.25">
      <c r="A738" s="40"/>
      <c r="B738" s="41"/>
      <c r="C738" s="41" t="s">
        <v>1050</v>
      </c>
      <c r="D738" s="24"/>
      <c r="E738" s="10"/>
      <c r="F738" s="25">
        <f ca="1">Source!AN285</f>
        <v>0.22</v>
      </c>
      <c r="G738" s="26" t="str">
        <f ca="1">Source!DF285</f>
        <v>)*1,25</v>
      </c>
      <c r="H738" s="28">
        <f ca="1">ROUND(Source!AE285*Source!I285, 2)</f>
        <v>0.14000000000000001</v>
      </c>
      <c r="I738" s="26"/>
      <c r="J738" s="26">
        <f ca="1">IF(Source!BS285&lt;&gt; 0, Source!BS285, 1)</f>
        <v>6.08</v>
      </c>
      <c r="K738" s="28">
        <f ca="1">Source!R285</f>
        <v>0.87</v>
      </c>
      <c r="L738" s="27"/>
      <c r="R738">
        <f>H738</f>
        <v>0.14000000000000001</v>
      </c>
    </row>
    <row r="739" spans="1:26" ht="14.25">
      <c r="A739" s="40"/>
      <c r="B739" s="41"/>
      <c r="C739" s="41" t="s">
        <v>1051</v>
      </c>
      <c r="D739" s="24"/>
      <c r="E739" s="10"/>
      <c r="F739" s="25">
        <f ca="1">Source!AL285</f>
        <v>281.27</v>
      </c>
      <c r="G739" s="26" t="str">
        <f ca="1">Source!DD285</f>
        <v/>
      </c>
      <c r="H739" s="25">
        <f ca="1">ROUND(Source!AC285*Source!I285, 2)</f>
        <v>143.9</v>
      </c>
      <c r="I739" s="26"/>
      <c r="J739" s="26">
        <f ca="1">IF(Source!BC285&lt;&gt; 0, Source!BC285, 1)</f>
        <v>6.08</v>
      </c>
      <c r="K739" s="25">
        <f ca="1">Source!P285</f>
        <v>874.9</v>
      </c>
      <c r="L739" s="27"/>
    </row>
    <row r="740" spans="1:26" ht="14.25">
      <c r="A740" s="40"/>
      <c r="B740" s="41"/>
      <c r="C740" s="41" t="s">
        <v>1052</v>
      </c>
      <c r="D740" s="24" t="s">
        <v>1053</v>
      </c>
      <c r="E740" s="10">
        <f ca="1">Source!BZ285</f>
        <v>90</v>
      </c>
      <c r="F740" s="49" t="str">
        <f ca="1">CONCATENATE(" )", Source!DL285, Source!FT285, "=", Source!FX285)</f>
        <v xml:space="preserve"> )*0,9=81</v>
      </c>
      <c r="G740" s="50"/>
      <c r="H740" s="25">
        <f ca="1">SUM(S734:S742)</f>
        <v>16.670000000000002</v>
      </c>
      <c r="I740" s="29"/>
      <c r="J740" s="23">
        <f ca="1">Source!AT285</f>
        <v>81</v>
      </c>
      <c r="K740" s="25">
        <f ca="1">SUM(T734:T742)</f>
        <v>101.36</v>
      </c>
      <c r="L740" s="27"/>
    </row>
    <row r="741" spans="1:26" ht="14.25">
      <c r="A741" s="40"/>
      <c r="B741" s="41"/>
      <c r="C741" s="41" t="s">
        <v>1054</v>
      </c>
      <c r="D741" s="24" t="s">
        <v>1053</v>
      </c>
      <c r="E741" s="10">
        <f ca="1">Source!CA285</f>
        <v>70</v>
      </c>
      <c r="F741" s="49" t="str">
        <f ca="1">CONCATENATE(" )", Source!DM285, Source!FU285, "=", Source!FY285)</f>
        <v xml:space="preserve"> )*0,85=59,5</v>
      </c>
      <c r="G741" s="50"/>
      <c r="H741" s="25">
        <f ca="1">SUM(U734:U742)</f>
        <v>12.25</v>
      </c>
      <c r="I741" s="29"/>
      <c r="J741" s="23">
        <f ca="1">Source!AU285</f>
        <v>60</v>
      </c>
      <c r="K741" s="25">
        <f ca="1">SUM(V734:V742)</f>
        <v>75.08</v>
      </c>
      <c r="L741" s="27"/>
    </row>
    <row r="742" spans="1:26" ht="14.25">
      <c r="A742" s="42"/>
      <c r="B742" s="43"/>
      <c r="C742" s="43" t="s">
        <v>1055</v>
      </c>
      <c r="D742" s="30" t="s">
        <v>1056</v>
      </c>
      <c r="E742" s="31">
        <f ca="1">Source!AQ285</f>
        <v>3.83</v>
      </c>
      <c r="F742" s="32"/>
      <c r="G742" s="33" t="str">
        <f ca="1">Source!DI285</f>
        <v>)*1,15</v>
      </c>
      <c r="H742" s="32"/>
      <c r="I742" s="33"/>
      <c r="J742" s="33"/>
      <c r="K742" s="32"/>
      <c r="L742" s="34">
        <f ca="1">Source!U285</f>
        <v>2.2533422000000001</v>
      </c>
    </row>
    <row r="743" spans="1:26" ht="15">
      <c r="G743" s="48">
        <f ca="1">H736+H737+H739+H740+H741</f>
        <v>197.11</v>
      </c>
      <c r="H743" s="48"/>
      <c r="J743" s="48">
        <f ca="1">K736+K737+K739+K740+K741</f>
        <v>1198.9999999999998</v>
      </c>
      <c r="K743" s="48"/>
      <c r="L743" s="35">
        <f ca="1">Source!U285</f>
        <v>2.2533422000000001</v>
      </c>
      <c r="O743" s="19">
        <f>G743</f>
        <v>197.11</v>
      </c>
      <c r="P743" s="19">
        <f>J743</f>
        <v>1198.9999999999998</v>
      </c>
      <c r="Q743" s="19">
        <f>L743</f>
        <v>2.2533422000000001</v>
      </c>
      <c r="W743">
        <f ca="1">IF(Source!BI285&lt;=1,H736+H737+H739+H740+H741, 0)</f>
        <v>197.11</v>
      </c>
      <c r="X743">
        <f ca="1">IF(Source!BI285=2,H736+H737+H739+H740+H741, 0)</f>
        <v>0</v>
      </c>
      <c r="Y743">
        <f ca="1">IF(Source!BI285=3,H736+H737+H739+H740+H741, 0)</f>
        <v>0</v>
      </c>
      <c r="Z743">
        <f ca="1">IF(Source!BI285=4,H736+H737+H739+H740+H741, 0)</f>
        <v>0</v>
      </c>
    </row>
    <row r="744" spans="1:26" ht="15">
      <c r="A744" s="51" t="str">
        <f ca="1">CONCATENATE("Итого по разделу: ",IF(Source!G287&lt;&gt;"Новый раздел", Source!G287, ""))</f>
        <v>Итого по разделу: 4 Система отопления</v>
      </c>
      <c r="B744" s="51"/>
      <c r="C744" s="51"/>
      <c r="D744" s="51"/>
      <c r="E744" s="51"/>
      <c r="F744" s="51"/>
      <c r="G744" s="52">
        <f ca="1">SUM(O595:O743)</f>
        <v>91387.950000000012</v>
      </c>
      <c r="H744" s="52"/>
      <c r="I744" s="22"/>
      <c r="J744" s="52">
        <f ca="1">SUM(P595:P743)</f>
        <v>555700.22000000009</v>
      </c>
      <c r="K744" s="52"/>
      <c r="L744" s="35">
        <f ca="1">SUM(Q595:Q743)</f>
        <v>622.60148559999982</v>
      </c>
    </row>
    <row r="745" spans="1:26" ht="15">
      <c r="A745" s="51" t="str">
        <f ca="1">CONCATENATE("Итого по локальной смете: ",IF(Source!G316&lt;&gt;"Новая локальная смета", Source!G316, ""))</f>
        <v xml:space="preserve">Итого по локальной смете: </v>
      </c>
      <c r="B745" s="51"/>
      <c r="C745" s="51"/>
      <c r="D745" s="51"/>
      <c r="E745" s="51"/>
      <c r="F745" s="51"/>
      <c r="G745" s="52">
        <f ca="1">SUM(O24:O744)</f>
        <v>582177.63</v>
      </c>
      <c r="H745" s="52"/>
      <c r="I745" s="22"/>
      <c r="J745" s="52">
        <f ca="1">SUM(P24:P744)</f>
        <v>3540410.1500000018</v>
      </c>
      <c r="K745" s="52"/>
      <c r="L745" s="35">
        <f ca="1">SUM(Q24:Q744)</f>
        <v>3929.8622028499999</v>
      </c>
    </row>
    <row r="746" spans="1:26" ht="15">
      <c r="C746" s="51" t="str">
        <f ca="1">Source!H344</f>
        <v>Итого</v>
      </c>
      <c r="D746" s="51"/>
      <c r="E746" s="51"/>
      <c r="F746" s="51"/>
      <c r="G746" s="51"/>
      <c r="H746" s="51"/>
      <c r="I746" s="51"/>
      <c r="J746" s="52">
        <f ca="1">IF(Source!F344=0, "", Source!F344)</f>
        <v>3540410.15</v>
      </c>
      <c r="K746" s="52"/>
    </row>
    <row r="747" spans="1:26" ht="14.25">
      <c r="C747" s="59" t="str">
        <f ca="1">Source!H345</f>
        <v>НДС 18%</v>
      </c>
      <c r="D747" s="59"/>
      <c r="E747" s="59"/>
      <c r="F747" s="59"/>
      <c r="G747" s="59"/>
      <c r="H747" s="59"/>
      <c r="I747" s="59"/>
      <c r="J747" s="56">
        <f ca="1">IF(Source!F345=0, "", Source!F345)</f>
        <v>637273.82999999996</v>
      </c>
      <c r="K747" s="56"/>
    </row>
    <row r="748" spans="1:26" ht="15">
      <c r="C748" s="51" t="str">
        <f ca="1">Source!H346</f>
        <v>Всего</v>
      </c>
      <c r="D748" s="51"/>
      <c r="E748" s="51"/>
      <c r="F748" s="51"/>
      <c r="G748" s="51"/>
      <c r="H748" s="51"/>
      <c r="I748" s="51"/>
      <c r="J748" s="52">
        <f ca="1">IF(Source!F346=0, "", Source!F346)</f>
        <v>4177683.98</v>
      </c>
      <c r="K748" s="52"/>
    </row>
    <row r="751" spans="1:26" ht="14.25">
      <c r="A751" s="21" t="s">
        <v>1058</v>
      </c>
      <c r="B751" s="21"/>
      <c r="C751" s="10" t="s">
        <v>1059</v>
      </c>
      <c r="D751" s="20" t="str">
        <f ca="1">IF(Source!AC12&lt;&gt;"", Source!AC12," ")</f>
        <v xml:space="preserve"> </v>
      </c>
      <c r="E751" s="20"/>
      <c r="F751" s="20"/>
      <c r="G751" s="20"/>
      <c r="H751" s="20"/>
      <c r="I751" s="11" t="str">
        <f ca="1">IF(Source!AB12&lt;&gt;"", Source!AB12," ")</f>
        <v xml:space="preserve"> </v>
      </c>
      <c r="J751" s="11"/>
      <c r="K751" s="11"/>
      <c r="L751" s="11"/>
    </row>
    <row r="752" spans="1:26" ht="14.25">
      <c r="A752" s="11"/>
      <c r="B752" s="11"/>
      <c r="C752" s="10"/>
      <c r="D752" s="54" t="s">
        <v>1060</v>
      </c>
      <c r="E752" s="54"/>
      <c r="F752" s="54"/>
      <c r="G752" s="54"/>
      <c r="H752" s="54"/>
      <c r="I752" s="11"/>
      <c r="J752" s="11"/>
      <c r="K752" s="11"/>
      <c r="L752" s="11"/>
    </row>
    <row r="753" spans="1:12" ht="14.25">
      <c r="A753" s="11"/>
      <c r="B753" s="11"/>
      <c r="C753" s="10"/>
      <c r="D753" s="11"/>
      <c r="E753" s="11"/>
      <c r="F753" s="11"/>
      <c r="G753" s="11"/>
      <c r="H753" s="11"/>
      <c r="I753" s="11"/>
      <c r="J753" s="11"/>
      <c r="K753" s="11"/>
      <c r="L753" s="11"/>
    </row>
    <row r="754" spans="1:12" ht="14.25">
      <c r="A754" s="21" t="s">
        <v>1058</v>
      </c>
      <c r="B754" s="21"/>
      <c r="C754" s="10" t="s">
        <v>1061</v>
      </c>
      <c r="D754" s="20" t="str">
        <f ca="1">IF(Source!AE12&lt;&gt;"", Source!AE12," ")</f>
        <v xml:space="preserve"> </v>
      </c>
      <c r="E754" s="20"/>
      <c r="F754" s="20"/>
      <c r="G754" s="20"/>
      <c r="H754" s="20"/>
      <c r="I754" s="11" t="str">
        <f ca="1">IF(Source!AD12&lt;&gt;"", Source!AD12," ")</f>
        <v xml:space="preserve"> </v>
      </c>
      <c r="J754" s="11"/>
      <c r="K754" s="11"/>
      <c r="L754" s="11"/>
    </row>
    <row r="755" spans="1:12" ht="14.25">
      <c r="A755" s="11"/>
      <c r="B755" s="11"/>
      <c r="C755" s="11"/>
      <c r="D755" s="54" t="s">
        <v>1060</v>
      </c>
      <c r="E755" s="54"/>
      <c r="F755" s="54"/>
      <c r="G755" s="54"/>
      <c r="H755" s="54"/>
      <c r="I755" s="11"/>
      <c r="J755" s="11"/>
      <c r="K755" s="11"/>
      <c r="L755" s="11"/>
    </row>
  </sheetData>
  <mergeCells count="304">
    <mergeCell ref="K13:L13"/>
    <mergeCell ref="B6:K6"/>
    <mergeCell ref="B7:K7"/>
    <mergeCell ref="B9:K9"/>
    <mergeCell ref="G12:H12"/>
    <mergeCell ref="I12:J12"/>
    <mergeCell ref="C14:F14"/>
    <mergeCell ref="G14:H14"/>
    <mergeCell ref="I14:J14"/>
    <mergeCell ref="K14:L14"/>
    <mergeCell ref="C13:F13"/>
    <mergeCell ref="G13:H13"/>
    <mergeCell ref="I13:J13"/>
    <mergeCell ref="C15:F15"/>
    <mergeCell ref="G15:H15"/>
    <mergeCell ref="I15:J15"/>
    <mergeCell ref="K15:L15"/>
    <mergeCell ref="C16:F16"/>
    <mergeCell ref="G16:H16"/>
    <mergeCell ref="I16:J16"/>
    <mergeCell ref="K16:L16"/>
    <mergeCell ref="C17:F17"/>
    <mergeCell ref="G17:H17"/>
    <mergeCell ref="I17:J17"/>
    <mergeCell ref="K17:L17"/>
    <mergeCell ref="C18:F18"/>
    <mergeCell ref="G18:H18"/>
    <mergeCell ref="I18:J18"/>
    <mergeCell ref="K18:L18"/>
    <mergeCell ref="F31:G31"/>
    <mergeCell ref="A24:L24"/>
    <mergeCell ref="J64:K64"/>
    <mergeCell ref="G64:H64"/>
    <mergeCell ref="C747:I747"/>
    <mergeCell ref="J747:K747"/>
    <mergeCell ref="G92:H92"/>
    <mergeCell ref="F41:G41"/>
    <mergeCell ref="K19:L19"/>
    <mergeCell ref="A21:L21"/>
    <mergeCell ref="C746:I746"/>
    <mergeCell ref="J746:K746"/>
    <mergeCell ref="J84:K84"/>
    <mergeCell ref="G84:H84"/>
    <mergeCell ref="F82:G82"/>
    <mergeCell ref="G76:H76"/>
    <mergeCell ref="J70:K70"/>
    <mergeCell ref="F32:G32"/>
    <mergeCell ref="C19:F19"/>
    <mergeCell ref="G19:H19"/>
    <mergeCell ref="G70:H70"/>
    <mergeCell ref="C748:I748"/>
    <mergeCell ref="G118:H118"/>
    <mergeCell ref="F99:G99"/>
    <mergeCell ref="F98:G98"/>
    <mergeCell ref="G110:H110"/>
    <mergeCell ref="I19:J19"/>
    <mergeCell ref="J748:K748"/>
    <mergeCell ref="F50:G50"/>
    <mergeCell ref="F49:G49"/>
    <mergeCell ref="J44:K44"/>
    <mergeCell ref="G44:H44"/>
    <mergeCell ref="D752:H752"/>
    <mergeCell ref="D755:H755"/>
    <mergeCell ref="F115:G115"/>
    <mergeCell ref="J110:K110"/>
    <mergeCell ref="F108:G108"/>
    <mergeCell ref="F107:G107"/>
    <mergeCell ref="J34:K34"/>
    <mergeCell ref="G34:H34"/>
    <mergeCell ref="J58:K58"/>
    <mergeCell ref="G58:H58"/>
    <mergeCell ref="J52:K52"/>
    <mergeCell ref="G52:H52"/>
    <mergeCell ref="F42:G42"/>
    <mergeCell ref="F133:G133"/>
    <mergeCell ref="J127:K127"/>
    <mergeCell ref="G127:H127"/>
    <mergeCell ref="F125:G125"/>
    <mergeCell ref="F124:G124"/>
    <mergeCell ref="J118:K118"/>
    <mergeCell ref="J101:K101"/>
    <mergeCell ref="G101:H101"/>
    <mergeCell ref="F116:G116"/>
    <mergeCell ref="F142:G142"/>
    <mergeCell ref="F165:G165"/>
    <mergeCell ref="J92:K92"/>
    <mergeCell ref="F81:G81"/>
    <mergeCell ref="J76:K76"/>
    <mergeCell ref="F90:G90"/>
    <mergeCell ref="F89:G89"/>
    <mergeCell ref="J136:K136"/>
    <mergeCell ref="G136:H136"/>
    <mergeCell ref="J158:K158"/>
    <mergeCell ref="G158:H158"/>
    <mergeCell ref="F156:G156"/>
    <mergeCell ref="F134:G134"/>
    <mergeCell ref="F177:G177"/>
    <mergeCell ref="J170:K170"/>
    <mergeCell ref="G170:H170"/>
    <mergeCell ref="F166:G166"/>
    <mergeCell ref="J145:K145"/>
    <mergeCell ref="G145:H145"/>
    <mergeCell ref="F143:G143"/>
    <mergeCell ref="F178:G178"/>
    <mergeCell ref="J193:K193"/>
    <mergeCell ref="G193:H193"/>
    <mergeCell ref="F214:G214"/>
    <mergeCell ref="F189:G189"/>
    <mergeCell ref="F188:G188"/>
    <mergeCell ref="J363:K363"/>
    <mergeCell ref="G363:H363"/>
    <mergeCell ref="F361:G361"/>
    <mergeCell ref="F360:G360"/>
    <mergeCell ref="F155:G155"/>
    <mergeCell ref="J151:K151"/>
    <mergeCell ref="G151:H151"/>
    <mergeCell ref="J230:K230"/>
    <mergeCell ref="J182:K182"/>
    <mergeCell ref="G182:H182"/>
    <mergeCell ref="F262:G262"/>
    <mergeCell ref="F261:G261"/>
    <mergeCell ref="J332:K332"/>
    <mergeCell ref="J353:K353"/>
    <mergeCell ref="G353:H353"/>
    <mergeCell ref="F283:G283"/>
    <mergeCell ref="J276:K276"/>
    <mergeCell ref="G276:H276"/>
    <mergeCell ref="F315:G315"/>
    <mergeCell ref="J308:K308"/>
    <mergeCell ref="J266:K266"/>
    <mergeCell ref="G266:H266"/>
    <mergeCell ref="G297:H297"/>
    <mergeCell ref="F295:G295"/>
    <mergeCell ref="F294:G294"/>
    <mergeCell ref="J297:K297"/>
    <mergeCell ref="J288:K288"/>
    <mergeCell ref="F371:G371"/>
    <mergeCell ref="F370:G370"/>
    <mergeCell ref="F272:G272"/>
    <mergeCell ref="F271:G271"/>
    <mergeCell ref="F351:G351"/>
    <mergeCell ref="F350:G350"/>
    <mergeCell ref="G308:H308"/>
    <mergeCell ref="F304:G304"/>
    <mergeCell ref="F303:G303"/>
    <mergeCell ref="F213:G213"/>
    <mergeCell ref="G332:H332"/>
    <mergeCell ref="F328:G328"/>
    <mergeCell ref="F327:G327"/>
    <mergeCell ref="F316:G316"/>
    <mergeCell ref="G230:H230"/>
    <mergeCell ref="G218:H218"/>
    <mergeCell ref="G288:H288"/>
    <mergeCell ref="F284:G284"/>
    <mergeCell ref="G254:H254"/>
    <mergeCell ref="J254:K254"/>
    <mergeCell ref="J242:K242"/>
    <mergeCell ref="F250:G250"/>
    <mergeCell ref="F249:G249"/>
    <mergeCell ref="G242:H242"/>
    <mergeCell ref="F238:G238"/>
    <mergeCell ref="J343:K343"/>
    <mergeCell ref="G343:H343"/>
    <mergeCell ref="F339:G339"/>
    <mergeCell ref="F338:G338"/>
    <mergeCell ref="F237:G237"/>
    <mergeCell ref="J206:K206"/>
    <mergeCell ref="G206:H206"/>
    <mergeCell ref="J320:K320"/>
    <mergeCell ref="G320:H320"/>
    <mergeCell ref="J218:K218"/>
    <mergeCell ref="J373:K373"/>
    <mergeCell ref="G373:H373"/>
    <mergeCell ref="F401:G401"/>
    <mergeCell ref="F400:G400"/>
    <mergeCell ref="J394:K394"/>
    <mergeCell ref="G394:H394"/>
    <mergeCell ref="F392:G392"/>
    <mergeCell ref="F391:G391"/>
    <mergeCell ref="F423:G423"/>
    <mergeCell ref="J417:K417"/>
    <mergeCell ref="G417:H417"/>
    <mergeCell ref="J384:K384"/>
    <mergeCell ref="G384:H384"/>
    <mergeCell ref="F435:G435"/>
    <mergeCell ref="J428:K428"/>
    <mergeCell ref="G428:H428"/>
    <mergeCell ref="F424:G424"/>
    <mergeCell ref="J475:K475"/>
    <mergeCell ref="G475:H475"/>
    <mergeCell ref="F380:G380"/>
    <mergeCell ref="F379:G379"/>
    <mergeCell ref="F468:G468"/>
    <mergeCell ref="F467:G467"/>
    <mergeCell ref="J461:K461"/>
    <mergeCell ref="G461:H461"/>
    <mergeCell ref="J408:K408"/>
    <mergeCell ref="G408:H408"/>
    <mergeCell ref="F436:G436"/>
    <mergeCell ref="J539:K539"/>
    <mergeCell ref="G539:H539"/>
    <mergeCell ref="J533:K533"/>
    <mergeCell ref="G533:H533"/>
    <mergeCell ref="A524:L524"/>
    <mergeCell ref="G523:H523"/>
    <mergeCell ref="J523:K523"/>
    <mergeCell ref="F456:G456"/>
    <mergeCell ref="F455:G455"/>
    <mergeCell ref="J440:K440"/>
    <mergeCell ref="G440:H440"/>
    <mergeCell ref="J473:K473"/>
    <mergeCell ref="G473:H473"/>
    <mergeCell ref="J448:K448"/>
    <mergeCell ref="G448:H448"/>
    <mergeCell ref="F444:G444"/>
    <mergeCell ref="F443:G443"/>
    <mergeCell ref="J471:K471"/>
    <mergeCell ref="G471:H471"/>
    <mergeCell ref="G476:H476"/>
    <mergeCell ref="A523:F523"/>
    <mergeCell ref="J522:K522"/>
    <mergeCell ref="G522:H522"/>
    <mergeCell ref="J512:K512"/>
    <mergeCell ref="G512:H512"/>
    <mergeCell ref="J502:K502"/>
    <mergeCell ref="G502:H502"/>
    <mergeCell ref="J476:K476"/>
    <mergeCell ref="A476:F476"/>
    <mergeCell ref="J582:K582"/>
    <mergeCell ref="G582:H582"/>
    <mergeCell ref="J485:K485"/>
    <mergeCell ref="G485:H485"/>
    <mergeCell ref="A477:L477"/>
    <mergeCell ref="J550:K550"/>
    <mergeCell ref="G550:H550"/>
    <mergeCell ref="J493:K493"/>
    <mergeCell ref="G493:H493"/>
    <mergeCell ref="J571:K571"/>
    <mergeCell ref="G571:H571"/>
    <mergeCell ref="J560:K560"/>
    <mergeCell ref="G560:H560"/>
    <mergeCell ref="F625:G625"/>
    <mergeCell ref="F624:G624"/>
    <mergeCell ref="J627:K627"/>
    <mergeCell ref="G627:H627"/>
    <mergeCell ref="J603:K603"/>
    <mergeCell ref="G603:H603"/>
    <mergeCell ref="A595:L595"/>
    <mergeCell ref="G594:H594"/>
    <mergeCell ref="J594:K594"/>
    <mergeCell ref="A594:F594"/>
    <mergeCell ref="G651:H651"/>
    <mergeCell ref="F647:G647"/>
    <mergeCell ref="J611:K611"/>
    <mergeCell ref="G611:H611"/>
    <mergeCell ref="J619:K619"/>
    <mergeCell ref="G619:H619"/>
    <mergeCell ref="J593:K593"/>
    <mergeCell ref="G593:H593"/>
    <mergeCell ref="G745:H745"/>
    <mergeCell ref="J745:K745"/>
    <mergeCell ref="J640:K640"/>
    <mergeCell ref="G640:H640"/>
    <mergeCell ref="F740:G740"/>
    <mergeCell ref="J733:K733"/>
    <mergeCell ref="G733:H733"/>
    <mergeCell ref="F731:G731"/>
    <mergeCell ref="J677:K677"/>
    <mergeCell ref="G677:H677"/>
    <mergeCell ref="F672:G672"/>
    <mergeCell ref="A745:F745"/>
    <mergeCell ref="G744:H744"/>
    <mergeCell ref="J744:K744"/>
    <mergeCell ref="A744:F744"/>
    <mergeCell ref="G743:H743"/>
    <mergeCell ref="J690:K690"/>
    <mergeCell ref="G690:H690"/>
    <mergeCell ref="F685:G685"/>
    <mergeCell ref="J743:K743"/>
    <mergeCell ref="F710:G710"/>
    <mergeCell ref="F709:G709"/>
    <mergeCell ref="J703:K703"/>
    <mergeCell ref="F730:G730"/>
    <mergeCell ref="J714:K714"/>
    <mergeCell ref="F741:G741"/>
    <mergeCell ref="F634:G634"/>
    <mergeCell ref="F697:G697"/>
    <mergeCell ref="F646:G646"/>
    <mergeCell ref="F635:G635"/>
    <mergeCell ref="G664:H664"/>
    <mergeCell ref="F671:G671"/>
    <mergeCell ref="F659:G659"/>
    <mergeCell ref="F658:G658"/>
    <mergeCell ref="G714:H714"/>
    <mergeCell ref="J1:L1"/>
    <mergeCell ref="J723:K723"/>
    <mergeCell ref="G723:H723"/>
    <mergeCell ref="F721:G721"/>
    <mergeCell ref="F720:G720"/>
    <mergeCell ref="G703:H703"/>
    <mergeCell ref="F698:G698"/>
    <mergeCell ref="J664:K664"/>
    <mergeCell ref="J651:K651"/>
    <mergeCell ref="F684:G684"/>
  </mergeCells>
  <phoneticPr fontId="18" type="noConversion"/>
  <pageMargins left="0.4" right="0.2" top="0.2" bottom="0.4" header="0.2" footer="0.2"/>
  <pageSetup paperSize="9" scale="56" fitToHeight="0" orientation="portrait" r:id="rId1"/>
  <headerFooter>
    <oddHeader>&amp;L&amp;8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IK411"/>
  <sheetViews>
    <sheetView topLeftCell="A202" workbookViewId="0">
      <selection activeCell="G216" sqref="G216"/>
    </sheetView>
  </sheetViews>
  <sheetFormatPr defaultRowHeight="12.75"/>
  <sheetData>
    <row r="1" spans="1:133">
      <c r="A1">
        <v>0</v>
      </c>
      <c r="B1" t="s">
        <v>1064</v>
      </c>
      <c r="D1" t="s">
        <v>1065</v>
      </c>
      <c r="F1">
        <v>0</v>
      </c>
      <c r="G1">
        <v>0</v>
      </c>
      <c r="H1">
        <v>0</v>
      </c>
      <c r="I1" t="s">
        <v>1066</v>
      </c>
      <c r="J1" t="s">
        <v>1067</v>
      </c>
      <c r="K1">
        <v>0</v>
      </c>
      <c r="L1">
        <v>13277</v>
      </c>
      <c r="M1">
        <v>10</v>
      </c>
    </row>
    <row r="12" spans="1:133">
      <c r="A12" s="1">
        <v>1</v>
      </c>
      <c r="B12" s="1">
        <v>406</v>
      </c>
      <c r="C12" s="1">
        <v>0</v>
      </c>
      <c r="D12" s="1">
        <f>ROW(A348)</f>
        <v>348</v>
      </c>
      <c r="E12" s="1">
        <v>0</v>
      </c>
      <c r="F12" s="1" t="s">
        <v>1068</v>
      </c>
      <c r="G12" s="1" t="s">
        <v>1020</v>
      </c>
      <c r="H12" s="1" t="s">
        <v>1067</v>
      </c>
      <c r="I12" s="1">
        <v>0</v>
      </c>
      <c r="J12" s="1" t="s">
        <v>1067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1067</v>
      </c>
      <c r="V12" s="1">
        <v>0</v>
      </c>
      <c r="W12" s="1" t="s">
        <v>1067</v>
      </c>
      <c r="X12" s="1" t="s">
        <v>1067</v>
      </c>
      <c r="Y12" s="1" t="s">
        <v>1067</v>
      </c>
      <c r="Z12" s="1" t="s">
        <v>1067</v>
      </c>
      <c r="AA12" s="1" t="s">
        <v>1067</v>
      </c>
      <c r="AB12" s="1" t="s">
        <v>1067</v>
      </c>
      <c r="AC12" s="1" t="s">
        <v>1067</v>
      </c>
      <c r="AD12" s="1" t="s">
        <v>1067</v>
      </c>
      <c r="AE12" s="1" t="s">
        <v>1067</v>
      </c>
      <c r="AF12" s="1" t="s">
        <v>1067</v>
      </c>
      <c r="AG12" s="1" t="s">
        <v>1067</v>
      </c>
      <c r="AH12" s="1" t="s">
        <v>1067</v>
      </c>
      <c r="AI12" s="1" t="s">
        <v>1067</v>
      </c>
      <c r="AJ12" s="1" t="s">
        <v>1067</v>
      </c>
      <c r="AK12" s="1"/>
      <c r="AL12" s="1" t="s">
        <v>1067</v>
      </c>
      <c r="AM12" s="1" t="s">
        <v>1067</v>
      </c>
      <c r="AN12" s="1" t="s">
        <v>1067</v>
      </c>
      <c r="AO12" s="1"/>
      <c r="AP12" s="1" t="s">
        <v>1067</v>
      </c>
      <c r="AQ12" s="1" t="s">
        <v>1067</v>
      </c>
      <c r="AR12" s="1" t="s">
        <v>1067</v>
      </c>
      <c r="AS12" s="1"/>
      <c r="AT12" s="1"/>
      <c r="AU12" s="1"/>
      <c r="AV12" s="1"/>
      <c r="AW12" s="1"/>
      <c r="AX12" s="1" t="s">
        <v>1067</v>
      </c>
      <c r="AY12" s="1" t="s">
        <v>1067</v>
      </c>
      <c r="AZ12" s="1" t="s">
        <v>1067</v>
      </c>
      <c r="BA12" s="1"/>
      <c r="BB12" s="1"/>
      <c r="BC12" s="1"/>
      <c r="BD12" s="1"/>
      <c r="BE12" s="1"/>
      <c r="BF12" s="1"/>
      <c r="BG12" s="1"/>
      <c r="BH12" s="1" t="s">
        <v>1069</v>
      </c>
      <c r="BI12" s="1" t="s">
        <v>1070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1071</v>
      </c>
      <c r="BZ12" s="1" t="s">
        <v>1072</v>
      </c>
      <c r="CA12" s="1" t="s">
        <v>1071</v>
      </c>
      <c r="CB12" s="1" t="s">
        <v>1071</v>
      </c>
      <c r="CC12" s="1" t="s">
        <v>1071</v>
      </c>
      <c r="CD12" s="1" t="s">
        <v>1071</v>
      </c>
      <c r="CE12" s="1" t="s">
        <v>1073</v>
      </c>
      <c r="CF12" s="1">
        <v>0</v>
      </c>
      <c r="CG12" s="1">
        <v>0</v>
      </c>
      <c r="CH12" s="1">
        <v>524296</v>
      </c>
      <c r="CI12" s="1" t="s">
        <v>1067</v>
      </c>
      <c r="CJ12" s="1" t="s">
        <v>1067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45">
      <c r="A18" s="2">
        <v>52</v>
      </c>
      <c r="B18" s="2">
        <f t="shared" ref="B18:G18" si="0">B348</f>
        <v>406</v>
      </c>
      <c r="C18" s="2">
        <f t="shared" si="0"/>
        <v>1</v>
      </c>
      <c r="D18" s="2">
        <f t="shared" si="0"/>
        <v>12</v>
      </c>
      <c r="E18" s="2">
        <f t="shared" si="0"/>
        <v>0</v>
      </c>
      <c r="F18" s="2" t="str">
        <f t="shared" si="0"/>
        <v>Новый объект</v>
      </c>
      <c r="G18" s="2" t="str">
        <f t="shared" si="0"/>
        <v>на капитальный ремонт помещения №8 спортивного корпуса №№5,6,7,8 вспомогательных спортивных и хозяйственных помещений Снежинского  физико-технического института - филиала НИЯУ МИФИ (СФТИ НИЯУ МИФИ) по адресу: Челябинская область,г.Снежинск,ул.Комсомольская,8</v>
      </c>
      <c r="H18" s="2"/>
      <c r="I18" s="2"/>
      <c r="J18" s="2"/>
      <c r="K18" s="2"/>
      <c r="L18" s="2"/>
      <c r="M18" s="2"/>
      <c r="N18" s="2"/>
      <c r="O18" s="2">
        <f t="shared" ref="O18:AT18" si="1">O348</f>
        <v>3164700.03</v>
      </c>
      <c r="P18" s="2">
        <f t="shared" si="1"/>
        <v>2905257.32</v>
      </c>
      <c r="Q18" s="2">
        <f t="shared" si="1"/>
        <v>48564.65</v>
      </c>
      <c r="R18" s="2">
        <f t="shared" si="1"/>
        <v>10225.950000000001</v>
      </c>
      <c r="S18" s="2">
        <f t="shared" si="1"/>
        <v>210878.06</v>
      </c>
      <c r="T18" s="2">
        <f t="shared" si="1"/>
        <v>0</v>
      </c>
      <c r="U18" s="2">
        <f t="shared" si="1"/>
        <v>3929.8622028499994</v>
      </c>
      <c r="V18" s="2">
        <f t="shared" si="1"/>
        <v>153.59929819999999</v>
      </c>
      <c r="W18" s="2">
        <f t="shared" si="1"/>
        <v>0</v>
      </c>
      <c r="X18" s="2">
        <f t="shared" si="1"/>
        <v>220583.37</v>
      </c>
      <c r="Y18" s="2">
        <f t="shared" si="1"/>
        <v>130657.06</v>
      </c>
      <c r="Z18" s="2">
        <f t="shared" si="1"/>
        <v>0</v>
      </c>
      <c r="AA18" s="2">
        <f t="shared" si="1"/>
        <v>0</v>
      </c>
      <c r="AB18" s="2">
        <f t="shared" si="1"/>
        <v>0</v>
      </c>
      <c r="AC18" s="2">
        <f t="shared" si="1"/>
        <v>0</v>
      </c>
      <c r="AD18" s="2">
        <f t="shared" si="1"/>
        <v>0</v>
      </c>
      <c r="AE18" s="2">
        <f t="shared" si="1"/>
        <v>0</v>
      </c>
      <c r="AF18" s="2">
        <f t="shared" si="1"/>
        <v>0</v>
      </c>
      <c r="AG18" s="2">
        <f t="shared" si="1"/>
        <v>0</v>
      </c>
      <c r="AH18" s="2">
        <f t="shared" si="1"/>
        <v>0</v>
      </c>
      <c r="AI18" s="2">
        <f t="shared" si="1"/>
        <v>0</v>
      </c>
      <c r="AJ18" s="2">
        <f t="shared" si="1"/>
        <v>0</v>
      </c>
      <c r="AK18" s="2">
        <f t="shared" si="1"/>
        <v>0</v>
      </c>
      <c r="AL18" s="2">
        <f t="shared" si="1"/>
        <v>0</v>
      </c>
      <c r="AM18" s="2">
        <f t="shared" si="1"/>
        <v>0</v>
      </c>
      <c r="AN18" s="2">
        <f t="shared" si="1"/>
        <v>0</v>
      </c>
      <c r="AO18" s="2">
        <f t="shared" si="1"/>
        <v>0</v>
      </c>
      <c r="AP18" s="2">
        <f t="shared" si="1"/>
        <v>0</v>
      </c>
      <c r="AQ18" s="2">
        <f t="shared" si="1"/>
        <v>0</v>
      </c>
      <c r="AR18" s="2">
        <f t="shared" si="1"/>
        <v>3540410.15</v>
      </c>
      <c r="AS18" s="2">
        <f t="shared" si="1"/>
        <v>3396076.27</v>
      </c>
      <c r="AT18" s="2">
        <f t="shared" si="1"/>
        <v>144333.88</v>
      </c>
      <c r="AU18" s="2">
        <f t="shared" ref="AU18:BZ18" si="2">AU348</f>
        <v>0</v>
      </c>
      <c r="AV18" s="2">
        <f t="shared" si="2"/>
        <v>2905257.32</v>
      </c>
      <c r="AW18" s="2">
        <f t="shared" si="2"/>
        <v>2905257.32</v>
      </c>
      <c r="AX18" s="2">
        <f t="shared" si="2"/>
        <v>0</v>
      </c>
      <c r="AY18" s="2">
        <f t="shared" si="2"/>
        <v>2905257.32</v>
      </c>
      <c r="AZ18" s="2">
        <f t="shared" si="2"/>
        <v>0</v>
      </c>
      <c r="BA18" s="2">
        <f t="shared" si="2"/>
        <v>0</v>
      </c>
      <c r="BB18" s="2">
        <f t="shared" si="2"/>
        <v>0</v>
      </c>
      <c r="BC18" s="2">
        <f t="shared" si="2"/>
        <v>0</v>
      </c>
      <c r="BD18" s="2">
        <f t="shared" si="2"/>
        <v>0</v>
      </c>
      <c r="BE18" s="2">
        <f t="shared" si="2"/>
        <v>0</v>
      </c>
      <c r="BF18" s="2">
        <f t="shared" si="2"/>
        <v>0</v>
      </c>
      <c r="BG18" s="2">
        <f t="shared" si="2"/>
        <v>0</v>
      </c>
      <c r="BH18" s="2">
        <f t="shared" si="2"/>
        <v>0</v>
      </c>
      <c r="BI18" s="2">
        <f t="shared" si="2"/>
        <v>0</v>
      </c>
      <c r="BJ18" s="2">
        <f t="shared" si="2"/>
        <v>0</v>
      </c>
      <c r="BK18" s="2">
        <f t="shared" si="2"/>
        <v>0</v>
      </c>
      <c r="BL18" s="2">
        <f t="shared" si="2"/>
        <v>0</v>
      </c>
      <c r="BM18" s="2">
        <f t="shared" si="2"/>
        <v>0</v>
      </c>
      <c r="BN18" s="2">
        <f t="shared" si="2"/>
        <v>0</v>
      </c>
      <c r="BO18" s="2">
        <f t="shared" si="2"/>
        <v>0</v>
      </c>
      <c r="BP18" s="2">
        <f t="shared" si="2"/>
        <v>0</v>
      </c>
      <c r="BQ18" s="2">
        <f t="shared" si="2"/>
        <v>0</v>
      </c>
      <c r="BR18" s="2">
        <f t="shared" si="2"/>
        <v>0</v>
      </c>
      <c r="BS18" s="2">
        <f t="shared" si="2"/>
        <v>0</v>
      </c>
      <c r="BT18" s="2">
        <f t="shared" si="2"/>
        <v>0</v>
      </c>
      <c r="BU18" s="2">
        <f t="shared" si="2"/>
        <v>0</v>
      </c>
      <c r="BV18" s="2">
        <f t="shared" si="2"/>
        <v>0</v>
      </c>
      <c r="BW18" s="2">
        <f t="shared" si="2"/>
        <v>0</v>
      </c>
      <c r="BX18" s="2">
        <f t="shared" si="2"/>
        <v>0</v>
      </c>
      <c r="BY18" s="2">
        <f t="shared" si="2"/>
        <v>0</v>
      </c>
      <c r="BZ18" s="2">
        <f t="shared" si="2"/>
        <v>0</v>
      </c>
      <c r="CA18" s="2">
        <f t="shared" ref="CA18:DF18" si="3">CA348</f>
        <v>0</v>
      </c>
      <c r="CB18" s="2">
        <f t="shared" si="3"/>
        <v>0</v>
      </c>
      <c r="CC18" s="2">
        <f t="shared" si="3"/>
        <v>0</v>
      </c>
      <c r="CD18" s="2">
        <f t="shared" si="3"/>
        <v>0</v>
      </c>
      <c r="CE18" s="2">
        <f t="shared" si="3"/>
        <v>0</v>
      </c>
      <c r="CF18" s="2">
        <f t="shared" si="3"/>
        <v>0</v>
      </c>
      <c r="CG18" s="2">
        <f t="shared" si="3"/>
        <v>0</v>
      </c>
      <c r="CH18" s="2">
        <f t="shared" si="3"/>
        <v>0</v>
      </c>
      <c r="CI18" s="2">
        <f t="shared" si="3"/>
        <v>0</v>
      </c>
      <c r="CJ18" s="2">
        <f t="shared" si="3"/>
        <v>0</v>
      </c>
      <c r="CK18" s="2">
        <f t="shared" si="3"/>
        <v>0</v>
      </c>
      <c r="CL18" s="2">
        <f t="shared" si="3"/>
        <v>0</v>
      </c>
      <c r="CM18" s="2">
        <f t="shared" si="3"/>
        <v>0</v>
      </c>
      <c r="CN18" s="2">
        <f t="shared" si="3"/>
        <v>0</v>
      </c>
      <c r="CO18" s="2">
        <f t="shared" si="3"/>
        <v>0</v>
      </c>
      <c r="CP18" s="2">
        <f t="shared" si="3"/>
        <v>0</v>
      </c>
      <c r="CQ18" s="2">
        <f t="shared" si="3"/>
        <v>0</v>
      </c>
      <c r="CR18" s="2">
        <f t="shared" si="3"/>
        <v>0</v>
      </c>
      <c r="CS18" s="2">
        <f t="shared" si="3"/>
        <v>0</v>
      </c>
      <c r="CT18" s="2">
        <f t="shared" si="3"/>
        <v>0</v>
      </c>
      <c r="CU18" s="2">
        <f t="shared" si="3"/>
        <v>0</v>
      </c>
      <c r="CV18" s="2">
        <f t="shared" si="3"/>
        <v>0</v>
      </c>
      <c r="CW18" s="2">
        <f t="shared" si="3"/>
        <v>0</v>
      </c>
      <c r="CX18" s="2">
        <f t="shared" si="3"/>
        <v>0</v>
      </c>
      <c r="CY18" s="2">
        <f t="shared" si="3"/>
        <v>0</v>
      </c>
      <c r="CZ18" s="2">
        <f t="shared" si="3"/>
        <v>0</v>
      </c>
      <c r="DA18" s="2">
        <f t="shared" si="3"/>
        <v>0</v>
      </c>
      <c r="DB18" s="2">
        <f t="shared" si="3"/>
        <v>0</v>
      </c>
      <c r="DC18" s="2">
        <f t="shared" si="3"/>
        <v>0</v>
      </c>
      <c r="DD18" s="2">
        <f t="shared" si="3"/>
        <v>0</v>
      </c>
      <c r="DE18" s="2">
        <f t="shared" si="3"/>
        <v>0</v>
      </c>
      <c r="DF18" s="2">
        <f t="shared" si="3"/>
        <v>0</v>
      </c>
      <c r="DG18" s="3">
        <f t="shared" ref="DG18:EL18" si="4">DG348</f>
        <v>0</v>
      </c>
      <c r="DH18" s="3">
        <f t="shared" si="4"/>
        <v>0</v>
      </c>
      <c r="DI18" s="3">
        <f t="shared" si="4"/>
        <v>0</v>
      </c>
      <c r="DJ18" s="3">
        <f t="shared" si="4"/>
        <v>0</v>
      </c>
      <c r="DK18" s="3">
        <f t="shared" si="4"/>
        <v>0</v>
      </c>
      <c r="DL18" s="3">
        <f t="shared" si="4"/>
        <v>0</v>
      </c>
      <c r="DM18" s="3">
        <f t="shared" si="4"/>
        <v>0</v>
      </c>
      <c r="DN18" s="3">
        <f t="shared" si="4"/>
        <v>0</v>
      </c>
      <c r="DO18" s="3">
        <f t="shared" si="4"/>
        <v>0</v>
      </c>
      <c r="DP18" s="3">
        <f t="shared" si="4"/>
        <v>0</v>
      </c>
      <c r="DQ18" s="3">
        <f t="shared" si="4"/>
        <v>0</v>
      </c>
      <c r="DR18" s="3">
        <f t="shared" si="4"/>
        <v>0</v>
      </c>
      <c r="DS18" s="3">
        <f t="shared" si="4"/>
        <v>0</v>
      </c>
      <c r="DT18" s="3">
        <f t="shared" si="4"/>
        <v>0</v>
      </c>
      <c r="DU18" s="3">
        <f t="shared" si="4"/>
        <v>0</v>
      </c>
      <c r="DV18" s="3">
        <f t="shared" si="4"/>
        <v>0</v>
      </c>
      <c r="DW18" s="3">
        <f t="shared" si="4"/>
        <v>0</v>
      </c>
      <c r="DX18" s="3">
        <f t="shared" si="4"/>
        <v>0</v>
      </c>
      <c r="DY18" s="3">
        <f t="shared" si="4"/>
        <v>0</v>
      </c>
      <c r="DZ18" s="3">
        <f t="shared" si="4"/>
        <v>0</v>
      </c>
      <c r="EA18" s="3">
        <f t="shared" si="4"/>
        <v>0</v>
      </c>
      <c r="EB18" s="3">
        <f t="shared" si="4"/>
        <v>0</v>
      </c>
      <c r="EC18" s="3">
        <f t="shared" si="4"/>
        <v>0</v>
      </c>
      <c r="ED18" s="3">
        <f t="shared" si="4"/>
        <v>0</v>
      </c>
      <c r="EE18" s="3">
        <f t="shared" si="4"/>
        <v>0</v>
      </c>
      <c r="EF18" s="3">
        <f t="shared" si="4"/>
        <v>0</v>
      </c>
      <c r="EG18" s="3">
        <f t="shared" si="4"/>
        <v>0</v>
      </c>
      <c r="EH18" s="3">
        <f t="shared" si="4"/>
        <v>0</v>
      </c>
      <c r="EI18" s="3">
        <f t="shared" si="4"/>
        <v>0</v>
      </c>
      <c r="EJ18" s="3">
        <f t="shared" si="4"/>
        <v>0</v>
      </c>
      <c r="EK18" s="3">
        <f t="shared" si="4"/>
        <v>0</v>
      </c>
      <c r="EL18" s="3">
        <f t="shared" si="4"/>
        <v>0</v>
      </c>
      <c r="EM18" s="3">
        <f t="shared" ref="EM18:FR18" si="5">EM348</f>
        <v>0</v>
      </c>
      <c r="EN18" s="3">
        <f t="shared" si="5"/>
        <v>0</v>
      </c>
      <c r="EO18" s="3">
        <f t="shared" si="5"/>
        <v>0</v>
      </c>
      <c r="EP18" s="3">
        <f t="shared" si="5"/>
        <v>0</v>
      </c>
      <c r="EQ18" s="3">
        <f t="shared" si="5"/>
        <v>0</v>
      </c>
      <c r="ER18" s="3">
        <f t="shared" si="5"/>
        <v>0</v>
      </c>
      <c r="ES18" s="3">
        <f t="shared" si="5"/>
        <v>0</v>
      </c>
      <c r="ET18" s="3">
        <f t="shared" si="5"/>
        <v>0</v>
      </c>
      <c r="EU18" s="3">
        <f t="shared" si="5"/>
        <v>0</v>
      </c>
      <c r="EV18" s="3">
        <f t="shared" si="5"/>
        <v>0</v>
      </c>
      <c r="EW18" s="3">
        <f t="shared" si="5"/>
        <v>0</v>
      </c>
      <c r="EX18" s="3">
        <f t="shared" si="5"/>
        <v>0</v>
      </c>
      <c r="EY18" s="3">
        <f t="shared" si="5"/>
        <v>0</v>
      </c>
      <c r="EZ18" s="3">
        <f t="shared" si="5"/>
        <v>0</v>
      </c>
      <c r="FA18" s="3">
        <f t="shared" si="5"/>
        <v>0</v>
      </c>
      <c r="FB18" s="3">
        <f t="shared" si="5"/>
        <v>0</v>
      </c>
      <c r="FC18" s="3">
        <f t="shared" si="5"/>
        <v>0</v>
      </c>
      <c r="FD18" s="3">
        <f t="shared" si="5"/>
        <v>0</v>
      </c>
      <c r="FE18" s="3">
        <f t="shared" si="5"/>
        <v>0</v>
      </c>
      <c r="FF18" s="3">
        <f t="shared" si="5"/>
        <v>0</v>
      </c>
      <c r="FG18" s="3">
        <f t="shared" si="5"/>
        <v>0</v>
      </c>
      <c r="FH18" s="3">
        <f t="shared" si="5"/>
        <v>0</v>
      </c>
      <c r="FI18" s="3">
        <f t="shared" si="5"/>
        <v>0</v>
      </c>
      <c r="FJ18" s="3">
        <f t="shared" si="5"/>
        <v>0</v>
      </c>
      <c r="FK18" s="3">
        <f t="shared" si="5"/>
        <v>0</v>
      </c>
      <c r="FL18" s="3">
        <f t="shared" si="5"/>
        <v>0</v>
      </c>
      <c r="FM18" s="3">
        <f t="shared" si="5"/>
        <v>0</v>
      </c>
      <c r="FN18" s="3">
        <f t="shared" si="5"/>
        <v>0</v>
      </c>
      <c r="FO18" s="3">
        <f t="shared" si="5"/>
        <v>0</v>
      </c>
      <c r="FP18" s="3">
        <f t="shared" si="5"/>
        <v>0</v>
      </c>
      <c r="FQ18" s="3">
        <f t="shared" si="5"/>
        <v>0</v>
      </c>
      <c r="FR18" s="3">
        <f t="shared" si="5"/>
        <v>0</v>
      </c>
      <c r="FS18" s="3">
        <f t="shared" ref="FS18:GX18" si="6">FS348</f>
        <v>0</v>
      </c>
      <c r="FT18" s="3">
        <f t="shared" si="6"/>
        <v>0</v>
      </c>
      <c r="FU18" s="3">
        <f t="shared" si="6"/>
        <v>0</v>
      </c>
      <c r="FV18" s="3">
        <f t="shared" si="6"/>
        <v>0</v>
      </c>
      <c r="FW18" s="3">
        <f t="shared" si="6"/>
        <v>0</v>
      </c>
      <c r="FX18" s="3">
        <f t="shared" si="6"/>
        <v>0</v>
      </c>
      <c r="FY18" s="3">
        <f t="shared" si="6"/>
        <v>0</v>
      </c>
      <c r="FZ18" s="3">
        <f t="shared" si="6"/>
        <v>0</v>
      </c>
      <c r="GA18" s="3">
        <f t="shared" si="6"/>
        <v>0</v>
      </c>
      <c r="GB18" s="3">
        <f t="shared" si="6"/>
        <v>0</v>
      </c>
      <c r="GC18" s="3">
        <f t="shared" si="6"/>
        <v>0</v>
      </c>
      <c r="GD18" s="3">
        <f t="shared" si="6"/>
        <v>0</v>
      </c>
      <c r="GE18" s="3">
        <f t="shared" si="6"/>
        <v>0</v>
      </c>
      <c r="GF18" s="3">
        <f t="shared" si="6"/>
        <v>0</v>
      </c>
      <c r="GG18" s="3">
        <f t="shared" si="6"/>
        <v>0</v>
      </c>
      <c r="GH18" s="3">
        <f t="shared" si="6"/>
        <v>0</v>
      </c>
      <c r="GI18" s="3">
        <f t="shared" si="6"/>
        <v>0</v>
      </c>
      <c r="GJ18" s="3">
        <f t="shared" si="6"/>
        <v>0</v>
      </c>
      <c r="GK18" s="3">
        <f t="shared" si="6"/>
        <v>0</v>
      </c>
      <c r="GL18" s="3">
        <f t="shared" si="6"/>
        <v>0</v>
      </c>
      <c r="GM18" s="3">
        <f t="shared" si="6"/>
        <v>0</v>
      </c>
      <c r="GN18" s="3">
        <f t="shared" si="6"/>
        <v>0</v>
      </c>
      <c r="GO18" s="3">
        <f t="shared" si="6"/>
        <v>0</v>
      </c>
      <c r="GP18" s="3">
        <f t="shared" si="6"/>
        <v>0</v>
      </c>
      <c r="GQ18" s="3">
        <f t="shared" si="6"/>
        <v>0</v>
      </c>
      <c r="GR18" s="3">
        <f t="shared" si="6"/>
        <v>0</v>
      </c>
      <c r="GS18" s="3">
        <f t="shared" si="6"/>
        <v>0</v>
      </c>
      <c r="GT18" s="3">
        <f t="shared" si="6"/>
        <v>0</v>
      </c>
      <c r="GU18" s="3">
        <f t="shared" si="6"/>
        <v>0</v>
      </c>
      <c r="GV18" s="3">
        <f t="shared" si="6"/>
        <v>0</v>
      </c>
      <c r="GW18" s="3">
        <f t="shared" si="6"/>
        <v>0</v>
      </c>
      <c r="GX18" s="3">
        <f t="shared" si="6"/>
        <v>0</v>
      </c>
    </row>
    <row r="20" spans="1:245">
      <c r="A20" s="1">
        <v>3</v>
      </c>
      <c r="B20" s="1">
        <v>1</v>
      </c>
      <c r="C20" s="1"/>
      <c r="D20" s="1">
        <f>ROW(A316)</f>
        <v>316</v>
      </c>
      <c r="E20" s="1"/>
      <c r="F20" s="1" t="s">
        <v>1074</v>
      </c>
      <c r="G20" s="1" t="s">
        <v>1074</v>
      </c>
      <c r="H20" s="1" t="s">
        <v>1067</v>
      </c>
      <c r="I20" s="1">
        <v>0</v>
      </c>
      <c r="J20" s="1" t="s">
        <v>1067</v>
      </c>
      <c r="K20" s="1">
        <v>0</v>
      </c>
      <c r="L20" s="1" t="s">
        <v>1067</v>
      </c>
      <c r="M20" s="1"/>
      <c r="N20" s="1"/>
      <c r="O20" s="1"/>
      <c r="P20" s="1"/>
      <c r="Q20" s="1"/>
      <c r="R20" s="1"/>
      <c r="S20" s="1"/>
      <c r="T20" s="1"/>
      <c r="U20" s="1" t="s">
        <v>1067</v>
      </c>
      <c r="V20" s="1">
        <v>0</v>
      </c>
      <c r="W20" s="1"/>
      <c r="X20" s="1"/>
      <c r="Y20" s="1"/>
      <c r="Z20" s="1"/>
      <c r="AA20" s="1"/>
      <c r="AB20" s="1" t="s">
        <v>1067</v>
      </c>
      <c r="AC20" s="1" t="s">
        <v>1067</v>
      </c>
      <c r="AD20" s="1" t="s">
        <v>1067</v>
      </c>
      <c r="AE20" s="1" t="s">
        <v>1067</v>
      </c>
      <c r="AF20" s="1" t="s">
        <v>1067</v>
      </c>
      <c r="AG20" s="1" t="s">
        <v>1067</v>
      </c>
      <c r="AH20" s="1"/>
      <c r="AI20" s="1"/>
      <c r="AJ20" s="1"/>
      <c r="AK20" s="1"/>
      <c r="AL20" s="1"/>
      <c r="AM20" s="1"/>
      <c r="AN20" s="1"/>
      <c r="AO20" s="1"/>
      <c r="AP20" s="1" t="s">
        <v>1067</v>
      </c>
      <c r="AQ20" s="1" t="s">
        <v>1067</v>
      </c>
      <c r="AR20" s="1" t="s">
        <v>1067</v>
      </c>
      <c r="AS20" s="1"/>
      <c r="AT20" s="1"/>
      <c r="AU20" s="1"/>
      <c r="AV20" s="1"/>
      <c r="AW20" s="1"/>
      <c r="AX20" s="1"/>
      <c r="AY20" s="1"/>
      <c r="AZ20" s="1" t="s">
        <v>1067</v>
      </c>
      <c r="BA20" s="1"/>
      <c r="BB20" s="1" t="s">
        <v>1067</v>
      </c>
      <c r="BC20" s="1" t="s">
        <v>1067</v>
      </c>
      <c r="BD20" s="1" t="s">
        <v>1067</v>
      </c>
      <c r="BE20" s="1" t="s">
        <v>1067</v>
      </c>
      <c r="BF20" s="1" t="s">
        <v>1067</v>
      </c>
      <c r="BG20" s="1" t="s">
        <v>1067</v>
      </c>
      <c r="BH20" s="1" t="s">
        <v>1067</v>
      </c>
      <c r="BI20" s="1" t="s">
        <v>1067</v>
      </c>
      <c r="BJ20" s="1" t="s">
        <v>1067</v>
      </c>
      <c r="BK20" s="1" t="s">
        <v>1067</v>
      </c>
      <c r="BL20" s="1" t="s">
        <v>1067</v>
      </c>
      <c r="BM20" s="1" t="s">
        <v>1067</v>
      </c>
      <c r="BN20" s="1" t="s">
        <v>1067</v>
      </c>
      <c r="BO20" s="1" t="s">
        <v>1067</v>
      </c>
      <c r="BP20" s="1" t="s">
        <v>1067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1067</v>
      </c>
      <c r="CJ20" s="1" t="s">
        <v>1067</v>
      </c>
    </row>
    <row r="22" spans="1:245">
      <c r="A22" s="2">
        <v>52</v>
      </c>
      <c r="B22" s="2">
        <f t="shared" ref="B22:G22" si="7">B316</f>
        <v>1</v>
      </c>
      <c r="C22" s="2">
        <f t="shared" si="7"/>
        <v>3</v>
      </c>
      <c r="D22" s="2">
        <f t="shared" si="7"/>
        <v>20</v>
      </c>
      <c r="E22" s="2">
        <f t="shared" si="7"/>
        <v>0</v>
      </c>
      <c r="F22" s="2" t="str">
        <f t="shared" si="7"/>
        <v>Новая локальная смета</v>
      </c>
      <c r="G22" s="2" t="str">
        <f t="shared" si="7"/>
        <v>Новая локальная смета</v>
      </c>
      <c r="H22" s="2"/>
      <c r="I22" s="2"/>
      <c r="J22" s="2"/>
      <c r="K22" s="2"/>
      <c r="L22" s="2"/>
      <c r="M22" s="2"/>
      <c r="N22" s="2"/>
      <c r="O22" s="2">
        <f t="shared" ref="O22:AT22" si="8">O316</f>
        <v>3164700.03</v>
      </c>
      <c r="P22" s="2">
        <f t="shared" si="8"/>
        <v>2905257.32</v>
      </c>
      <c r="Q22" s="2">
        <f t="shared" si="8"/>
        <v>48564.65</v>
      </c>
      <c r="R22" s="2">
        <f t="shared" si="8"/>
        <v>10225.950000000001</v>
      </c>
      <c r="S22" s="2">
        <f t="shared" si="8"/>
        <v>210878.06</v>
      </c>
      <c r="T22" s="2">
        <f t="shared" si="8"/>
        <v>0</v>
      </c>
      <c r="U22" s="2">
        <f t="shared" si="8"/>
        <v>3929.8622028499994</v>
      </c>
      <c r="V22" s="2">
        <f t="shared" si="8"/>
        <v>153.59929819999999</v>
      </c>
      <c r="W22" s="2">
        <f t="shared" si="8"/>
        <v>0</v>
      </c>
      <c r="X22" s="2">
        <f t="shared" si="8"/>
        <v>220583.37</v>
      </c>
      <c r="Y22" s="2">
        <f t="shared" si="8"/>
        <v>130657.06</v>
      </c>
      <c r="Z22" s="2">
        <f t="shared" si="8"/>
        <v>0</v>
      </c>
      <c r="AA22" s="2">
        <f t="shared" si="8"/>
        <v>0</v>
      </c>
      <c r="AB22" s="2">
        <f t="shared" si="8"/>
        <v>0</v>
      </c>
      <c r="AC22" s="2">
        <f t="shared" si="8"/>
        <v>0</v>
      </c>
      <c r="AD22" s="2">
        <f t="shared" si="8"/>
        <v>0</v>
      </c>
      <c r="AE22" s="2">
        <f t="shared" si="8"/>
        <v>0</v>
      </c>
      <c r="AF22" s="2">
        <f t="shared" si="8"/>
        <v>0</v>
      </c>
      <c r="AG22" s="2">
        <f t="shared" si="8"/>
        <v>0</v>
      </c>
      <c r="AH22" s="2">
        <f t="shared" si="8"/>
        <v>0</v>
      </c>
      <c r="AI22" s="2">
        <f t="shared" si="8"/>
        <v>0</v>
      </c>
      <c r="AJ22" s="2">
        <f t="shared" si="8"/>
        <v>0</v>
      </c>
      <c r="AK22" s="2">
        <f t="shared" si="8"/>
        <v>0</v>
      </c>
      <c r="AL22" s="2">
        <f t="shared" si="8"/>
        <v>0</v>
      </c>
      <c r="AM22" s="2">
        <f t="shared" si="8"/>
        <v>0</v>
      </c>
      <c r="AN22" s="2">
        <f t="shared" si="8"/>
        <v>0</v>
      </c>
      <c r="AO22" s="2">
        <f t="shared" si="8"/>
        <v>0</v>
      </c>
      <c r="AP22" s="2">
        <f t="shared" si="8"/>
        <v>0</v>
      </c>
      <c r="AQ22" s="2">
        <f t="shared" si="8"/>
        <v>0</v>
      </c>
      <c r="AR22" s="2">
        <f t="shared" si="8"/>
        <v>3540410.15</v>
      </c>
      <c r="AS22" s="2">
        <f t="shared" si="8"/>
        <v>3396076.27</v>
      </c>
      <c r="AT22" s="2">
        <f t="shared" si="8"/>
        <v>144333.88</v>
      </c>
      <c r="AU22" s="2">
        <f t="shared" ref="AU22:BZ22" si="9">AU316</f>
        <v>0</v>
      </c>
      <c r="AV22" s="2">
        <f t="shared" si="9"/>
        <v>2905257.32</v>
      </c>
      <c r="AW22" s="2">
        <f t="shared" si="9"/>
        <v>2905257.32</v>
      </c>
      <c r="AX22" s="2">
        <f t="shared" si="9"/>
        <v>0</v>
      </c>
      <c r="AY22" s="2">
        <f t="shared" si="9"/>
        <v>2905257.32</v>
      </c>
      <c r="AZ22" s="2">
        <f t="shared" si="9"/>
        <v>0</v>
      </c>
      <c r="BA22" s="2">
        <f t="shared" si="9"/>
        <v>0</v>
      </c>
      <c r="BB22" s="2">
        <f t="shared" si="9"/>
        <v>0</v>
      </c>
      <c r="BC22" s="2">
        <f t="shared" si="9"/>
        <v>0</v>
      </c>
      <c r="BD22" s="2">
        <f t="shared" si="9"/>
        <v>0</v>
      </c>
      <c r="BE22" s="2">
        <f t="shared" si="9"/>
        <v>0</v>
      </c>
      <c r="BF22" s="2">
        <f t="shared" si="9"/>
        <v>0</v>
      </c>
      <c r="BG22" s="2">
        <f t="shared" si="9"/>
        <v>0</v>
      </c>
      <c r="BH22" s="2">
        <f t="shared" si="9"/>
        <v>0</v>
      </c>
      <c r="BI22" s="2">
        <f t="shared" si="9"/>
        <v>0</v>
      </c>
      <c r="BJ22" s="2">
        <f t="shared" si="9"/>
        <v>0</v>
      </c>
      <c r="BK22" s="2">
        <f t="shared" si="9"/>
        <v>0</v>
      </c>
      <c r="BL22" s="2">
        <f t="shared" si="9"/>
        <v>0</v>
      </c>
      <c r="BM22" s="2">
        <f t="shared" si="9"/>
        <v>0</v>
      </c>
      <c r="BN22" s="2">
        <f t="shared" si="9"/>
        <v>0</v>
      </c>
      <c r="BO22" s="2">
        <f t="shared" si="9"/>
        <v>0</v>
      </c>
      <c r="BP22" s="2">
        <f t="shared" si="9"/>
        <v>0</v>
      </c>
      <c r="BQ22" s="2">
        <f t="shared" si="9"/>
        <v>0</v>
      </c>
      <c r="BR22" s="2">
        <f t="shared" si="9"/>
        <v>0</v>
      </c>
      <c r="BS22" s="2">
        <f t="shared" si="9"/>
        <v>0</v>
      </c>
      <c r="BT22" s="2">
        <f t="shared" si="9"/>
        <v>0</v>
      </c>
      <c r="BU22" s="2">
        <f t="shared" si="9"/>
        <v>0</v>
      </c>
      <c r="BV22" s="2">
        <f t="shared" si="9"/>
        <v>0</v>
      </c>
      <c r="BW22" s="2">
        <f t="shared" si="9"/>
        <v>0</v>
      </c>
      <c r="BX22" s="2">
        <f t="shared" si="9"/>
        <v>0</v>
      </c>
      <c r="BY22" s="2">
        <f t="shared" si="9"/>
        <v>0</v>
      </c>
      <c r="BZ22" s="2">
        <f t="shared" si="9"/>
        <v>0</v>
      </c>
      <c r="CA22" s="2">
        <f t="shared" ref="CA22:DF22" si="10">CA316</f>
        <v>0</v>
      </c>
      <c r="CB22" s="2">
        <f t="shared" si="10"/>
        <v>0</v>
      </c>
      <c r="CC22" s="2">
        <f t="shared" si="10"/>
        <v>0</v>
      </c>
      <c r="CD22" s="2">
        <f t="shared" si="10"/>
        <v>0</v>
      </c>
      <c r="CE22" s="2">
        <f t="shared" si="10"/>
        <v>0</v>
      </c>
      <c r="CF22" s="2">
        <f t="shared" si="10"/>
        <v>0</v>
      </c>
      <c r="CG22" s="2">
        <f t="shared" si="10"/>
        <v>0</v>
      </c>
      <c r="CH22" s="2">
        <f t="shared" si="10"/>
        <v>0</v>
      </c>
      <c r="CI22" s="2">
        <f t="shared" si="10"/>
        <v>0</v>
      </c>
      <c r="CJ22" s="2">
        <f t="shared" si="10"/>
        <v>0</v>
      </c>
      <c r="CK22" s="2">
        <f t="shared" si="10"/>
        <v>0</v>
      </c>
      <c r="CL22" s="2">
        <f t="shared" si="10"/>
        <v>0</v>
      </c>
      <c r="CM22" s="2">
        <f t="shared" si="10"/>
        <v>0</v>
      </c>
      <c r="CN22" s="2">
        <f t="shared" si="10"/>
        <v>0</v>
      </c>
      <c r="CO22" s="2">
        <f t="shared" si="10"/>
        <v>0</v>
      </c>
      <c r="CP22" s="2">
        <f t="shared" si="10"/>
        <v>0</v>
      </c>
      <c r="CQ22" s="2">
        <f t="shared" si="10"/>
        <v>0</v>
      </c>
      <c r="CR22" s="2">
        <f t="shared" si="10"/>
        <v>0</v>
      </c>
      <c r="CS22" s="2">
        <f t="shared" si="10"/>
        <v>0</v>
      </c>
      <c r="CT22" s="2">
        <f t="shared" si="10"/>
        <v>0</v>
      </c>
      <c r="CU22" s="2">
        <f t="shared" si="10"/>
        <v>0</v>
      </c>
      <c r="CV22" s="2">
        <f t="shared" si="10"/>
        <v>0</v>
      </c>
      <c r="CW22" s="2">
        <f t="shared" si="10"/>
        <v>0</v>
      </c>
      <c r="CX22" s="2">
        <f t="shared" si="10"/>
        <v>0</v>
      </c>
      <c r="CY22" s="2">
        <f t="shared" si="10"/>
        <v>0</v>
      </c>
      <c r="CZ22" s="2">
        <f t="shared" si="10"/>
        <v>0</v>
      </c>
      <c r="DA22" s="2">
        <f t="shared" si="10"/>
        <v>0</v>
      </c>
      <c r="DB22" s="2">
        <f t="shared" si="10"/>
        <v>0</v>
      </c>
      <c r="DC22" s="2">
        <f t="shared" si="10"/>
        <v>0</v>
      </c>
      <c r="DD22" s="2">
        <f t="shared" si="10"/>
        <v>0</v>
      </c>
      <c r="DE22" s="2">
        <f t="shared" si="10"/>
        <v>0</v>
      </c>
      <c r="DF22" s="2">
        <f t="shared" si="10"/>
        <v>0</v>
      </c>
      <c r="DG22" s="3">
        <f t="shared" ref="DG22:EL22" si="11">DG316</f>
        <v>0</v>
      </c>
      <c r="DH22" s="3">
        <f t="shared" si="11"/>
        <v>0</v>
      </c>
      <c r="DI22" s="3">
        <f t="shared" si="11"/>
        <v>0</v>
      </c>
      <c r="DJ22" s="3">
        <f t="shared" si="11"/>
        <v>0</v>
      </c>
      <c r="DK22" s="3">
        <f t="shared" si="11"/>
        <v>0</v>
      </c>
      <c r="DL22" s="3">
        <f t="shared" si="11"/>
        <v>0</v>
      </c>
      <c r="DM22" s="3">
        <f t="shared" si="11"/>
        <v>0</v>
      </c>
      <c r="DN22" s="3">
        <f t="shared" si="11"/>
        <v>0</v>
      </c>
      <c r="DO22" s="3">
        <f t="shared" si="11"/>
        <v>0</v>
      </c>
      <c r="DP22" s="3">
        <f t="shared" si="11"/>
        <v>0</v>
      </c>
      <c r="DQ22" s="3">
        <f t="shared" si="11"/>
        <v>0</v>
      </c>
      <c r="DR22" s="3">
        <f t="shared" si="11"/>
        <v>0</v>
      </c>
      <c r="DS22" s="3">
        <f t="shared" si="11"/>
        <v>0</v>
      </c>
      <c r="DT22" s="3">
        <f t="shared" si="11"/>
        <v>0</v>
      </c>
      <c r="DU22" s="3">
        <f t="shared" si="11"/>
        <v>0</v>
      </c>
      <c r="DV22" s="3">
        <f t="shared" si="11"/>
        <v>0</v>
      </c>
      <c r="DW22" s="3">
        <f t="shared" si="11"/>
        <v>0</v>
      </c>
      <c r="DX22" s="3">
        <f t="shared" si="11"/>
        <v>0</v>
      </c>
      <c r="DY22" s="3">
        <f t="shared" si="11"/>
        <v>0</v>
      </c>
      <c r="DZ22" s="3">
        <f t="shared" si="11"/>
        <v>0</v>
      </c>
      <c r="EA22" s="3">
        <f t="shared" si="11"/>
        <v>0</v>
      </c>
      <c r="EB22" s="3">
        <f t="shared" si="11"/>
        <v>0</v>
      </c>
      <c r="EC22" s="3">
        <f t="shared" si="11"/>
        <v>0</v>
      </c>
      <c r="ED22" s="3">
        <f t="shared" si="11"/>
        <v>0</v>
      </c>
      <c r="EE22" s="3">
        <f t="shared" si="11"/>
        <v>0</v>
      </c>
      <c r="EF22" s="3">
        <f t="shared" si="11"/>
        <v>0</v>
      </c>
      <c r="EG22" s="3">
        <f t="shared" si="11"/>
        <v>0</v>
      </c>
      <c r="EH22" s="3">
        <f t="shared" si="11"/>
        <v>0</v>
      </c>
      <c r="EI22" s="3">
        <f t="shared" si="11"/>
        <v>0</v>
      </c>
      <c r="EJ22" s="3">
        <f t="shared" si="11"/>
        <v>0</v>
      </c>
      <c r="EK22" s="3">
        <f t="shared" si="11"/>
        <v>0</v>
      </c>
      <c r="EL22" s="3">
        <f t="shared" si="11"/>
        <v>0</v>
      </c>
      <c r="EM22" s="3">
        <f t="shared" ref="EM22:FR22" si="12">EM316</f>
        <v>0</v>
      </c>
      <c r="EN22" s="3">
        <f t="shared" si="12"/>
        <v>0</v>
      </c>
      <c r="EO22" s="3">
        <f t="shared" si="12"/>
        <v>0</v>
      </c>
      <c r="EP22" s="3">
        <f t="shared" si="12"/>
        <v>0</v>
      </c>
      <c r="EQ22" s="3">
        <f t="shared" si="12"/>
        <v>0</v>
      </c>
      <c r="ER22" s="3">
        <f t="shared" si="12"/>
        <v>0</v>
      </c>
      <c r="ES22" s="3">
        <f t="shared" si="12"/>
        <v>0</v>
      </c>
      <c r="ET22" s="3">
        <f t="shared" si="12"/>
        <v>0</v>
      </c>
      <c r="EU22" s="3">
        <f t="shared" si="12"/>
        <v>0</v>
      </c>
      <c r="EV22" s="3">
        <f t="shared" si="12"/>
        <v>0</v>
      </c>
      <c r="EW22" s="3">
        <f t="shared" si="12"/>
        <v>0</v>
      </c>
      <c r="EX22" s="3">
        <f t="shared" si="12"/>
        <v>0</v>
      </c>
      <c r="EY22" s="3">
        <f t="shared" si="12"/>
        <v>0</v>
      </c>
      <c r="EZ22" s="3">
        <f t="shared" si="12"/>
        <v>0</v>
      </c>
      <c r="FA22" s="3">
        <f t="shared" si="12"/>
        <v>0</v>
      </c>
      <c r="FB22" s="3">
        <f t="shared" si="12"/>
        <v>0</v>
      </c>
      <c r="FC22" s="3">
        <f t="shared" si="12"/>
        <v>0</v>
      </c>
      <c r="FD22" s="3">
        <f t="shared" si="12"/>
        <v>0</v>
      </c>
      <c r="FE22" s="3">
        <f t="shared" si="12"/>
        <v>0</v>
      </c>
      <c r="FF22" s="3">
        <f t="shared" si="12"/>
        <v>0</v>
      </c>
      <c r="FG22" s="3">
        <f t="shared" si="12"/>
        <v>0</v>
      </c>
      <c r="FH22" s="3">
        <f t="shared" si="12"/>
        <v>0</v>
      </c>
      <c r="FI22" s="3">
        <f t="shared" si="12"/>
        <v>0</v>
      </c>
      <c r="FJ22" s="3">
        <f t="shared" si="12"/>
        <v>0</v>
      </c>
      <c r="FK22" s="3">
        <f t="shared" si="12"/>
        <v>0</v>
      </c>
      <c r="FL22" s="3">
        <f t="shared" si="12"/>
        <v>0</v>
      </c>
      <c r="FM22" s="3">
        <f t="shared" si="12"/>
        <v>0</v>
      </c>
      <c r="FN22" s="3">
        <f t="shared" si="12"/>
        <v>0</v>
      </c>
      <c r="FO22" s="3">
        <f t="shared" si="12"/>
        <v>0</v>
      </c>
      <c r="FP22" s="3">
        <f t="shared" si="12"/>
        <v>0</v>
      </c>
      <c r="FQ22" s="3">
        <f t="shared" si="12"/>
        <v>0</v>
      </c>
      <c r="FR22" s="3">
        <f t="shared" si="12"/>
        <v>0</v>
      </c>
      <c r="FS22" s="3">
        <f t="shared" ref="FS22:GX22" si="13">FS316</f>
        <v>0</v>
      </c>
      <c r="FT22" s="3">
        <f t="shared" si="13"/>
        <v>0</v>
      </c>
      <c r="FU22" s="3">
        <f t="shared" si="13"/>
        <v>0</v>
      </c>
      <c r="FV22" s="3">
        <f t="shared" si="13"/>
        <v>0</v>
      </c>
      <c r="FW22" s="3">
        <f t="shared" si="13"/>
        <v>0</v>
      </c>
      <c r="FX22" s="3">
        <f t="shared" si="13"/>
        <v>0</v>
      </c>
      <c r="FY22" s="3">
        <f t="shared" si="13"/>
        <v>0</v>
      </c>
      <c r="FZ22" s="3">
        <f t="shared" si="13"/>
        <v>0</v>
      </c>
      <c r="GA22" s="3">
        <f t="shared" si="13"/>
        <v>0</v>
      </c>
      <c r="GB22" s="3">
        <f t="shared" si="13"/>
        <v>0</v>
      </c>
      <c r="GC22" s="3">
        <f t="shared" si="13"/>
        <v>0</v>
      </c>
      <c r="GD22" s="3">
        <f t="shared" si="13"/>
        <v>0</v>
      </c>
      <c r="GE22" s="3">
        <f t="shared" si="13"/>
        <v>0</v>
      </c>
      <c r="GF22" s="3">
        <f t="shared" si="13"/>
        <v>0</v>
      </c>
      <c r="GG22" s="3">
        <f t="shared" si="13"/>
        <v>0</v>
      </c>
      <c r="GH22" s="3">
        <f t="shared" si="13"/>
        <v>0</v>
      </c>
      <c r="GI22" s="3">
        <f t="shared" si="13"/>
        <v>0</v>
      </c>
      <c r="GJ22" s="3">
        <f t="shared" si="13"/>
        <v>0</v>
      </c>
      <c r="GK22" s="3">
        <f t="shared" si="13"/>
        <v>0</v>
      </c>
      <c r="GL22" s="3">
        <f t="shared" si="13"/>
        <v>0</v>
      </c>
      <c r="GM22" s="3">
        <f t="shared" si="13"/>
        <v>0</v>
      </c>
      <c r="GN22" s="3">
        <f t="shared" si="13"/>
        <v>0</v>
      </c>
      <c r="GO22" s="3">
        <f t="shared" si="13"/>
        <v>0</v>
      </c>
      <c r="GP22" s="3">
        <f t="shared" si="13"/>
        <v>0</v>
      </c>
      <c r="GQ22" s="3">
        <f t="shared" si="13"/>
        <v>0</v>
      </c>
      <c r="GR22" s="3">
        <f t="shared" si="13"/>
        <v>0</v>
      </c>
      <c r="GS22" s="3">
        <f t="shared" si="13"/>
        <v>0</v>
      </c>
      <c r="GT22" s="3">
        <f t="shared" si="13"/>
        <v>0</v>
      </c>
      <c r="GU22" s="3">
        <f t="shared" si="13"/>
        <v>0</v>
      </c>
      <c r="GV22" s="3">
        <f t="shared" si="13"/>
        <v>0</v>
      </c>
      <c r="GW22" s="3">
        <f t="shared" si="13"/>
        <v>0</v>
      </c>
      <c r="GX22" s="3">
        <f t="shared" si="13"/>
        <v>0</v>
      </c>
    </row>
    <row r="24" spans="1:245">
      <c r="A24" s="1">
        <v>4</v>
      </c>
      <c r="B24" s="1">
        <v>1</v>
      </c>
      <c r="C24" s="1"/>
      <c r="D24" s="1">
        <f>ROW(A124)</f>
        <v>124</v>
      </c>
      <c r="E24" s="1"/>
      <c r="F24" s="1" t="s">
        <v>1075</v>
      </c>
      <c r="G24" s="1" t="s">
        <v>1076</v>
      </c>
      <c r="H24" s="1" t="s">
        <v>1067</v>
      </c>
      <c r="I24" s="1">
        <v>0</v>
      </c>
      <c r="J24" s="1"/>
      <c r="K24" s="1">
        <v>0</v>
      </c>
      <c r="L24" s="1"/>
      <c r="M24" s="1"/>
      <c r="N24" s="1"/>
      <c r="O24" s="1"/>
      <c r="P24" s="1"/>
      <c r="Q24" s="1"/>
      <c r="R24" s="1"/>
      <c r="S24" s="1"/>
      <c r="T24" s="1"/>
      <c r="U24" s="1" t="s">
        <v>1067</v>
      </c>
      <c r="V24" s="1">
        <v>0</v>
      </c>
      <c r="W24" s="1"/>
      <c r="X24" s="1"/>
      <c r="Y24" s="1"/>
      <c r="Z24" s="1"/>
      <c r="AA24" s="1"/>
      <c r="AB24" s="1" t="s">
        <v>1067</v>
      </c>
      <c r="AC24" s="1" t="s">
        <v>1067</v>
      </c>
      <c r="AD24" s="1" t="s">
        <v>1067</v>
      </c>
      <c r="AE24" s="1" t="s">
        <v>1067</v>
      </c>
      <c r="AF24" s="1" t="s">
        <v>1067</v>
      </c>
      <c r="AG24" s="1" t="s">
        <v>1067</v>
      </c>
      <c r="AH24" s="1"/>
      <c r="AI24" s="1"/>
      <c r="AJ24" s="1"/>
      <c r="AK24" s="1"/>
      <c r="AL24" s="1"/>
      <c r="AM24" s="1"/>
      <c r="AN24" s="1"/>
      <c r="AO24" s="1"/>
      <c r="AP24" s="1" t="s">
        <v>1067</v>
      </c>
      <c r="AQ24" s="1" t="s">
        <v>1067</v>
      </c>
      <c r="AR24" s="1" t="s">
        <v>1067</v>
      </c>
      <c r="AS24" s="1"/>
      <c r="AT24" s="1"/>
      <c r="AU24" s="1"/>
      <c r="AV24" s="1"/>
      <c r="AW24" s="1"/>
      <c r="AX24" s="1"/>
      <c r="AY24" s="1"/>
      <c r="AZ24" s="1" t="s">
        <v>1067</v>
      </c>
      <c r="BA24" s="1"/>
      <c r="BB24" s="1" t="s">
        <v>1067</v>
      </c>
      <c r="BC24" s="1" t="s">
        <v>1067</v>
      </c>
      <c r="BD24" s="1" t="s">
        <v>1067</v>
      </c>
      <c r="BE24" s="1" t="s">
        <v>1067</v>
      </c>
      <c r="BF24" s="1" t="s">
        <v>1067</v>
      </c>
      <c r="BG24" s="1" t="s">
        <v>1067</v>
      </c>
      <c r="BH24" s="1" t="s">
        <v>1067</v>
      </c>
      <c r="BI24" s="1" t="s">
        <v>1067</v>
      </c>
      <c r="BJ24" s="1" t="s">
        <v>1067</v>
      </c>
      <c r="BK24" s="1" t="s">
        <v>1067</v>
      </c>
      <c r="BL24" s="1" t="s">
        <v>1067</v>
      </c>
      <c r="BM24" s="1" t="s">
        <v>1067</v>
      </c>
      <c r="BN24" s="1" t="s">
        <v>1067</v>
      </c>
      <c r="BO24" s="1" t="s">
        <v>1067</v>
      </c>
      <c r="BP24" s="1" t="s">
        <v>1067</v>
      </c>
      <c r="BQ24" s="1"/>
      <c r="BR24" s="1"/>
      <c r="BS24" s="1"/>
      <c r="BT24" s="1"/>
      <c r="BU24" s="1"/>
      <c r="BV24" s="1"/>
      <c r="BW24" s="1"/>
      <c r="BX24" s="1">
        <v>0</v>
      </c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>
        <v>0</v>
      </c>
    </row>
    <row r="26" spans="1:245">
      <c r="A26" s="2">
        <v>52</v>
      </c>
      <c r="B26" s="2">
        <f t="shared" ref="B26:G26" si="14">B124</f>
        <v>1</v>
      </c>
      <c r="C26" s="2">
        <f t="shared" si="14"/>
        <v>4</v>
      </c>
      <c r="D26" s="2">
        <f t="shared" si="14"/>
        <v>24</v>
      </c>
      <c r="E26" s="2">
        <f t="shared" si="14"/>
        <v>0</v>
      </c>
      <c r="F26" s="2" t="str">
        <f t="shared" si="14"/>
        <v>Новый раздел</v>
      </c>
      <c r="G26" s="2" t="str">
        <f t="shared" si="14"/>
        <v>1 Общестроительные работы</v>
      </c>
      <c r="H26" s="2"/>
      <c r="I26" s="2"/>
      <c r="J26" s="2"/>
      <c r="K26" s="2"/>
      <c r="L26" s="2"/>
      <c r="M26" s="2"/>
      <c r="N26" s="2"/>
      <c r="O26" s="2">
        <f t="shared" ref="O26:AT26" si="15">O124</f>
        <v>2490105.7200000002</v>
      </c>
      <c r="P26" s="2">
        <f t="shared" si="15"/>
        <v>2293921.9</v>
      </c>
      <c r="Q26" s="2">
        <f t="shared" si="15"/>
        <v>29163.56</v>
      </c>
      <c r="R26" s="2">
        <f t="shared" si="15"/>
        <v>8348.73</v>
      </c>
      <c r="S26" s="2">
        <f t="shared" si="15"/>
        <v>167020.26</v>
      </c>
      <c r="T26" s="2">
        <f t="shared" si="15"/>
        <v>0</v>
      </c>
      <c r="U26" s="2">
        <f t="shared" si="15"/>
        <v>3148.8753172499996</v>
      </c>
      <c r="V26" s="2">
        <f t="shared" si="15"/>
        <v>129.51813819999998</v>
      </c>
      <c r="W26" s="2">
        <f t="shared" si="15"/>
        <v>0</v>
      </c>
      <c r="X26" s="2">
        <f t="shared" si="15"/>
        <v>175303.32</v>
      </c>
      <c r="Y26" s="2">
        <f t="shared" si="15"/>
        <v>101264.61</v>
      </c>
      <c r="Z26" s="2">
        <f t="shared" si="15"/>
        <v>0</v>
      </c>
      <c r="AA26" s="2">
        <f t="shared" si="15"/>
        <v>0</v>
      </c>
      <c r="AB26" s="2">
        <f t="shared" si="15"/>
        <v>2490105.7200000002</v>
      </c>
      <c r="AC26" s="2">
        <f t="shared" si="15"/>
        <v>2293921.9</v>
      </c>
      <c r="AD26" s="2">
        <f t="shared" si="15"/>
        <v>29163.56</v>
      </c>
      <c r="AE26" s="2">
        <f t="shared" si="15"/>
        <v>8348.73</v>
      </c>
      <c r="AF26" s="2">
        <f t="shared" si="15"/>
        <v>167020.26</v>
      </c>
      <c r="AG26" s="2">
        <f t="shared" si="15"/>
        <v>0</v>
      </c>
      <c r="AH26" s="2">
        <f t="shared" si="15"/>
        <v>3148.8753172499996</v>
      </c>
      <c r="AI26" s="2">
        <f t="shared" si="15"/>
        <v>129.51813819999998</v>
      </c>
      <c r="AJ26" s="2">
        <f t="shared" si="15"/>
        <v>0</v>
      </c>
      <c r="AK26" s="2">
        <f t="shared" si="15"/>
        <v>175303.32</v>
      </c>
      <c r="AL26" s="2">
        <f t="shared" si="15"/>
        <v>101264.61</v>
      </c>
      <c r="AM26" s="2">
        <f t="shared" si="15"/>
        <v>0</v>
      </c>
      <c r="AN26" s="2">
        <f t="shared" si="15"/>
        <v>0</v>
      </c>
      <c r="AO26" s="2">
        <f t="shared" si="15"/>
        <v>0</v>
      </c>
      <c r="AP26" s="2">
        <f t="shared" si="15"/>
        <v>0</v>
      </c>
      <c r="AQ26" s="2">
        <f t="shared" si="15"/>
        <v>0</v>
      </c>
      <c r="AR26" s="2">
        <f t="shared" si="15"/>
        <v>2791143.34</v>
      </c>
      <c r="AS26" s="2">
        <f t="shared" si="15"/>
        <v>2791143.34</v>
      </c>
      <c r="AT26" s="2">
        <f t="shared" si="15"/>
        <v>0</v>
      </c>
      <c r="AU26" s="2">
        <f t="shared" ref="AU26:BZ26" si="16">AU124</f>
        <v>0</v>
      </c>
      <c r="AV26" s="2">
        <f t="shared" si="16"/>
        <v>2293921.9</v>
      </c>
      <c r="AW26" s="2">
        <f t="shared" si="16"/>
        <v>2293921.9</v>
      </c>
      <c r="AX26" s="2">
        <f t="shared" si="16"/>
        <v>0</v>
      </c>
      <c r="AY26" s="2">
        <f t="shared" si="16"/>
        <v>2293921.9</v>
      </c>
      <c r="AZ26" s="2">
        <f t="shared" si="16"/>
        <v>0</v>
      </c>
      <c r="BA26" s="2">
        <f t="shared" si="16"/>
        <v>0</v>
      </c>
      <c r="BB26" s="2">
        <f t="shared" si="16"/>
        <v>0</v>
      </c>
      <c r="BC26" s="2">
        <f t="shared" si="16"/>
        <v>0</v>
      </c>
      <c r="BD26" s="2">
        <f t="shared" si="16"/>
        <v>0</v>
      </c>
      <c r="BE26" s="2">
        <f t="shared" si="16"/>
        <v>0</v>
      </c>
      <c r="BF26" s="2">
        <f t="shared" si="16"/>
        <v>0</v>
      </c>
      <c r="BG26" s="2">
        <f t="shared" si="16"/>
        <v>0</v>
      </c>
      <c r="BH26" s="2">
        <f t="shared" si="16"/>
        <v>0</v>
      </c>
      <c r="BI26" s="2">
        <f t="shared" si="16"/>
        <v>0</v>
      </c>
      <c r="BJ26" s="2">
        <f t="shared" si="16"/>
        <v>0</v>
      </c>
      <c r="BK26" s="2">
        <f t="shared" si="16"/>
        <v>0</v>
      </c>
      <c r="BL26" s="2">
        <f t="shared" si="16"/>
        <v>0</v>
      </c>
      <c r="BM26" s="2">
        <f t="shared" si="16"/>
        <v>0</v>
      </c>
      <c r="BN26" s="2">
        <f t="shared" si="16"/>
        <v>0</v>
      </c>
      <c r="BO26" s="2">
        <f t="shared" si="16"/>
        <v>0</v>
      </c>
      <c r="BP26" s="2">
        <f t="shared" si="16"/>
        <v>0</v>
      </c>
      <c r="BQ26" s="2">
        <f t="shared" si="16"/>
        <v>0</v>
      </c>
      <c r="BR26" s="2">
        <f t="shared" si="16"/>
        <v>0</v>
      </c>
      <c r="BS26" s="2">
        <f t="shared" si="16"/>
        <v>0</v>
      </c>
      <c r="BT26" s="2">
        <f t="shared" si="16"/>
        <v>0</v>
      </c>
      <c r="BU26" s="2">
        <f t="shared" si="16"/>
        <v>0</v>
      </c>
      <c r="BV26" s="2">
        <f t="shared" si="16"/>
        <v>0</v>
      </c>
      <c r="BW26" s="2">
        <f t="shared" si="16"/>
        <v>0</v>
      </c>
      <c r="BX26" s="2">
        <f t="shared" si="16"/>
        <v>0</v>
      </c>
      <c r="BY26" s="2">
        <f t="shared" si="16"/>
        <v>0</v>
      </c>
      <c r="BZ26" s="2">
        <f t="shared" si="16"/>
        <v>0</v>
      </c>
      <c r="CA26" s="2">
        <f t="shared" ref="CA26:DF26" si="17">CA124</f>
        <v>2791143.34</v>
      </c>
      <c r="CB26" s="2">
        <f t="shared" si="17"/>
        <v>2791143.34</v>
      </c>
      <c r="CC26" s="2">
        <f t="shared" si="17"/>
        <v>0</v>
      </c>
      <c r="CD26" s="2">
        <f t="shared" si="17"/>
        <v>0</v>
      </c>
      <c r="CE26" s="2">
        <f t="shared" si="17"/>
        <v>2293921.9</v>
      </c>
      <c r="CF26" s="2">
        <f t="shared" si="17"/>
        <v>2293921.9</v>
      </c>
      <c r="CG26" s="2">
        <f t="shared" si="17"/>
        <v>0</v>
      </c>
      <c r="CH26" s="2">
        <f t="shared" si="17"/>
        <v>2293921.9</v>
      </c>
      <c r="CI26" s="2">
        <f t="shared" si="17"/>
        <v>0</v>
      </c>
      <c r="CJ26" s="2">
        <f t="shared" si="17"/>
        <v>0</v>
      </c>
      <c r="CK26" s="2">
        <f t="shared" si="17"/>
        <v>0</v>
      </c>
      <c r="CL26" s="2">
        <f t="shared" si="17"/>
        <v>0</v>
      </c>
      <c r="CM26" s="2">
        <f t="shared" si="17"/>
        <v>0</v>
      </c>
      <c r="CN26" s="2">
        <f t="shared" si="17"/>
        <v>0</v>
      </c>
      <c r="CO26" s="2">
        <f t="shared" si="17"/>
        <v>0</v>
      </c>
      <c r="CP26" s="2">
        <f t="shared" si="17"/>
        <v>0</v>
      </c>
      <c r="CQ26" s="2">
        <f t="shared" si="17"/>
        <v>0</v>
      </c>
      <c r="CR26" s="2">
        <f t="shared" si="17"/>
        <v>0</v>
      </c>
      <c r="CS26" s="2">
        <f t="shared" si="17"/>
        <v>0</v>
      </c>
      <c r="CT26" s="2">
        <f t="shared" si="17"/>
        <v>0</v>
      </c>
      <c r="CU26" s="2">
        <f t="shared" si="17"/>
        <v>0</v>
      </c>
      <c r="CV26" s="2">
        <f t="shared" si="17"/>
        <v>0</v>
      </c>
      <c r="CW26" s="2">
        <f t="shared" si="17"/>
        <v>0</v>
      </c>
      <c r="CX26" s="2">
        <f t="shared" si="17"/>
        <v>0</v>
      </c>
      <c r="CY26" s="2">
        <f t="shared" si="17"/>
        <v>0</v>
      </c>
      <c r="CZ26" s="2">
        <f t="shared" si="17"/>
        <v>0</v>
      </c>
      <c r="DA26" s="2">
        <f t="shared" si="17"/>
        <v>0</v>
      </c>
      <c r="DB26" s="2">
        <f t="shared" si="17"/>
        <v>0</v>
      </c>
      <c r="DC26" s="2">
        <f t="shared" si="17"/>
        <v>0</v>
      </c>
      <c r="DD26" s="2">
        <f t="shared" si="17"/>
        <v>0</v>
      </c>
      <c r="DE26" s="2">
        <f t="shared" si="17"/>
        <v>0</v>
      </c>
      <c r="DF26" s="2">
        <f t="shared" si="17"/>
        <v>0</v>
      </c>
      <c r="DG26" s="3">
        <f t="shared" ref="DG26:EL26" si="18">DG124</f>
        <v>0</v>
      </c>
      <c r="DH26" s="3">
        <f t="shared" si="18"/>
        <v>0</v>
      </c>
      <c r="DI26" s="3">
        <f t="shared" si="18"/>
        <v>0</v>
      </c>
      <c r="DJ26" s="3">
        <f t="shared" si="18"/>
        <v>0</v>
      </c>
      <c r="DK26" s="3">
        <f t="shared" si="18"/>
        <v>0</v>
      </c>
      <c r="DL26" s="3">
        <f t="shared" si="18"/>
        <v>0</v>
      </c>
      <c r="DM26" s="3">
        <f t="shared" si="18"/>
        <v>0</v>
      </c>
      <c r="DN26" s="3">
        <f t="shared" si="18"/>
        <v>0</v>
      </c>
      <c r="DO26" s="3">
        <f t="shared" si="18"/>
        <v>0</v>
      </c>
      <c r="DP26" s="3">
        <f t="shared" si="18"/>
        <v>0</v>
      </c>
      <c r="DQ26" s="3">
        <f t="shared" si="18"/>
        <v>0</v>
      </c>
      <c r="DR26" s="3">
        <f t="shared" si="18"/>
        <v>0</v>
      </c>
      <c r="DS26" s="3">
        <f t="shared" si="18"/>
        <v>0</v>
      </c>
      <c r="DT26" s="3">
        <f t="shared" si="18"/>
        <v>0</v>
      </c>
      <c r="DU26" s="3">
        <f t="shared" si="18"/>
        <v>0</v>
      </c>
      <c r="DV26" s="3">
        <f t="shared" si="18"/>
        <v>0</v>
      </c>
      <c r="DW26" s="3">
        <f t="shared" si="18"/>
        <v>0</v>
      </c>
      <c r="DX26" s="3">
        <f t="shared" si="18"/>
        <v>0</v>
      </c>
      <c r="DY26" s="3">
        <f t="shared" si="18"/>
        <v>0</v>
      </c>
      <c r="DZ26" s="3">
        <f t="shared" si="18"/>
        <v>0</v>
      </c>
      <c r="EA26" s="3">
        <f t="shared" si="18"/>
        <v>0</v>
      </c>
      <c r="EB26" s="3">
        <f t="shared" si="18"/>
        <v>0</v>
      </c>
      <c r="EC26" s="3">
        <f t="shared" si="18"/>
        <v>0</v>
      </c>
      <c r="ED26" s="3">
        <f t="shared" si="18"/>
        <v>0</v>
      </c>
      <c r="EE26" s="3">
        <f t="shared" si="18"/>
        <v>0</v>
      </c>
      <c r="EF26" s="3">
        <f t="shared" si="18"/>
        <v>0</v>
      </c>
      <c r="EG26" s="3">
        <f t="shared" si="18"/>
        <v>0</v>
      </c>
      <c r="EH26" s="3">
        <f t="shared" si="18"/>
        <v>0</v>
      </c>
      <c r="EI26" s="3">
        <f t="shared" si="18"/>
        <v>0</v>
      </c>
      <c r="EJ26" s="3">
        <f t="shared" si="18"/>
        <v>0</v>
      </c>
      <c r="EK26" s="3">
        <f t="shared" si="18"/>
        <v>0</v>
      </c>
      <c r="EL26" s="3">
        <f t="shared" si="18"/>
        <v>0</v>
      </c>
      <c r="EM26" s="3">
        <f t="shared" ref="EM26:FR26" si="19">EM124</f>
        <v>0</v>
      </c>
      <c r="EN26" s="3">
        <f t="shared" si="19"/>
        <v>0</v>
      </c>
      <c r="EO26" s="3">
        <f t="shared" si="19"/>
        <v>0</v>
      </c>
      <c r="EP26" s="3">
        <f t="shared" si="19"/>
        <v>0</v>
      </c>
      <c r="EQ26" s="3">
        <f t="shared" si="19"/>
        <v>0</v>
      </c>
      <c r="ER26" s="3">
        <f t="shared" si="19"/>
        <v>0</v>
      </c>
      <c r="ES26" s="3">
        <f t="shared" si="19"/>
        <v>0</v>
      </c>
      <c r="ET26" s="3">
        <f t="shared" si="19"/>
        <v>0</v>
      </c>
      <c r="EU26" s="3">
        <f t="shared" si="19"/>
        <v>0</v>
      </c>
      <c r="EV26" s="3">
        <f t="shared" si="19"/>
        <v>0</v>
      </c>
      <c r="EW26" s="3">
        <f t="shared" si="19"/>
        <v>0</v>
      </c>
      <c r="EX26" s="3">
        <f t="shared" si="19"/>
        <v>0</v>
      </c>
      <c r="EY26" s="3">
        <f t="shared" si="19"/>
        <v>0</v>
      </c>
      <c r="EZ26" s="3">
        <f t="shared" si="19"/>
        <v>0</v>
      </c>
      <c r="FA26" s="3">
        <f t="shared" si="19"/>
        <v>0</v>
      </c>
      <c r="FB26" s="3">
        <f t="shared" si="19"/>
        <v>0</v>
      </c>
      <c r="FC26" s="3">
        <f t="shared" si="19"/>
        <v>0</v>
      </c>
      <c r="FD26" s="3">
        <f t="shared" si="19"/>
        <v>0</v>
      </c>
      <c r="FE26" s="3">
        <f t="shared" si="19"/>
        <v>0</v>
      </c>
      <c r="FF26" s="3">
        <f t="shared" si="19"/>
        <v>0</v>
      </c>
      <c r="FG26" s="3">
        <f t="shared" si="19"/>
        <v>0</v>
      </c>
      <c r="FH26" s="3">
        <f t="shared" si="19"/>
        <v>0</v>
      </c>
      <c r="FI26" s="3">
        <f t="shared" si="19"/>
        <v>0</v>
      </c>
      <c r="FJ26" s="3">
        <f t="shared" si="19"/>
        <v>0</v>
      </c>
      <c r="FK26" s="3">
        <f t="shared" si="19"/>
        <v>0</v>
      </c>
      <c r="FL26" s="3">
        <f t="shared" si="19"/>
        <v>0</v>
      </c>
      <c r="FM26" s="3">
        <f t="shared" si="19"/>
        <v>0</v>
      </c>
      <c r="FN26" s="3">
        <f t="shared" si="19"/>
        <v>0</v>
      </c>
      <c r="FO26" s="3">
        <f t="shared" si="19"/>
        <v>0</v>
      </c>
      <c r="FP26" s="3">
        <f t="shared" si="19"/>
        <v>0</v>
      </c>
      <c r="FQ26" s="3">
        <f t="shared" si="19"/>
        <v>0</v>
      </c>
      <c r="FR26" s="3">
        <f t="shared" si="19"/>
        <v>0</v>
      </c>
      <c r="FS26" s="3">
        <f t="shared" ref="FS26:GX26" si="20">FS124</f>
        <v>0</v>
      </c>
      <c r="FT26" s="3">
        <f t="shared" si="20"/>
        <v>0</v>
      </c>
      <c r="FU26" s="3">
        <f t="shared" si="20"/>
        <v>0</v>
      </c>
      <c r="FV26" s="3">
        <f t="shared" si="20"/>
        <v>0</v>
      </c>
      <c r="FW26" s="3">
        <f t="shared" si="20"/>
        <v>0</v>
      </c>
      <c r="FX26" s="3">
        <f t="shared" si="20"/>
        <v>0</v>
      </c>
      <c r="FY26" s="3">
        <f t="shared" si="20"/>
        <v>0</v>
      </c>
      <c r="FZ26" s="3">
        <f t="shared" si="20"/>
        <v>0</v>
      </c>
      <c r="GA26" s="3">
        <f t="shared" si="20"/>
        <v>0</v>
      </c>
      <c r="GB26" s="3">
        <f t="shared" si="20"/>
        <v>0</v>
      </c>
      <c r="GC26" s="3">
        <f t="shared" si="20"/>
        <v>0</v>
      </c>
      <c r="GD26" s="3">
        <f t="shared" si="20"/>
        <v>0</v>
      </c>
      <c r="GE26" s="3">
        <f t="shared" si="20"/>
        <v>0</v>
      </c>
      <c r="GF26" s="3">
        <f t="shared" si="20"/>
        <v>0</v>
      </c>
      <c r="GG26" s="3">
        <f t="shared" si="20"/>
        <v>0</v>
      </c>
      <c r="GH26" s="3">
        <f t="shared" si="20"/>
        <v>0</v>
      </c>
      <c r="GI26" s="3">
        <f t="shared" si="20"/>
        <v>0</v>
      </c>
      <c r="GJ26" s="3">
        <f t="shared" si="20"/>
        <v>0</v>
      </c>
      <c r="GK26" s="3">
        <f t="shared" si="20"/>
        <v>0</v>
      </c>
      <c r="GL26" s="3">
        <f t="shared" si="20"/>
        <v>0</v>
      </c>
      <c r="GM26" s="3">
        <f t="shared" si="20"/>
        <v>0</v>
      </c>
      <c r="GN26" s="3">
        <f t="shared" si="20"/>
        <v>0</v>
      </c>
      <c r="GO26" s="3">
        <f t="shared" si="20"/>
        <v>0</v>
      </c>
      <c r="GP26" s="3">
        <f t="shared" si="20"/>
        <v>0</v>
      </c>
      <c r="GQ26" s="3">
        <f t="shared" si="20"/>
        <v>0</v>
      </c>
      <c r="GR26" s="3">
        <f t="shared" si="20"/>
        <v>0</v>
      </c>
      <c r="GS26" s="3">
        <f t="shared" si="20"/>
        <v>0</v>
      </c>
      <c r="GT26" s="3">
        <f t="shared" si="20"/>
        <v>0</v>
      </c>
      <c r="GU26" s="3">
        <f t="shared" si="20"/>
        <v>0</v>
      </c>
      <c r="GV26" s="3">
        <f t="shared" si="20"/>
        <v>0</v>
      </c>
      <c r="GW26" s="3">
        <f t="shared" si="20"/>
        <v>0</v>
      </c>
      <c r="GX26" s="3">
        <f t="shared" si="20"/>
        <v>0</v>
      </c>
    </row>
    <row r="28" spans="1:245">
      <c r="A28">
        <v>17</v>
      </c>
      <c r="B28">
        <v>1</v>
      </c>
      <c r="C28">
        <f ca="1">ROW(SmtRes!A4)</f>
        <v>4</v>
      </c>
      <c r="D28">
        <f ca="1">ROW(EtalonRes!A6)</f>
        <v>6</v>
      </c>
      <c r="E28" t="s">
        <v>1077</v>
      </c>
      <c r="F28" t="s">
        <v>1078</v>
      </c>
      <c r="G28" t="s">
        <v>1079</v>
      </c>
      <c r="H28" t="s">
        <v>1080</v>
      </c>
      <c r="I28">
        <f>ROUND(134.2/100,9)</f>
        <v>1.3420000000000001</v>
      </c>
      <c r="J28">
        <v>0</v>
      </c>
      <c r="O28">
        <f t="shared" ref="O28:O59" si="21">ROUND(CP28,2)</f>
        <v>7392.47</v>
      </c>
      <c r="P28">
        <f t="shared" ref="P28:P59" si="22">ROUND(CQ28*I28,2)</f>
        <v>1580.55</v>
      </c>
      <c r="Q28">
        <f t="shared" ref="Q28:Q59" si="23">ROUND(CR28*I28,2)</f>
        <v>120.68</v>
      </c>
      <c r="R28">
        <f t="shared" ref="R28:R59" si="24">ROUND(CS28*I28,2)</f>
        <v>21.3</v>
      </c>
      <c r="S28">
        <f t="shared" ref="S28:S59" si="25">ROUND(CT28*I28,2)</f>
        <v>5691.24</v>
      </c>
      <c r="T28">
        <f t="shared" ref="T28:T59" si="26">ROUND(CU28*I28,2)</f>
        <v>0</v>
      </c>
      <c r="U28">
        <f t="shared" ref="U28:U59" si="27">CV28*I28</f>
        <v>108.33966000000001</v>
      </c>
      <c r="V28">
        <f t="shared" ref="V28:V59" si="28">CW28*I28</f>
        <v>0.30195</v>
      </c>
      <c r="W28">
        <f t="shared" ref="W28:W59" si="29">ROUND(CX28*I28,2)</f>
        <v>0</v>
      </c>
      <c r="X28">
        <f t="shared" ref="X28:X59" si="30">ROUND(CY28,2)</f>
        <v>6283.79</v>
      </c>
      <c r="Y28">
        <f t="shared" ref="Y28:Y59" si="31">ROUND(CZ28,2)</f>
        <v>3884.53</v>
      </c>
      <c r="AA28">
        <v>39278658</v>
      </c>
      <c r="AB28">
        <f t="shared" ref="AB28:AB59" si="32">ROUND((AC28+AD28+AF28),2)</f>
        <v>906.01</v>
      </c>
      <c r="AC28">
        <f>ROUND((ES28),2)</f>
        <v>193.71</v>
      </c>
      <c r="AD28">
        <f>ROUND(((((ET28*1.25))-((EU28*1.25)))+AE28),2)</f>
        <v>14.79</v>
      </c>
      <c r="AE28">
        <f>ROUND(((EU28*1.25)),2)</f>
        <v>2.61</v>
      </c>
      <c r="AF28">
        <f>ROUND(((EV28*1.15)),2)</f>
        <v>697.51</v>
      </c>
      <c r="AG28">
        <f t="shared" ref="AG28:AG59" si="33">ROUND((AP28),2)</f>
        <v>0</v>
      </c>
      <c r="AH28">
        <f>((EW28*1.15))</f>
        <v>80.73</v>
      </c>
      <c r="AI28">
        <f>((EX28*1.25))</f>
        <v>0.22499999999999998</v>
      </c>
      <c r="AJ28">
        <f t="shared" ref="AJ28:AJ59" si="34">ROUND((AS28),2)</f>
        <v>0</v>
      </c>
      <c r="AK28">
        <v>812.07</v>
      </c>
      <c r="AL28">
        <v>193.71</v>
      </c>
      <c r="AM28">
        <v>11.83</v>
      </c>
      <c r="AN28">
        <v>2.09</v>
      </c>
      <c r="AO28">
        <v>606.53</v>
      </c>
      <c r="AP28">
        <v>0</v>
      </c>
      <c r="AQ28">
        <v>70.2</v>
      </c>
      <c r="AR28">
        <v>0.18</v>
      </c>
      <c r="AS28">
        <v>0</v>
      </c>
      <c r="AT28">
        <v>110</v>
      </c>
      <c r="AU28">
        <v>68</v>
      </c>
      <c r="AV28">
        <v>1</v>
      </c>
      <c r="AW28">
        <v>1</v>
      </c>
      <c r="AZ28">
        <v>6.08</v>
      </c>
      <c r="BA28">
        <v>6.08</v>
      </c>
      <c r="BB28">
        <v>6.08</v>
      </c>
      <c r="BC28">
        <v>6.08</v>
      </c>
      <c r="BD28" t="s">
        <v>1067</v>
      </c>
      <c r="BE28" t="s">
        <v>1067</v>
      </c>
      <c r="BF28" t="s">
        <v>1067</v>
      </c>
      <c r="BG28" t="s">
        <v>1067</v>
      </c>
      <c r="BH28">
        <v>0</v>
      </c>
      <c r="BI28">
        <v>1</v>
      </c>
      <c r="BJ28" t="s">
        <v>1081</v>
      </c>
      <c r="BM28">
        <v>8001</v>
      </c>
      <c r="BN28">
        <v>0</v>
      </c>
      <c r="BO28" t="s">
        <v>1067</v>
      </c>
      <c r="BP28">
        <v>0</v>
      </c>
      <c r="BQ28">
        <v>2</v>
      </c>
      <c r="BR28">
        <v>0</v>
      </c>
      <c r="BS28">
        <v>6.08</v>
      </c>
      <c r="BT28">
        <v>1</v>
      </c>
      <c r="BU28">
        <v>1</v>
      </c>
      <c r="BV28">
        <v>1</v>
      </c>
      <c r="BW28">
        <v>1</v>
      </c>
      <c r="BX28">
        <v>1</v>
      </c>
      <c r="BY28" t="s">
        <v>1067</v>
      </c>
      <c r="BZ28">
        <v>122</v>
      </c>
      <c r="CA28">
        <v>80</v>
      </c>
      <c r="CF28">
        <v>0</v>
      </c>
      <c r="CG28">
        <v>0</v>
      </c>
      <c r="CM28">
        <v>0</v>
      </c>
      <c r="CN28" t="s">
        <v>1021</v>
      </c>
      <c r="CO28">
        <v>0</v>
      </c>
      <c r="CP28">
        <f t="shared" ref="CP28:CP59" si="35">(P28+Q28+S28)</f>
        <v>7392.4699999999993</v>
      </c>
      <c r="CQ28">
        <f t="shared" ref="CQ28:CQ59" si="36">AC28*BC28</f>
        <v>1177.7568000000001</v>
      </c>
      <c r="CR28">
        <f t="shared" ref="CR28:CR59" si="37">AD28*BB28</f>
        <v>89.923199999999994</v>
      </c>
      <c r="CS28">
        <f t="shared" ref="CS28:CS59" si="38">AE28*BS28</f>
        <v>15.8688</v>
      </c>
      <c r="CT28">
        <f t="shared" ref="CT28:CT59" si="39">AF28*BA28</f>
        <v>4240.8608000000004</v>
      </c>
      <c r="CU28">
        <f t="shared" ref="CU28:CU59" si="40">AG28</f>
        <v>0</v>
      </c>
      <c r="CV28">
        <f t="shared" ref="CV28:CV59" si="41">AH28</f>
        <v>80.73</v>
      </c>
      <c r="CW28">
        <f t="shared" ref="CW28:CW59" si="42">AI28</f>
        <v>0.22499999999999998</v>
      </c>
      <c r="CX28">
        <f t="shared" ref="CX28:CX59" si="43">AJ28</f>
        <v>0</v>
      </c>
      <c r="CY28">
        <f t="shared" ref="CY28:CY59" si="44">(((S28+R28)*AT28)/100)</f>
        <v>6283.7939999999999</v>
      </c>
      <c r="CZ28">
        <f t="shared" ref="CZ28:CZ59" si="45">(((S28+R28)*AU28)/100)</f>
        <v>3884.5271999999995</v>
      </c>
      <c r="DC28" t="s">
        <v>1067</v>
      </c>
      <c r="DD28" t="s">
        <v>1067</v>
      </c>
      <c r="DE28" t="s">
        <v>1082</v>
      </c>
      <c r="DF28" t="s">
        <v>1082</v>
      </c>
      <c r="DG28" t="s">
        <v>1083</v>
      </c>
      <c r="DH28" t="s">
        <v>1067</v>
      </c>
      <c r="DI28" t="s">
        <v>1083</v>
      </c>
      <c r="DJ28" t="s">
        <v>1082</v>
      </c>
      <c r="DK28" t="s">
        <v>1067</v>
      </c>
      <c r="DL28" t="s">
        <v>1067</v>
      </c>
      <c r="DM28" t="s">
        <v>1067</v>
      </c>
      <c r="DN28">
        <v>0</v>
      </c>
      <c r="DO28">
        <v>0</v>
      </c>
      <c r="DP28">
        <v>1</v>
      </c>
      <c r="DQ28">
        <v>1</v>
      </c>
      <c r="DU28">
        <v>1005</v>
      </c>
      <c r="DV28" t="s">
        <v>1080</v>
      </c>
      <c r="DW28" t="s">
        <v>1080</v>
      </c>
      <c r="DX28">
        <v>100</v>
      </c>
      <c r="EE28">
        <v>39174501</v>
      </c>
      <c r="EF28">
        <v>2</v>
      </c>
      <c r="EG28" t="s">
        <v>1084</v>
      </c>
      <c r="EH28">
        <v>0</v>
      </c>
      <c r="EI28" t="s">
        <v>1067</v>
      </c>
      <c r="EJ28">
        <v>1</v>
      </c>
      <c r="EK28">
        <v>8001</v>
      </c>
      <c r="EL28" t="s">
        <v>1085</v>
      </c>
      <c r="EM28" t="s">
        <v>1086</v>
      </c>
      <c r="EO28" t="s">
        <v>1087</v>
      </c>
      <c r="EQ28">
        <v>0</v>
      </c>
      <c r="ER28">
        <v>812.07</v>
      </c>
      <c r="ES28">
        <v>193.71</v>
      </c>
      <c r="ET28">
        <v>11.83</v>
      </c>
      <c r="EU28">
        <v>2.09</v>
      </c>
      <c r="EV28">
        <v>606.53</v>
      </c>
      <c r="EW28">
        <v>70.2</v>
      </c>
      <c r="EX28">
        <v>0.18</v>
      </c>
      <c r="EY28">
        <v>0</v>
      </c>
      <c r="FQ28">
        <v>0</v>
      </c>
      <c r="FR28">
        <f t="shared" ref="FR28:FR59" si="46">ROUND(IF(AND(BH28=3,BI28=3),P28,0),2)</f>
        <v>0</v>
      </c>
      <c r="FS28">
        <v>0</v>
      </c>
      <c r="FT28" t="s">
        <v>1088</v>
      </c>
      <c r="FU28" t="s">
        <v>1089</v>
      </c>
      <c r="FX28">
        <v>109.8</v>
      </c>
      <c r="FY28">
        <v>68</v>
      </c>
      <c r="GA28" t="s">
        <v>1067</v>
      </c>
      <c r="GD28">
        <v>0</v>
      </c>
      <c r="GF28">
        <v>-268904767</v>
      </c>
      <c r="GG28">
        <v>1</v>
      </c>
      <c r="GH28">
        <v>1</v>
      </c>
      <c r="GI28">
        <v>4</v>
      </c>
      <c r="GJ28">
        <v>0</v>
      </c>
      <c r="GK28">
        <f>ROUND(R28*(R12)/100,2)</f>
        <v>0</v>
      </c>
      <c r="GL28">
        <f t="shared" ref="GL28:GL59" si="47">ROUND(IF(AND(BH28=3,BI28=3,FS28&lt;&gt;0),P28,0),2)</f>
        <v>0</v>
      </c>
      <c r="GM28">
        <f t="shared" ref="GM28:GM59" si="48">ROUND(O28+X28+Y28+GK28,2)+GX28</f>
        <v>17560.79</v>
      </c>
      <c r="GN28">
        <f t="shared" ref="GN28:GN59" si="49">IF(OR(BI28=0,BI28=1),ROUND(O28+X28+Y28+GK28,2),0)</f>
        <v>17560.79</v>
      </c>
      <c r="GO28">
        <f t="shared" ref="GO28:GO59" si="50">IF(BI28=2,ROUND(O28+X28+Y28+GK28,2),0)</f>
        <v>0</v>
      </c>
      <c r="GP28">
        <f t="shared" ref="GP28:GP59" si="51">IF(BI28=4,ROUND(O28+X28+Y28+GK28,2)+GX28,0)</f>
        <v>0</v>
      </c>
      <c r="GR28">
        <v>0</v>
      </c>
      <c r="GS28">
        <v>3</v>
      </c>
      <c r="GT28">
        <v>0</v>
      </c>
      <c r="GU28" t="s">
        <v>1067</v>
      </c>
      <c r="GV28">
        <f t="shared" ref="GV28:GV59" si="52">ROUND(GT28,2)</f>
        <v>0</v>
      </c>
      <c r="GW28">
        <v>1</v>
      </c>
      <c r="GX28">
        <f t="shared" ref="GX28:GX59" si="53">ROUND(GV28*GW28*I28,2)</f>
        <v>0</v>
      </c>
      <c r="HA28">
        <v>0</v>
      </c>
      <c r="HB28">
        <v>0</v>
      </c>
      <c r="IK28">
        <v>0</v>
      </c>
    </row>
    <row r="29" spans="1:245">
      <c r="A29">
        <v>17</v>
      </c>
      <c r="B29">
        <v>1</v>
      </c>
      <c r="C29">
        <f ca="1">ROW(SmtRes!A8)</f>
        <v>8</v>
      </c>
      <c r="D29">
        <f ca="1">ROW(EtalonRes!A12)</f>
        <v>12</v>
      </c>
      <c r="E29" t="s">
        <v>1090</v>
      </c>
      <c r="F29" t="s">
        <v>1091</v>
      </c>
      <c r="G29" t="s">
        <v>1092</v>
      </c>
      <c r="H29" t="s">
        <v>1080</v>
      </c>
      <c r="I29">
        <f>ROUND(294/100,9)</f>
        <v>2.94</v>
      </c>
      <c r="J29">
        <v>0</v>
      </c>
      <c r="O29">
        <f t="shared" si="21"/>
        <v>9969.36</v>
      </c>
      <c r="P29">
        <f t="shared" si="22"/>
        <v>2140.56</v>
      </c>
      <c r="Q29">
        <f t="shared" si="23"/>
        <v>102.78</v>
      </c>
      <c r="R29">
        <f t="shared" si="24"/>
        <v>18.05</v>
      </c>
      <c r="S29">
        <f t="shared" si="25"/>
        <v>7726.02</v>
      </c>
      <c r="T29">
        <f t="shared" si="26"/>
        <v>0</v>
      </c>
      <c r="U29">
        <f t="shared" si="27"/>
        <v>147.0735</v>
      </c>
      <c r="V29">
        <f t="shared" si="28"/>
        <v>0.25725000000000003</v>
      </c>
      <c r="W29">
        <f t="shared" si="29"/>
        <v>0</v>
      </c>
      <c r="X29">
        <f t="shared" si="30"/>
        <v>8518.48</v>
      </c>
      <c r="Y29">
        <f t="shared" si="31"/>
        <v>5265.97</v>
      </c>
      <c r="AA29">
        <v>39278658</v>
      </c>
      <c r="AB29">
        <f t="shared" si="32"/>
        <v>557.72</v>
      </c>
      <c r="AC29">
        <f>ROUND((ES29),2)</f>
        <v>119.75</v>
      </c>
      <c r="AD29">
        <f>ROUND(((((ET29*1.25))-((EU29*1.25)))+AE29),2)</f>
        <v>5.75</v>
      </c>
      <c r="AE29">
        <f>ROUND(((EU29*1.25)),2)</f>
        <v>1.01</v>
      </c>
      <c r="AF29">
        <f>ROUND(((EV29*1.15)),2)</f>
        <v>432.22</v>
      </c>
      <c r="AG29">
        <f t="shared" si="33"/>
        <v>0</v>
      </c>
      <c r="AH29">
        <f>((EW29*1.15))</f>
        <v>50.024999999999999</v>
      </c>
      <c r="AI29">
        <f>((EX29*1.25))</f>
        <v>8.7500000000000008E-2</v>
      </c>
      <c r="AJ29">
        <f t="shared" si="34"/>
        <v>0</v>
      </c>
      <c r="AK29">
        <v>500.19</v>
      </c>
      <c r="AL29">
        <v>119.75</v>
      </c>
      <c r="AM29">
        <v>4.5999999999999996</v>
      </c>
      <c r="AN29">
        <v>0.81</v>
      </c>
      <c r="AO29">
        <v>375.84</v>
      </c>
      <c r="AP29">
        <v>0</v>
      </c>
      <c r="AQ29">
        <v>43.5</v>
      </c>
      <c r="AR29">
        <v>7.0000000000000007E-2</v>
      </c>
      <c r="AS29">
        <v>0</v>
      </c>
      <c r="AT29">
        <v>110</v>
      </c>
      <c r="AU29">
        <v>68</v>
      </c>
      <c r="AV29">
        <v>1</v>
      </c>
      <c r="AW29">
        <v>1</v>
      </c>
      <c r="AZ29">
        <v>6.08</v>
      </c>
      <c r="BA29">
        <v>6.08</v>
      </c>
      <c r="BB29">
        <v>6.08</v>
      </c>
      <c r="BC29">
        <v>6.08</v>
      </c>
      <c r="BD29" t="s">
        <v>1067</v>
      </c>
      <c r="BE29" t="s">
        <v>1067</v>
      </c>
      <c r="BF29" t="s">
        <v>1067</v>
      </c>
      <c r="BG29" t="s">
        <v>1067</v>
      </c>
      <c r="BH29">
        <v>0</v>
      </c>
      <c r="BI29">
        <v>1</v>
      </c>
      <c r="BJ29" t="s">
        <v>1093</v>
      </c>
      <c r="BM29">
        <v>8001</v>
      </c>
      <c r="BN29">
        <v>0</v>
      </c>
      <c r="BO29" t="s">
        <v>1067</v>
      </c>
      <c r="BP29">
        <v>0</v>
      </c>
      <c r="BQ29">
        <v>2</v>
      </c>
      <c r="BR29">
        <v>0</v>
      </c>
      <c r="BS29">
        <v>6.08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1067</v>
      </c>
      <c r="BZ29">
        <v>122</v>
      </c>
      <c r="CA29">
        <v>80</v>
      </c>
      <c r="CF29">
        <v>0</v>
      </c>
      <c r="CG29">
        <v>0</v>
      </c>
      <c r="CM29">
        <v>0</v>
      </c>
      <c r="CN29" t="s">
        <v>1021</v>
      </c>
      <c r="CO29">
        <v>0</v>
      </c>
      <c r="CP29">
        <f t="shared" si="35"/>
        <v>9969.36</v>
      </c>
      <c r="CQ29">
        <f t="shared" si="36"/>
        <v>728.08</v>
      </c>
      <c r="CR29">
        <f t="shared" si="37"/>
        <v>34.96</v>
      </c>
      <c r="CS29">
        <f t="shared" si="38"/>
        <v>6.1408000000000005</v>
      </c>
      <c r="CT29">
        <f t="shared" si="39"/>
        <v>2627.8976000000002</v>
      </c>
      <c r="CU29">
        <f t="shared" si="40"/>
        <v>0</v>
      </c>
      <c r="CV29">
        <f t="shared" si="41"/>
        <v>50.024999999999999</v>
      </c>
      <c r="CW29">
        <f t="shared" si="42"/>
        <v>8.7500000000000008E-2</v>
      </c>
      <c r="CX29">
        <f t="shared" si="43"/>
        <v>0</v>
      </c>
      <c r="CY29">
        <f t="shared" si="44"/>
        <v>8518.4770000000008</v>
      </c>
      <c r="CZ29">
        <f t="shared" si="45"/>
        <v>5265.9675999999999</v>
      </c>
      <c r="DC29" t="s">
        <v>1067</v>
      </c>
      <c r="DD29" t="s">
        <v>1067</v>
      </c>
      <c r="DE29" t="s">
        <v>1082</v>
      </c>
      <c r="DF29" t="s">
        <v>1082</v>
      </c>
      <c r="DG29" t="s">
        <v>1083</v>
      </c>
      <c r="DH29" t="s">
        <v>1067</v>
      </c>
      <c r="DI29" t="s">
        <v>1083</v>
      </c>
      <c r="DJ29" t="s">
        <v>1082</v>
      </c>
      <c r="DK29" t="s">
        <v>1067</v>
      </c>
      <c r="DL29" t="s">
        <v>1067</v>
      </c>
      <c r="DM29" t="s">
        <v>1067</v>
      </c>
      <c r="DN29">
        <v>0</v>
      </c>
      <c r="DO29">
        <v>0</v>
      </c>
      <c r="DP29">
        <v>1</v>
      </c>
      <c r="DQ29">
        <v>1</v>
      </c>
      <c r="DU29">
        <v>1005</v>
      </c>
      <c r="DV29" t="s">
        <v>1080</v>
      </c>
      <c r="DW29" t="s">
        <v>1080</v>
      </c>
      <c r="DX29">
        <v>100</v>
      </c>
      <c r="EE29">
        <v>39174501</v>
      </c>
      <c r="EF29">
        <v>2</v>
      </c>
      <c r="EG29" t="s">
        <v>1084</v>
      </c>
      <c r="EH29">
        <v>0</v>
      </c>
      <c r="EI29" t="s">
        <v>1067</v>
      </c>
      <c r="EJ29">
        <v>1</v>
      </c>
      <c r="EK29">
        <v>8001</v>
      </c>
      <c r="EL29" t="s">
        <v>1085</v>
      </c>
      <c r="EM29" t="s">
        <v>1086</v>
      </c>
      <c r="EO29" t="s">
        <v>1087</v>
      </c>
      <c r="EQ29">
        <v>0</v>
      </c>
      <c r="ER29">
        <v>500.19</v>
      </c>
      <c r="ES29">
        <v>119.75</v>
      </c>
      <c r="ET29">
        <v>4.5999999999999996</v>
      </c>
      <c r="EU29">
        <v>0.81</v>
      </c>
      <c r="EV29">
        <v>375.84</v>
      </c>
      <c r="EW29">
        <v>43.5</v>
      </c>
      <c r="EX29">
        <v>7.0000000000000007E-2</v>
      </c>
      <c r="EY29">
        <v>0</v>
      </c>
      <c r="FQ29">
        <v>0</v>
      </c>
      <c r="FR29">
        <f t="shared" si="46"/>
        <v>0</v>
      </c>
      <c r="FS29">
        <v>0</v>
      </c>
      <c r="FT29" t="s">
        <v>1088</v>
      </c>
      <c r="FU29" t="s">
        <v>1089</v>
      </c>
      <c r="FX29">
        <v>109.8</v>
      </c>
      <c r="FY29">
        <v>68</v>
      </c>
      <c r="GA29" t="s">
        <v>1067</v>
      </c>
      <c r="GD29">
        <v>0</v>
      </c>
      <c r="GF29">
        <v>1648279235</v>
      </c>
      <c r="GG29">
        <v>1</v>
      </c>
      <c r="GH29">
        <v>1</v>
      </c>
      <c r="GI29">
        <v>4</v>
      </c>
      <c r="GJ29">
        <v>0</v>
      </c>
      <c r="GK29">
        <f>ROUND(R29*(R12)/100,2)</f>
        <v>0</v>
      </c>
      <c r="GL29">
        <f t="shared" si="47"/>
        <v>0</v>
      </c>
      <c r="GM29">
        <f t="shared" si="48"/>
        <v>23753.81</v>
      </c>
      <c r="GN29">
        <f t="shared" si="49"/>
        <v>23753.81</v>
      </c>
      <c r="GO29">
        <f t="shared" si="50"/>
        <v>0</v>
      </c>
      <c r="GP29">
        <f t="shared" si="51"/>
        <v>0</v>
      </c>
      <c r="GR29">
        <v>0</v>
      </c>
      <c r="GS29">
        <v>3</v>
      </c>
      <c r="GT29">
        <v>0</v>
      </c>
      <c r="GU29" t="s">
        <v>1067</v>
      </c>
      <c r="GV29">
        <f t="shared" si="52"/>
        <v>0</v>
      </c>
      <c r="GW29">
        <v>1</v>
      </c>
      <c r="GX29">
        <f t="shared" si="53"/>
        <v>0</v>
      </c>
      <c r="HA29">
        <v>0</v>
      </c>
      <c r="HB29">
        <v>0</v>
      </c>
      <c r="IK29">
        <v>0</v>
      </c>
    </row>
    <row r="30" spans="1:245">
      <c r="A30">
        <v>17</v>
      </c>
      <c r="B30">
        <v>1</v>
      </c>
      <c r="C30">
        <f ca="1">ROW(SmtRes!A26)</f>
        <v>26</v>
      </c>
      <c r="D30">
        <f ca="1">ROW(EtalonRes!A31)</f>
        <v>31</v>
      </c>
      <c r="E30" t="s">
        <v>1094</v>
      </c>
      <c r="F30" t="s">
        <v>1095</v>
      </c>
      <c r="G30" t="s">
        <v>1096</v>
      </c>
      <c r="H30" t="s">
        <v>1097</v>
      </c>
      <c r="I30">
        <v>0.497</v>
      </c>
      <c r="J30">
        <v>0</v>
      </c>
      <c r="O30">
        <f t="shared" si="21"/>
        <v>1182.51</v>
      </c>
      <c r="P30">
        <f t="shared" si="22"/>
        <v>0</v>
      </c>
      <c r="Q30">
        <f t="shared" si="23"/>
        <v>266.10000000000002</v>
      </c>
      <c r="R30">
        <f t="shared" si="24"/>
        <v>8.07</v>
      </c>
      <c r="S30">
        <f t="shared" si="25"/>
        <v>916.41</v>
      </c>
      <c r="T30">
        <f t="shared" si="26"/>
        <v>0</v>
      </c>
      <c r="U30">
        <f t="shared" si="27"/>
        <v>17.669840999999998</v>
      </c>
      <c r="V30">
        <f t="shared" si="28"/>
        <v>0.107849</v>
      </c>
      <c r="W30">
        <f t="shared" si="29"/>
        <v>0</v>
      </c>
      <c r="X30">
        <f t="shared" si="30"/>
        <v>748.83</v>
      </c>
      <c r="Y30">
        <f t="shared" si="31"/>
        <v>665.63</v>
      </c>
      <c r="AA30">
        <v>39278658</v>
      </c>
      <c r="AB30">
        <f t="shared" si="32"/>
        <v>391.33</v>
      </c>
      <c r="AC30">
        <f>ROUND(((ES30*0)),2)</f>
        <v>0</v>
      </c>
      <c r="AD30">
        <f>ROUND(((((ET30*0.7))-((EU30*0.7)))+AE30),2)</f>
        <v>88.06</v>
      </c>
      <c r="AE30">
        <f>ROUND(((EU30*0.7)),2)</f>
        <v>2.67</v>
      </c>
      <c r="AF30">
        <f>ROUND(((EV30*0.7)),2)</f>
        <v>303.27</v>
      </c>
      <c r="AG30">
        <f t="shared" si="33"/>
        <v>0</v>
      </c>
      <c r="AH30">
        <f>((EW30*0.7))</f>
        <v>35.552999999999997</v>
      </c>
      <c r="AI30">
        <f>((EX30*0.7))</f>
        <v>0.217</v>
      </c>
      <c r="AJ30">
        <f t="shared" si="34"/>
        <v>0</v>
      </c>
      <c r="AK30">
        <v>641</v>
      </c>
      <c r="AL30">
        <v>81.96</v>
      </c>
      <c r="AM30">
        <v>125.8</v>
      </c>
      <c r="AN30">
        <v>3.82</v>
      </c>
      <c r="AO30">
        <v>433.24</v>
      </c>
      <c r="AP30">
        <v>0</v>
      </c>
      <c r="AQ30">
        <v>50.79</v>
      </c>
      <c r="AR30">
        <v>0.31</v>
      </c>
      <c r="AS30">
        <v>0</v>
      </c>
      <c r="AT30">
        <v>81</v>
      </c>
      <c r="AU30">
        <v>72</v>
      </c>
      <c r="AV30">
        <v>1</v>
      </c>
      <c r="AW30">
        <v>1</v>
      </c>
      <c r="AZ30">
        <v>6.08</v>
      </c>
      <c r="BA30">
        <v>6.08</v>
      </c>
      <c r="BB30">
        <v>6.08</v>
      </c>
      <c r="BC30">
        <v>6.08</v>
      </c>
      <c r="BD30" t="s">
        <v>1067</v>
      </c>
      <c r="BE30" t="s">
        <v>1067</v>
      </c>
      <c r="BF30" t="s">
        <v>1067</v>
      </c>
      <c r="BG30" t="s">
        <v>1067</v>
      </c>
      <c r="BH30">
        <v>0</v>
      </c>
      <c r="BI30">
        <v>1</v>
      </c>
      <c r="BJ30" t="s">
        <v>1098</v>
      </c>
      <c r="BM30">
        <v>9001</v>
      </c>
      <c r="BN30">
        <v>0</v>
      </c>
      <c r="BO30" t="s">
        <v>1067</v>
      </c>
      <c r="BP30">
        <v>0</v>
      </c>
      <c r="BQ30">
        <v>2</v>
      </c>
      <c r="BR30">
        <v>0</v>
      </c>
      <c r="BS30">
        <v>6.08</v>
      </c>
      <c r="BT30">
        <v>1</v>
      </c>
      <c r="BU30">
        <v>1</v>
      </c>
      <c r="BV30">
        <v>1</v>
      </c>
      <c r="BW30">
        <v>1</v>
      </c>
      <c r="BX30">
        <v>1</v>
      </c>
      <c r="BY30" t="s">
        <v>1067</v>
      </c>
      <c r="BZ30">
        <v>90</v>
      </c>
      <c r="CA30">
        <v>85</v>
      </c>
      <c r="CF30">
        <v>0</v>
      </c>
      <c r="CG30">
        <v>0</v>
      </c>
      <c r="CM30">
        <v>0</v>
      </c>
      <c r="CN30" t="s">
        <v>1099</v>
      </c>
      <c r="CO30">
        <v>0</v>
      </c>
      <c r="CP30">
        <f t="shared" si="35"/>
        <v>1182.51</v>
      </c>
      <c r="CQ30">
        <f t="shared" si="36"/>
        <v>0</v>
      </c>
      <c r="CR30">
        <f t="shared" si="37"/>
        <v>535.40480000000002</v>
      </c>
      <c r="CS30">
        <f t="shared" si="38"/>
        <v>16.233599999999999</v>
      </c>
      <c r="CT30">
        <f t="shared" si="39"/>
        <v>1843.8815999999999</v>
      </c>
      <c r="CU30">
        <f t="shared" si="40"/>
        <v>0</v>
      </c>
      <c r="CV30">
        <f t="shared" si="41"/>
        <v>35.552999999999997</v>
      </c>
      <c r="CW30">
        <f t="shared" si="42"/>
        <v>0.217</v>
      </c>
      <c r="CX30">
        <f t="shared" si="43"/>
        <v>0</v>
      </c>
      <c r="CY30">
        <f t="shared" si="44"/>
        <v>748.8288</v>
      </c>
      <c r="CZ30">
        <f t="shared" si="45"/>
        <v>665.62559999999996</v>
      </c>
      <c r="DC30" t="s">
        <v>1067</v>
      </c>
      <c r="DD30" t="s">
        <v>1100</v>
      </c>
      <c r="DE30" t="s">
        <v>1101</v>
      </c>
      <c r="DF30" t="s">
        <v>1101</v>
      </c>
      <c r="DG30" t="s">
        <v>1101</v>
      </c>
      <c r="DH30" t="s">
        <v>1067</v>
      </c>
      <c r="DI30" t="s">
        <v>1101</v>
      </c>
      <c r="DJ30" t="s">
        <v>1101</v>
      </c>
      <c r="DK30" t="s">
        <v>1067</v>
      </c>
      <c r="DL30" t="s">
        <v>1067</v>
      </c>
      <c r="DM30" t="s">
        <v>1067</v>
      </c>
      <c r="DN30">
        <v>0</v>
      </c>
      <c r="DO30">
        <v>0</v>
      </c>
      <c r="DP30">
        <v>1</v>
      </c>
      <c r="DQ30">
        <v>1</v>
      </c>
      <c r="DU30">
        <v>1009</v>
      </c>
      <c r="DV30" t="s">
        <v>1097</v>
      </c>
      <c r="DW30" t="s">
        <v>1097</v>
      </c>
      <c r="DX30">
        <v>1000</v>
      </c>
      <c r="EE30">
        <v>39174502</v>
      </c>
      <c r="EF30">
        <v>2</v>
      </c>
      <c r="EG30" t="s">
        <v>1084</v>
      </c>
      <c r="EH30">
        <v>0</v>
      </c>
      <c r="EI30" t="s">
        <v>1067</v>
      </c>
      <c r="EJ30">
        <v>1</v>
      </c>
      <c r="EK30">
        <v>9001</v>
      </c>
      <c r="EL30" t="s">
        <v>1102</v>
      </c>
      <c r="EM30" t="s">
        <v>1103</v>
      </c>
      <c r="EO30" t="s">
        <v>1104</v>
      </c>
      <c r="EQ30">
        <v>0</v>
      </c>
      <c r="ER30">
        <v>641</v>
      </c>
      <c r="ES30">
        <v>81.96</v>
      </c>
      <c r="ET30">
        <v>125.8</v>
      </c>
      <c r="EU30">
        <v>3.82</v>
      </c>
      <c r="EV30">
        <v>433.24</v>
      </c>
      <c r="EW30">
        <v>50.79</v>
      </c>
      <c r="EX30">
        <v>0.31</v>
      </c>
      <c r="EY30">
        <v>0</v>
      </c>
      <c r="FQ30">
        <v>0</v>
      </c>
      <c r="FR30">
        <f t="shared" si="46"/>
        <v>0</v>
      </c>
      <c r="FS30">
        <v>0</v>
      </c>
      <c r="FT30" t="s">
        <v>1088</v>
      </c>
      <c r="FU30" t="s">
        <v>1089</v>
      </c>
      <c r="FX30">
        <v>81</v>
      </c>
      <c r="FY30">
        <v>72.25</v>
      </c>
      <c r="GA30" t="s">
        <v>1067</v>
      </c>
      <c r="GD30">
        <v>0</v>
      </c>
      <c r="GF30">
        <v>-1385784566</v>
      </c>
      <c r="GG30">
        <v>1</v>
      </c>
      <c r="GH30">
        <v>1</v>
      </c>
      <c r="GI30">
        <v>4</v>
      </c>
      <c r="GJ30">
        <v>0</v>
      </c>
      <c r="GK30">
        <f>ROUND(R30*(R12)/100,2)</f>
        <v>0</v>
      </c>
      <c r="GL30">
        <f t="shared" si="47"/>
        <v>0</v>
      </c>
      <c r="GM30">
        <f t="shared" si="48"/>
        <v>2596.9699999999998</v>
      </c>
      <c r="GN30">
        <f t="shared" si="49"/>
        <v>2596.9699999999998</v>
      </c>
      <c r="GO30">
        <f t="shared" si="50"/>
        <v>0</v>
      </c>
      <c r="GP30">
        <f t="shared" si="51"/>
        <v>0</v>
      </c>
      <c r="GR30">
        <v>0</v>
      </c>
      <c r="GS30">
        <v>3</v>
      </c>
      <c r="GT30">
        <v>0</v>
      </c>
      <c r="GU30" t="s">
        <v>1067</v>
      </c>
      <c r="GV30">
        <f t="shared" si="52"/>
        <v>0</v>
      </c>
      <c r="GW30">
        <v>1</v>
      </c>
      <c r="GX30">
        <f t="shared" si="53"/>
        <v>0</v>
      </c>
      <c r="HA30">
        <v>0</v>
      </c>
      <c r="HB30">
        <v>0</v>
      </c>
      <c r="IK30">
        <v>0</v>
      </c>
    </row>
    <row r="31" spans="1:245">
      <c r="A31">
        <v>17</v>
      </c>
      <c r="B31">
        <v>1</v>
      </c>
      <c r="C31">
        <f ca="1">ROW(SmtRes!A27)</f>
        <v>27</v>
      </c>
      <c r="D31">
        <f ca="1">ROW(EtalonRes!A33)</f>
        <v>33</v>
      </c>
      <c r="E31" t="s">
        <v>1105</v>
      </c>
      <c r="F31" t="s">
        <v>1106</v>
      </c>
      <c r="G31" t="s">
        <v>1107</v>
      </c>
      <c r="H31" t="s">
        <v>1108</v>
      </c>
      <c r="I31">
        <v>0.73</v>
      </c>
      <c r="J31">
        <v>0</v>
      </c>
      <c r="O31">
        <f t="shared" si="21"/>
        <v>130.53</v>
      </c>
      <c r="P31">
        <f t="shared" si="22"/>
        <v>0</v>
      </c>
      <c r="Q31">
        <f t="shared" si="23"/>
        <v>0</v>
      </c>
      <c r="R31">
        <f t="shared" si="24"/>
        <v>0</v>
      </c>
      <c r="S31">
        <f t="shared" si="25"/>
        <v>130.53</v>
      </c>
      <c r="T31">
        <f t="shared" si="26"/>
        <v>0</v>
      </c>
      <c r="U31">
        <f t="shared" si="27"/>
        <v>2.7521</v>
      </c>
      <c r="V31">
        <f t="shared" si="28"/>
        <v>0</v>
      </c>
      <c r="W31">
        <f t="shared" si="29"/>
        <v>0</v>
      </c>
      <c r="X31">
        <f t="shared" si="30"/>
        <v>104.42</v>
      </c>
      <c r="Y31">
        <f t="shared" si="31"/>
        <v>88.76</v>
      </c>
      <c r="AA31">
        <v>39278658</v>
      </c>
      <c r="AB31">
        <f t="shared" si="32"/>
        <v>29.41</v>
      </c>
      <c r="AC31">
        <f>ROUND((ES31),2)</f>
        <v>0</v>
      </c>
      <c r="AD31">
        <f>ROUND((((ET31)-(EU31))+AE31),2)</f>
        <v>0</v>
      </c>
      <c r="AE31">
        <f t="shared" ref="AE31:AF35" si="54">ROUND((EU31),2)</f>
        <v>0</v>
      </c>
      <c r="AF31">
        <f t="shared" si="54"/>
        <v>29.41</v>
      </c>
      <c r="AG31">
        <f t="shared" si="33"/>
        <v>0</v>
      </c>
      <c r="AH31">
        <f t="shared" ref="AH31:AI35" si="55">(EW31)</f>
        <v>3.77</v>
      </c>
      <c r="AI31">
        <f t="shared" si="55"/>
        <v>0</v>
      </c>
      <c r="AJ31">
        <f t="shared" si="34"/>
        <v>0</v>
      </c>
      <c r="AK31">
        <v>29.41</v>
      </c>
      <c r="AL31">
        <v>0</v>
      </c>
      <c r="AM31">
        <v>0</v>
      </c>
      <c r="AN31">
        <v>0</v>
      </c>
      <c r="AO31">
        <v>29.41</v>
      </c>
      <c r="AP31">
        <v>0</v>
      </c>
      <c r="AQ31">
        <v>3.77</v>
      </c>
      <c r="AR31">
        <v>0</v>
      </c>
      <c r="AS31">
        <v>0</v>
      </c>
      <c r="AT31">
        <v>80</v>
      </c>
      <c r="AU31">
        <v>68</v>
      </c>
      <c r="AV31">
        <v>1</v>
      </c>
      <c r="AW31">
        <v>1</v>
      </c>
      <c r="AZ31">
        <v>6.08</v>
      </c>
      <c r="BA31">
        <v>6.08</v>
      </c>
      <c r="BB31">
        <v>6.08</v>
      </c>
      <c r="BC31">
        <v>6.08</v>
      </c>
      <c r="BD31" t="s">
        <v>1067</v>
      </c>
      <c r="BE31" t="s">
        <v>1067</v>
      </c>
      <c r="BF31" t="s">
        <v>1067</v>
      </c>
      <c r="BG31" t="s">
        <v>1067</v>
      </c>
      <c r="BH31">
        <v>0</v>
      </c>
      <c r="BI31">
        <v>1</v>
      </c>
      <c r="BJ31" t="s">
        <v>1109</v>
      </c>
      <c r="BM31">
        <v>57001</v>
      </c>
      <c r="BN31">
        <v>0</v>
      </c>
      <c r="BO31" t="s">
        <v>1067</v>
      </c>
      <c r="BP31">
        <v>0</v>
      </c>
      <c r="BQ31">
        <v>6</v>
      </c>
      <c r="BR31">
        <v>0</v>
      </c>
      <c r="BS31">
        <v>6.08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1067</v>
      </c>
      <c r="BZ31">
        <v>80</v>
      </c>
      <c r="CA31">
        <v>68</v>
      </c>
      <c r="CF31">
        <v>0</v>
      </c>
      <c r="CG31">
        <v>0</v>
      </c>
      <c r="CM31">
        <v>0</v>
      </c>
      <c r="CN31" t="s">
        <v>1067</v>
      </c>
      <c r="CO31">
        <v>0</v>
      </c>
      <c r="CP31">
        <f t="shared" si="35"/>
        <v>130.53</v>
      </c>
      <c r="CQ31">
        <f t="shared" si="36"/>
        <v>0</v>
      </c>
      <c r="CR31">
        <f t="shared" si="37"/>
        <v>0</v>
      </c>
      <c r="CS31">
        <f t="shared" si="38"/>
        <v>0</v>
      </c>
      <c r="CT31">
        <f t="shared" si="39"/>
        <v>178.81280000000001</v>
      </c>
      <c r="CU31">
        <f t="shared" si="40"/>
        <v>0</v>
      </c>
      <c r="CV31">
        <f t="shared" si="41"/>
        <v>3.77</v>
      </c>
      <c r="CW31">
        <f t="shared" si="42"/>
        <v>0</v>
      </c>
      <c r="CX31">
        <f t="shared" si="43"/>
        <v>0</v>
      </c>
      <c r="CY31">
        <f t="shared" si="44"/>
        <v>104.42399999999999</v>
      </c>
      <c r="CZ31">
        <f t="shared" si="45"/>
        <v>88.760400000000004</v>
      </c>
      <c r="DC31" t="s">
        <v>1067</v>
      </c>
      <c r="DD31" t="s">
        <v>1067</v>
      </c>
      <c r="DE31" t="s">
        <v>1067</v>
      </c>
      <c r="DF31" t="s">
        <v>1067</v>
      </c>
      <c r="DG31" t="s">
        <v>1067</v>
      </c>
      <c r="DH31" t="s">
        <v>1067</v>
      </c>
      <c r="DI31" t="s">
        <v>1067</v>
      </c>
      <c r="DJ31" t="s">
        <v>1067</v>
      </c>
      <c r="DK31" t="s">
        <v>1067</v>
      </c>
      <c r="DL31" t="s">
        <v>1067</v>
      </c>
      <c r="DM31" t="s">
        <v>1067</v>
      </c>
      <c r="DN31">
        <v>0</v>
      </c>
      <c r="DO31">
        <v>0</v>
      </c>
      <c r="DP31">
        <v>1</v>
      </c>
      <c r="DQ31">
        <v>1</v>
      </c>
      <c r="DU31">
        <v>1003</v>
      </c>
      <c r="DV31" t="s">
        <v>1108</v>
      </c>
      <c r="DW31" t="s">
        <v>1108</v>
      </c>
      <c r="DX31">
        <v>100</v>
      </c>
      <c r="EE31">
        <v>39174582</v>
      </c>
      <c r="EF31">
        <v>6</v>
      </c>
      <c r="EG31" t="s">
        <v>1110</v>
      </c>
      <c r="EH31">
        <v>0</v>
      </c>
      <c r="EI31" t="s">
        <v>1067</v>
      </c>
      <c r="EJ31">
        <v>1</v>
      </c>
      <c r="EK31">
        <v>57001</v>
      </c>
      <c r="EL31" t="s">
        <v>1111</v>
      </c>
      <c r="EM31" t="s">
        <v>1112</v>
      </c>
      <c r="EO31" t="s">
        <v>1067</v>
      </c>
      <c r="EQ31">
        <v>0</v>
      </c>
      <c r="ER31">
        <v>29.41</v>
      </c>
      <c r="ES31">
        <v>0</v>
      </c>
      <c r="ET31">
        <v>0</v>
      </c>
      <c r="EU31">
        <v>0</v>
      </c>
      <c r="EV31">
        <v>29.41</v>
      </c>
      <c r="EW31">
        <v>3.77</v>
      </c>
      <c r="EX31">
        <v>0</v>
      </c>
      <c r="EY31">
        <v>0</v>
      </c>
      <c r="FQ31">
        <v>0</v>
      </c>
      <c r="FR31">
        <f t="shared" si="46"/>
        <v>0</v>
      </c>
      <c r="FS31">
        <v>0</v>
      </c>
      <c r="FX31">
        <v>80</v>
      </c>
      <c r="FY31">
        <v>68</v>
      </c>
      <c r="GA31" t="s">
        <v>1067</v>
      </c>
      <c r="GD31">
        <v>0</v>
      </c>
      <c r="GF31">
        <v>-1389370821</v>
      </c>
      <c r="GG31">
        <v>1</v>
      </c>
      <c r="GH31">
        <v>1</v>
      </c>
      <c r="GI31">
        <v>4</v>
      </c>
      <c r="GJ31">
        <v>0</v>
      </c>
      <c r="GK31">
        <f>ROUND(R31*(R12)/100,2)</f>
        <v>0</v>
      </c>
      <c r="GL31">
        <f t="shared" si="47"/>
        <v>0</v>
      </c>
      <c r="GM31">
        <f t="shared" si="48"/>
        <v>323.70999999999998</v>
      </c>
      <c r="GN31">
        <f t="shared" si="49"/>
        <v>323.70999999999998</v>
      </c>
      <c r="GO31">
        <f t="shared" si="50"/>
        <v>0</v>
      </c>
      <c r="GP31">
        <f t="shared" si="51"/>
        <v>0</v>
      </c>
      <c r="GR31">
        <v>0</v>
      </c>
      <c r="GS31">
        <v>3</v>
      </c>
      <c r="GT31">
        <v>0</v>
      </c>
      <c r="GU31" t="s">
        <v>1067</v>
      </c>
      <c r="GV31">
        <f t="shared" si="52"/>
        <v>0</v>
      </c>
      <c r="GW31">
        <v>1</v>
      </c>
      <c r="GX31">
        <f t="shared" si="53"/>
        <v>0</v>
      </c>
      <c r="HA31">
        <v>0</v>
      </c>
      <c r="HB31">
        <v>0</v>
      </c>
      <c r="IK31">
        <v>0</v>
      </c>
    </row>
    <row r="32" spans="1:245">
      <c r="A32">
        <v>17</v>
      </c>
      <c r="B32">
        <v>1</v>
      </c>
      <c r="C32">
        <f ca="1">ROW(SmtRes!A28)</f>
        <v>28</v>
      </c>
      <c r="D32">
        <f ca="1">ROW(EtalonRes!A35)</f>
        <v>35</v>
      </c>
      <c r="E32" t="s">
        <v>1113</v>
      </c>
      <c r="F32" t="s">
        <v>1114</v>
      </c>
      <c r="G32" t="s">
        <v>1115</v>
      </c>
      <c r="H32" t="s">
        <v>1080</v>
      </c>
      <c r="I32">
        <v>2.94</v>
      </c>
      <c r="J32">
        <v>0</v>
      </c>
      <c r="O32">
        <f t="shared" si="21"/>
        <v>2431.56</v>
      </c>
      <c r="P32">
        <f t="shared" si="22"/>
        <v>0</v>
      </c>
      <c r="Q32">
        <f t="shared" si="23"/>
        <v>0</v>
      </c>
      <c r="R32">
        <f t="shared" si="24"/>
        <v>0</v>
      </c>
      <c r="S32">
        <f t="shared" si="25"/>
        <v>2431.56</v>
      </c>
      <c r="T32">
        <f t="shared" si="26"/>
        <v>0</v>
      </c>
      <c r="U32">
        <f t="shared" si="27"/>
        <v>51.273600000000002</v>
      </c>
      <c r="V32">
        <f t="shared" si="28"/>
        <v>0</v>
      </c>
      <c r="W32">
        <f t="shared" si="29"/>
        <v>0</v>
      </c>
      <c r="X32">
        <f t="shared" si="30"/>
        <v>1945.25</v>
      </c>
      <c r="Y32">
        <f t="shared" si="31"/>
        <v>1653.46</v>
      </c>
      <c r="AA32">
        <v>39278658</v>
      </c>
      <c r="AB32">
        <f t="shared" si="32"/>
        <v>136.03</v>
      </c>
      <c r="AC32">
        <f>ROUND((ES32),2)</f>
        <v>0</v>
      </c>
      <c r="AD32">
        <f>ROUND((((ET32)-(EU32))+AE32),2)</f>
        <v>0</v>
      </c>
      <c r="AE32">
        <f t="shared" si="54"/>
        <v>0</v>
      </c>
      <c r="AF32">
        <f t="shared" si="54"/>
        <v>136.03</v>
      </c>
      <c r="AG32">
        <f t="shared" si="33"/>
        <v>0</v>
      </c>
      <c r="AH32">
        <f t="shared" si="55"/>
        <v>17.440000000000001</v>
      </c>
      <c r="AI32">
        <f t="shared" si="55"/>
        <v>0</v>
      </c>
      <c r="AJ32">
        <f t="shared" si="34"/>
        <v>0</v>
      </c>
      <c r="AK32">
        <v>136.03</v>
      </c>
      <c r="AL32">
        <v>0</v>
      </c>
      <c r="AM32">
        <v>0</v>
      </c>
      <c r="AN32">
        <v>0</v>
      </c>
      <c r="AO32">
        <v>136.03</v>
      </c>
      <c r="AP32">
        <v>0</v>
      </c>
      <c r="AQ32">
        <v>17.440000000000001</v>
      </c>
      <c r="AR32">
        <v>0</v>
      </c>
      <c r="AS32">
        <v>0</v>
      </c>
      <c r="AT32">
        <v>80</v>
      </c>
      <c r="AU32">
        <v>68</v>
      </c>
      <c r="AV32">
        <v>1</v>
      </c>
      <c r="AW32">
        <v>1</v>
      </c>
      <c r="AZ32">
        <v>6.08</v>
      </c>
      <c r="BA32">
        <v>6.08</v>
      </c>
      <c r="BB32">
        <v>6.08</v>
      </c>
      <c r="BC32">
        <v>6.08</v>
      </c>
      <c r="BD32" t="s">
        <v>1067</v>
      </c>
      <c r="BE32" t="s">
        <v>1067</v>
      </c>
      <c r="BF32" t="s">
        <v>1067</v>
      </c>
      <c r="BG32" t="s">
        <v>1067</v>
      </c>
      <c r="BH32">
        <v>0</v>
      </c>
      <c r="BI32">
        <v>1</v>
      </c>
      <c r="BJ32" t="s">
        <v>1116</v>
      </c>
      <c r="BM32">
        <v>57001</v>
      </c>
      <c r="BN32">
        <v>0</v>
      </c>
      <c r="BO32" t="s">
        <v>1067</v>
      </c>
      <c r="BP32">
        <v>0</v>
      </c>
      <c r="BQ32">
        <v>6</v>
      </c>
      <c r="BR32">
        <v>0</v>
      </c>
      <c r="BS32">
        <v>6.08</v>
      </c>
      <c r="BT32">
        <v>1</v>
      </c>
      <c r="BU32">
        <v>1</v>
      </c>
      <c r="BV32">
        <v>1</v>
      </c>
      <c r="BW32">
        <v>1</v>
      </c>
      <c r="BX32">
        <v>1</v>
      </c>
      <c r="BY32" t="s">
        <v>1067</v>
      </c>
      <c r="BZ32">
        <v>80</v>
      </c>
      <c r="CA32">
        <v>68</v>
      </c>
      <c r="CF32">
        <v>0</v>
      </c>
      <c r="CG32">
        <v>0</v>
      </c>
      <c r="CM32">
        <v>0</v>
      </c>
      <c r="CN32" t="s">
        <v>1067</v>
      </c>
      <c r="CO32">
        <v>0</v>
      </c>
      <c r="CP32">
        <f t="shared" si="35"/>
        <v>2431.56</v>
      </c>
      <c r="CQ32">
        <f t="shared" si="36"/>
        <v>0</v>
      </c>
      <c r="CR32">
        <f t="shared" si="37"/>
        <v>0</v>
      </c>
      <c r="CS32">
        <f t="shared" si="38"/>
        <v>0</v>
      </c>
      <c r="CT32">
        <f t="shared" si="39"/>
        <v>827.06240000000003</v>
      </c>
      <c r="CU32">
        <f t="shared" si="40"/>
        <v>0</v>
      </c>
      <c r="CV32">
        <f t="shared" si="41"/>
        <v>17.440000000000001</v>
      </c>
      <c r="CW32">
        <f t="shared" si="42"/>
        <v>0</v>
      </c>
      <c r="CX32">
        <f t="shared" si="43"/>
        <v>0</v>
      </c>
      <c r="CY32">
        <f t="shared" si="44"/>
        <v>1945.2479999999998</v>
      </c>
      <c r="CZ32">
        <f t="shared" si="45"/>
        <v>1653.4607999999998</v>
      </c>
      <c r="DC32" t="s">
        <v>1067</v>
      </c>
      <c r="DD32" t="s">
        <v>1067</v>
      </c>
      <c r="DE32" t="s">
        <v>1067</v>
      </c>
      <c r="DF32" t="s">
        <v>1067</v>
      </c>
      <c r="DG32" t="s">
        <v>1067</v>
      </c>
      <c r="DH32" t="s">
        <v>1067</v>
      </c>
      <c r="DI32" t="s">
        <v>1067</v>
      </c>
      <c r="DJ32" t="s">
        <v>1067</v>
      </c>
      <c r="DK32" t="s">
        <v>1067</v>
      </c>
      <c r="DL32" t="s">
        <v>1067</v>
      </c>
      <c r="DM32" t="s">
        <v>1067</v>
      </c>
      <c r="DN32">
        <v>0</v>
      </c>
      <c r="DO32">
        <v>0</v>
      </c>
      <c r="DP32">
        <v>1</v>
      </c>
      <c r="DQ32">
        <v>1</v>
      </c>
      <c r="DU32">
        <v>1005</v>
      </c>
      <c r="DV32" t="s">
        <v>1080</v>
      </c>
      <c r="DW32" t="s">
        <v>1080</v>
      </c>
      <c r="DX32">
        <v>100</v>
      </c>
      <c r="EE32">
        <v>39174582</v>
      </c>
      <c r="EF32">
        <v>6</v>
      </c>
      <c r="EG32" t="s">
        <v>1110</v>
      </c>
      <c r="EH32">
        <v>0</v>
      </c>
      <c r="EI32" t="s">
        <v>1067</v>
      </c>
      <c r="EJ32">
        <v>1</v>
      </c>
      <c r="EK32">
        <v>57001</v>
      </c>
      <c r="EL32" t="s">
        <v>1111</v>
      </c>
      <c r="EM32" t="s">
        <v>1112</v>
      </c>
      <c r="EO32" t="s">
        <v>1067</v>
      </c>
      <c r="EQ32">
        <v>0</v>
      </c>
      <c r="ER32">
        <v>136.03</v>
      </c>
      <c r="ES32">
        <v>0</v>
      </c>
      <c r="ET32">
        <v>0</v>
      </c>
      <c r="EU32">
        <v>0</v>
      </c>
      <c r="EV32">
        <v>136.03</v>
      </c>
      <c r="EW32">
        <v>17.440000000000001</v>
      </c>
      <c r="EX32">
        <v>0</v>
      </c>
      <c r="EY32">
        <v>0</v>
      </c>
      <c r="FQ32">
        <v>0</v>
      </c>
      <c r="FR32">
        <f t="shared" si="46"/>
        <v>0</v>
      </c>
      <c r="FS32">
        <v>0</v>
      </c>
      <c r="FX32">
        <v>80</v>
      </c>
      <c r="FY32">
        <v>68</v>
      </c>
      <c r="GA32" t="s">
        <v>1067</v>
      </c>
      <c r="GD32">
        <v>0</v>
      </c>
      <c r="GF32">
        <v>-1405761312</v>
      </c>
      <c r="GG32">
        <v>1</v>
      </c>
      <c r="GH32">
        <v>1</v>
      </c>
      <c r="GI32">
        <v>4</v>
      </c>
      <c r="GJ32">
        <v>0</v>
      </c>
      <c r="GK32">
        <f>ROUND(R32*(R12)/100,2)</f>
        <v>0</v>
      </c>
      <c r="GL32">
        <f t="shared" si="47"/>
        <v>0</v>
      </c>
      <c r="GM32">
        <f t="shared" si="48"/>
        <v>6030.27</v>
      </c>
      <c r="GN32">
        <f t="shared" si="49"/>
        <v>6030.27</v>
      </c>
      <c r="GO32">
        <f t="shared" si="50"/>
        <v>0</v>
      </c>
      <c r="GP32">
        <f t="shared" si="51"/>
        <v>0</v>
      </c>
      <c r="GR32">
        <v>0</v>
      </c>
      <c r="GS32">
        <v>3</v>
      </c>
      <c r="GT32">
        <v>0</v>
      </c>
      <c r="GU32" t="s">
        <v>1067</v>
      </c>
      <c r="GV32">
        <f t="shared" si="52"/>
        <v>0</v>
      </c>
      <c r="GW32">
        <v>1</v>
      </c>
      <c r="GX32">
        <f t="shared" si="53"/>
        <v>0</v>
      </c>
      <c r="HA32">
        <v>0</v>
      </c>
      <c r="HB32">
        <v>0</v>
      </c>
      <c r="IK32">
        <v>0</v>
      </c>
    </row>
    <row r="33" spans="1:245">
      <c r="A33">
        <v>17</v>
      </c>
      <c r="B33">
        <v>1</v>
      </c>
      <c r="C33">
        <f ca="1">ROW(SmtRes!A29)</f>
        <v>29</v>
      </c>
      <c r="D33">
        <f ca="1">ROW(EtalonRes!A37)</f>
        <v>37</v>
      </c>
      <c r="E33" t="s">
        <v>1117</v>
      </c>
      <c r="F33" t="s">
        <v>1118</v>
      </c>
      <c r="G33" t="s">
        <v>1119</v>
      </c>
      <c r="H33" t="s">
        <v>1080</v>
      </c>
      <c r="I33">
        <v>2.94</v>
      </c>
      <c r="J33">
        <v>0</v>
      </c>
      <c r="O33">
        <f t="shared" si="21"/>
        <v>1069.47</v>
      </c>
      <c r="P33">
        <f t="shared" si="22"/>
        <v>0</v>
      </c>
      <c r="Q33">
        <f t="shared" si="23"/>
        <v>0</v>
      </c>
      <c r="R33">
        <f t="shared" si="24"/>
        <v>0</v>
      </c>
      <c r="S33">
        <f t="shared" si="25"/>
        <v>1069.47</v>
      </c>
      <c r="T33">
        <f t="shared" si="26"/>
        <v>0</v>
      </c>
      <c r="U33">
        <f t="shared" si="27"/>
        <v>22.549799999999998</v>
      </c>
      <c r="V33">
        <f t="shared" si="28"/>
        <v>0</v>
      </c>
      <c r="W33">
        <f t="shared" si="29"/>
        <v>0</v>
      </c>
      <c r="X33">
        <f t="shared" si="30"/>
        <v>855.58</v>
      </c>
      <c r="Y33">
        <f t="shared" si="31"/>
        <v>727.24</v>
      </c>
      <c r="AA33">
        <v>39278658</v>
      </c>
      <c r="AB33">
        <f t="shared" si="32"/>
        <v>59.83</v>
      </c>
      <c r="AC33">
        <f>ROUND((ES33),2)</f>
        <v>0</v>
      </c>
      <c r="AD33">
        <f>ROUND((((ET33)-(EU33))+AE33),2)</f>
        <v>0</v>
      </c>
      <c r="AE33">
        <f t="shared" si="54"/>
        <v>0</v>
      </c>
      <c r="AF33">
        <f t="shared" si="54"/>
        <v>59.83</v>
      </c>
      <c r="AG33">
        <f t="shared" si="33"/>
        <v>0</v>
      </c>
      <c r="AH33">
        <f t="shared" si="55"/>
        <v>7.67</v>
      </c>
      <c r="AI33">
        <f t="shared" si="55"/>
        <v>0</v>
      </c>
      <c r="AJ33">
        <f t="shared" si="34"/>
        <v>0</v>
      </c>
      <c r="AK33">
        <v>59.83</v>
      </c>
      <c r="AL33">
        <v>0</v>
      </c>
      <c r="AM33">
        <v>0</v>
      </c>
      <c r="AN33">
        <v>0</v>
      </c>
      <c r="AO33">
        <v>59.83</v>
      </c>
      <c r="AP33">
        <v>0</v>
      </c>
      <c r="AQ33">
        <v>7.67</v>
      </c>
      <c r="AR33">
        <v>0</v>
      </c>
      <c r="AS33">
        <v>0</v>
      </c>
      <c r="AT33">
        <v>80</v>
      </c>
      <c r="AU33">
        <v>68</v>
      </c>
      <c r="AV33">
        <v>1</v>
      </c>
      <c r="AW33">
        <v>1</v>
      </c>
      <c r="AZ33">
        <v>6.08</v>
      </c>
      <c r="BA33">
        <v>6.08</v>
      </c>
      <c r="BB33">
        <v>6.08</v>
      </c>
      <c r="BC33">
        <v>6.08</v>
      </c>
      <c r="BD33" t="s">
        <v>1067</v>
      </c>
      <c r="BE33" t="s">
        <v>1067</v>
      </c>
      <c r="BF33" t="s">
        <v>1067</v>
      </c>
      <c r="BG33" t="s">
        <v>1067</v>
      </c>
      <c r="BH33">
        <v>0</v>
      </c>
      <c r="BI33">
        <v>1</v>
      </c>
      <c r="BJ33" t="s">
        <v>1120</v>
      </c>
      <c r="BM33">
        <v>57001</v>
      </c>
      <c r="BN33">
        <v>0</v>
      </c>
      <c r="BO33" t="s">
        <v>1067</v>
      </c>
      <c r="BP33">
        <v>0</v>
      </c>
      <c r="BQ33">
        <v>6</v>
      </c>
      <c r="BR33">
        <v>0</v>
      </c>
      <c r="BS33">
        <v>6.08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1067</v>
      </c>
      <c r="BZ33">
        <v>80</v>
      </c>
      <c r="CA33">
        <v>68</v>
      </c>
      <c r="CF33">
        <v>0</v>
      </c>
      <c r="CG33">
        <v>0</v>
      </c>
      <c r="CM33">
        <v>0</v>
      </c>
      <c r="CN33" t="s">
        <v>1067</v>
      </c>
      <c r="CO33">
        <v>0</v>
      </c>
      <c r="CP33">
        <f t="shared" si="35"/>
        <v>1069.47</v>
      </c>
      <c r="CQ33">
        <f t="shared" si="36"/>
        <v>0</v>
      </c>
      <c r="CR33">
        <f t="shared" si="37"/>
        <v>0</v>
      </c>
      <c r="CS33">
        <f t="shared" si="38"/>
        <v>0</v>
      </c>
      <c r="CT33">
        <f t="shared" si="39"/>
        <v>363.76639999999998</v>
      </c>
      <c r="CU33">
        <f t="shared" si="40"/>
        <v>0</v>
      </c>
      <c r="CV33">
        <f t="shared" si="41"/>
        <v>7.67</v>
      </c>
      <c r="CW33">
        <f t="shared" si="42"/>
        <v>0</v>
      </c>
      <c r="CX33">
        <f t="shared" si="43"/>
        <v>0</v>
      </c>
      <c r="CY33">
        <f t="shared" si="44"/>
        <v>855.57600000000002</v>
      </c>
      <c r="CZ33">
        <f t="shared" si="45"/>
        <v>727.23960000000011</v>
      </c>
      <c r="DC33" t="s">
        <v>1067</v>
      </c>
      <c r="DD33" t="s">
        <v>1067</v>
      </c>
      <c r="DE33" t="s">
        <v>1067</v>
      </c>
      <c r="DF33" t="s">
        <v>1067</v>
      </c>
      <c r="DG33" t="s">
        <v>1067</v>
      </c>
      <c r="DH33" t="s">
        <v>1067</v>
      </c>
      <c r="DI33" t="s">
        <v>1067</v>
      </c>
      <c r="DJ33" t="s">
        <v>1067</v>
      </c>
      <c r="DK33" t="s">
        <v>1067</v>
      </c>
      <c r="DL33" t="s">
        <v>1067</v>
      </c>
      <c r="DM33" t="s">
        <v>1067</v>
      </c>
      <c r="DN33">
        <v>0</v>
      </c>
      <c r="DO33">
        <v>0</v>
      </c>
      <c r="DP33">
        <v>1</v>
      </c>
      <c r="DQ33">
        <v>1</v>
      </c>
      <c r="DU33">
        <v>1005</v>
      </c>
      <c r="DV33" t="s">
        <v>1080</v>
      </c>
      <c r="DW33" t="s">
        <v>1080</v>
      </c>
      <c r="DX33">
        <v>100</v>
      </c>
      <c r="EE33">
        <v>39174582</v>
      </c>
      <c r="EF33">
        <v>6</v>
      </c>
      <c r="EG33" t="s">
        <v>1110</v>
      </c>
      <c r="EH33">
        <v>0</v>
      </c>
      <c r="EI33" t="s">
        <v>1067</v>
      </c>
      <c r="EJ33">
        <v>1</v>
      </c>
      <c r="EK33">
        <v>57001</v>
      </c>
      <c r="EL33" t="s">
        <v>1111</v>
      </c>
      <c r="EM33" t="s">
        <v>1112</v>
      </c>
      <c r="EO33" t="s">
        <v>1067</v>
      </c>
      <c r="EQ33">
        <v>0</v>
      </c>
      <c r="ER33">
        <v>59.83</v>
      </c>
      <c r="ES33">
        <v>0</v>
      </c>
      <c r="ET33">
        <v>0</v>
      </c>
      <c r="EU33">
        <v>0</v>
      </c>
      <c r="EV33">
        <v>59.83</v>
      </c>
      <c r="EW33">
        <v>7.67</v>
      </c>
      <c r="EX33">
        <v>0</v>
      </c>
      <c r="EY33">
        <v>0</v>
      </c>
      <c r="FQ33">
        <v>0</v>
      </c>
      <c r="FR33">
        <f t="shared" si="46"/>
        <v>0</v>
      </c>
      <c r="FS33">
        <v>0</v>
      </c>
      <c r="FX33">
        <v>80</v>
      </c>
      <c r="FY33">
        <v>68</v>
      </c>
      <c r="GA33" t="s">
        <v>1067</v>
      </c>
      <c r="GD33">
        <v>0</v>
      </c>
      <c r="GF33">
        <v>530355128</v>
      </c>
      <c r="GG33">
        <v>1</v>
      </c>
      <c r="GH33">
        <v>1</v>
      </c>
      <c r="GI33">
        <v>4</v>
      </c>
      <c r="GJ33">
        <v>0</v>
      </c>
      <c r="GK33">
        <f>ROUND(R33*(R12)/100,2)</f>
        <v>0</v>
      </c>
      <c r="GL33">
        <f t="shared" si="47"/>
        <v>0</v>
      </c>
      <c r="GM33">
        <f t="shared" si="48"/>
        <v>2652.29</v>
      </c>
      <c r="GN33">
        <f t="shared" si="49"/>
        <v>2652.29</v>
      </c>
      <c r="GO33">
        <f t="shared" si="50"/>
        <v>0</v>
      </c>
      <c r="GP33">
        <f t="shared" si="51"/>
        <v>0</v>
      </c>
      <c r="GR33">
        <v>0</v>
      </c>
      <c r="GS33">
        <v>3</v>
      </c>
      <c r="GT33">
        <v>0</v>
      </c>
      <c r="GU33" t="s">
        <v>1067</v>
      </c>
      <c r="GV33">
        <f t="shared" si="52"/>
        <v>0</v>
      </c>
      <c r="GW33">
        <v>1</v>
      </c>
      <c r="GX33">
        <f t="shared" si="53"/>
        <v>0</v>
      </c>
      <c r="HA33">
        <v>0</v>
      </c>
      <c r="HB33">
        <v>0</v>
      </c>
      <c r="IK33">
        <v>0</v>
      </c>
    </row>
    <row r="34" spans="1:245">
      <c r="A34">
        <v>17</v>
      </c>
      <c r="B34">
        <v>1</v>
      </c>
      <c r="C34">
        <f ca="1">ROW(SmtRes!A30)</f>
        <v>30</v>
      </c>
      <c r="D34">
        <f ca="1">ROW(EtalonRes!A39)</f>
        <v>39</v>
      </c>
      <c r="E34" t="s">
        <v>1121</v>
      </c>
      <c r="F34" t="s">
        <v>1122</v>
      </c>
      <c r="G34" t="s">
        <v>1123</v>
      </c>
      <c r="H34" t="s">
        <v>1080</v>
      </c>
      <c r="I34">
        <v>2.94</v>
      </c>
      <c r="J34">
        <v>0</v>
      </c>
      <c r="O34">
        <f t="shared" si="21"/>
        <v>1214.44</v>
      </c>
      <c r="P34">
        <f t="shared" si="22"/>
        <v>0</v>
      </c>
      <c r="Q34">
        <f t="shared" si="23"/>
        <v>0</v>
      </c>
      <c r="R34">
        <f t="shared" si="24"/>
        <v>0</v>
      </c>
      <c r="S34">
        <f t="shared" si="25"/>
        <v>1214.44</v>
      </c>
      <c r="T34">
        <f t="shared" si="26"/>
        <v>0</v>
      </c>
      <c r="U34">
        <f t="shared" si="27"/>
        <v>25.607400000000002</v>
      </c>
      <c r="V34">
        <f t="shared" si="28"/>
        <v>0</v>
      </c>
      <c r="W34">
        <f t="shared" si="29"/>
        <v>0</v>
      </c>
      <c r="X34">
        <f t="shared" si="30"/>
        <v>971.55</v>
      </c>
      <c r="Y34">
        <f t="shared" si="31"/>
        <v>825.82</v>
      </c>
      <c r="AA34">
        <v>39278658</v>
      </c>
      <c r="AB34">
        <f t="shared" si="32"/>
        <v>67.94</v>
      </c>
      <c r="AC34">
        <f>ROUND((ES34),2)</f>
        <v>0</v>
      </c>
      <c r="AD34">
        <f>ROUND((((ET34)-(EU34))+AE34),2)</f>
        <v>0</v>
      </c>
      <c r="AE34">
        <f t="shared" si="54"/>
        <v>0</v>
      </c>
      <c r="AF34">
        <f t="shared" si="54"/>
        <v>67.94</v>
      </c>
      <c r="AG34">
        <f t="shared" si="33"/>
        <v>0</v>
      </c>
      <c r="AH34">
        <f t="shared" si="55"/>
        <v>8.7100000000000009</v>
      </c>
      <c r="AI34">
        <f t="shared" si="55"/>
        <v>0</v>
      </c>
      <c r="AJ34">
        <f t="shared" si="34"/>
        <v>0</v>
      </c>
      <c r="AK34">
        <v>67.94</v>
      </c>
      <c r="AL34">
        <v>0</v>
      </c>
      <c r="AM34">
        <v>0</v>
      </c>
      <c r="AN34">
        <v>0</v>
      </c>
      <c r="AO34">
        <v>67.94</v>
      </c>
      <c r="AP34">
        <v>0</v>
      </c>
      <c r="AQ34">
        <v>8.7100000000000009</v>
      </c>
      <c r="AR34">
        <v>0</v>
      </c>
      <c r="AS34">
        <v>0</v>
      </c>
      <c r="AT34">
        <v>80</v>
      </c>
      <c r="AU34">
        <v>68</v>
      </c>
      <c r="AV34">
        <v>1</v>
      </c>
      <c r="AW34">
        <v>1</v>
      </c>
      <c r="AZ34">
        <v>6.08</v>
      </c>
      <c r="BA34">
        <v>6.08</v>
      </c>
      <c r="BB34">
        <v>6.08</v>
      </c>
      <c r="BC34">
        <v>6.08</v>
      </c>
      <c r="BD34" t="s">
        <v>1067</v>
      </c>
      <c r="BE34" t="s">
        <v>1067</v>
      </c>
      <c r="BF34" t="s">
        <v>1067</v>
      </c>
      <c r="BG34" t="s">
        <v>1067</v>
      </c>
      <c r="BH34">
        <v>0</v>
      </c>
      <c r="BI34">
        <v>1</v>
      </c>
      <c r="BJ34" t="s">
        <v>1124</v>
      </c>
      <c r="BM34">
        <v>57001</v>
      </c>
      <c r="BN34">
        <v>0</v>
      </c>
      <c r="BO34" t="s">
        <v>1067</v>
      </c>
      <c r="BP34">
        <v>0</v>
      </c>
      <c r="BQ34">
        <v>6</v>
      </c>
      <c r="BR34">
        <v>0</v>
      </c>
      <c r="BS34">
        <v>6.08</v>
      </c>
      <c r="BT34">
        <v>1</v>
      </c>
      <c r="BU34">
        <v>1</v>
      </c>
      <c r="BV34">
        <v>1</v>
      </c>
      <c r="BW34">
        <v>1</v>
      </c>
      <c r="BX34">
        <v>1</v>
      </c>
      <c r="BY34" t="s">
        <v>1067</v>
      </c>
      <c r="BZ34">
        <v>80</v>
      </c>
      <c r="CA34">
        <v>68</v>
      </c>
      <c r="CF34">
        <v>0</v>
      </c>
      <c r="CG34">
        <v>0</v>
      </c>
      <c r="CM34">
        <v>0</v>
      </c>
      <c r="CN34" t="s">
        <v>1067</v>
      </c>
      <c r="CO34">
        <v>0</v>
      </c>
      <c r="CP34">
        <f t="shared" si="35"/>
        <v>1214.44</v>
      </c>
      <c r="CQ34">
        <f t="shared" si="36"/>
        <v>0</v>
      </c>
      <c r="CR34">
        <f t="shared" si="37"/>
        <v>0</v>
      </c>
      <c r="CS34">
        <f t="shared" si="38"/>
        <v>0</v>
      </c>
      <c r="CT34">
        <f t="shared" si="39"/>
        <v>413.0752</v>
      </c>
      <c r="CU34">
        <f t="shared" si="40"/>
        <v>0</v>
      </c>
      <c r="CV34">
        <f t="shared" si="41"/>
        <v>8.7100000000000009</v>
      </c>
      <c r="CW34">
        <f t="shared" si="42"/>
        <v>0</v>
      </c>
      <c r="CX34">
        <f t="shared" si="43"/>
        <v>0</v>
      </c>
      <c r="CY34">
        <f t="shared" si="44"/>
        <v>971.55200000000013</v>
      </c>
      <c r="CZ34">
        <f t="shared" si="45"/>
        <v>825.81920000000002</v>
      </c>
      <c r="DC34" t="s">
        <v>1067</v>
      </c>
      <c r="DD34" t="s">
        <v>1067</v>
      </c>
      <c r="DE34" t="s">
        <v>1067</v>
      </c>
      <c r="DF34" t="s">
        <v>1067</v>
      </c>
      <c r="DG34" t="s">
        <v>1067</v>
      </c>
      <c r="DH34" t="s">
        <v>1067</v>
      </c>
      <c r="DI34" t="s">
        <v>1067</v>
      </c>
      <c r="DJ34" t="s">
        <v>1067</v>
      </c>
      <c r="DK34" t="s">
        <v>1067</v>
      </c>
      <c r="DL34" t="s">
        <v>1067</v>
      </c>
      <c r="DM34" t="s">
        <v>1067</v>
      </c>
      <c r="DN34">
        <v>0</v>
      </c>
      <c r="DO34">
        <v>0</v>
      </c>
      <c r="DP34">
        <v>1</v>
      </c>
      <c r="DQ34">
        <v>1</v>
      </c>
      <c r="DU34">
        <v>1005</v>
      </c>
      <c r="DV34" t="s">
        <v>1080</v>
      </c>
      <c r="DW34" t="s">
        <v>1080</v>
      </c>
      <c r="DX34">
        <v>100</v>
      </c>
      <c r="EE34">
        <v>39174582</v>
      </c>
      <c r="EF34">
        <v>6</v>
      </c>
      <c r="EG34" t="s">
        <v>1110</v>
      </c>
      <c r="EH34">
        <v>0</v>
      </c>
      <c r="EI34" t="s">
        <v>1067</v>
      </c>
      <c r="EJ34">
        <v>1</v>
      </c>
      <c r="EK34">
        <v>57001</v>
      </c>
      <c r="EL34" t="s">
        <v>1111</v>
      </c>
      <c r="EM34" t="s">
        <v>1112</v>
      </c>
      <c r="EO34" t="s">
        <v>1067</v>
      </c>
      <c r="EQ34">
        <v>0</v>
      </c>
      <c r="ER34">
        <v>67.94</v>
      </c>
      <c r="ES34">
        <v>0</v>
      </c>
      <c r="ET34">
        <v>0</v>
      </c>
      <c r="EU34">
        <v>0</v>
      </c>
      <c r="EV34">
        <v>67.94</v>
      </c>
      <c r="EW34">
        <v>8.7100000000000009</v>
      </c>
      <c r="EX34">
        <v>0</v>
      </c>
      <c r="EY34">
        <v>0</v>
      </c>
      <c r="FQ34">
        <v>0</v>
      </c>
      <c r="FR34">
        <f t="shared" si="46"/>
        <v>0</v>
      </c>
      <c r="FS34">
        <v>0</v>
      </c>
      <c r="FX34">
        <v>80</v>
      </c>
      <c r="FY34">
        <v>68</v>
      </c>
      <c r="GA34" t="s">
        <v>1067</v>
      </c>
      <c r="GD34">
        <v>0</v>
      </c>
      <c r="GF34">
        <v>-1310318022</v>
      </c>
      <c r="GG34">
        <v>1</v>
      </c>
      <c r="GH34">
        <v>1</v>
      </c>
      <c r="GI34">
        <v>4</v>
      </c>
      <c r="GJ34">
        <v>0</v>
      </c>
      <c r="GK34">
        <f>ROUND(R34*(R12)/100,2)</f>
        <v>0</v>
      </c>
      <c r="GL34">
        <f t="shared" si="47"/>
        <v>0</v>
      </c>
      <c r="GM34">
        <f t="shared" si="48"/>
        <v>3011.81</v>
      </c>
      <c r="GN34">
        <f t="shared" si="49"/>
        <v>3011.81</v>
      </c>
      <c r="GO34">
        <f t="shared" si="50"/>
        <v>0</v>
      </c>
      <c r="GP34">
        <f t="shared" si="51"/>
        <v>0</v>
      </c>
      <c r="GR34">
        <v>0</v>
      </c>
      <c r="GS34">
        <v>3</v>
      </c>
      <c r="GT34">
        <v>0</v>
      </c>
      <c r="GU34" t="s">
        <v>1067</v>
      </c>
      <c r="GV34">
        <f t="shared" si="52"/>
        <v>0</v>
      </c>
      <c r="GW34">
        <v>1</v>
      </c>
      <c r="GX34">
        <f t="shared" si="53"/>
        <v>0</v>
      </c>
      <c r="HA34">
        <v>0</v>
      </c>
      <c r="HB34">
        <v>0</v>
      </c>
      <c r="IK34">
        <v>0</v>
      </c>
    </row>
    <row r="35" spans="1:245">
      <c r="A35">
        <v>17</v>
      </c>
      <c r="B35">
        <v>1</v>
      </c>
      <c r="C35">
        <f ca="1">ROW(SmtRes!A33)</f>
        <v>33</v>
      </c>
      <c r="D35">
        <f ca="1">ROW(EtalonRes!A42)</f>
        <v>42</v>
      </c>
      <c r="E35" t="s">
        <v>1125</v>
      </c>
      <c r="F35" t="s">
        <v>1126</v>
      </c>
      <c r="G35" t="s">
        <v>1127</v>
      </c>
      <c r="H35" t="s">
        <v>1080</v>
      </c>
      <c r="I35">
        <v>0.1595</v>
      </c>
      <c r="J35">
        <v>0</v>
      </c>
      <c r="O35">
        <f t="shared" si="21"/>
        <v>1049.8399999999999</v>
      </c>
      <c r="P35">
        <f t="shared" si="22"/>
        <v>0</v>
      </c>
      <c r="Q35">
        <f t="shared" si="23"/>
        <v>234.63</v>
      </c>
      <c r="R35">
        <f t="shared" si="24"/>
        <v>101.33</v>
      </c>
      <c r="S35">
        <f t="shared" si="25"/>
        <v>815.21</v>
      </c>
      <c r="T35">
        <f t="shared" si="26"/>
        <v>0</v>
      </c>
      <c r="U35">
        <f t="shared" si="27"/>
        <v>16.573644999999999</v>
      </c>
      <c r="V35">
        <f t="shared" si="28"/>
        <v>1.2345300000000001</v>
      </c>
      <c r="W35">
        <f t="shared" si="29"/>
        <v>0</v>
      </c>
      <c r="X35">
        <f t="shared" si="30"/>
        <v>907.37</v>
      </c>
      <c r="Y35">
        <f t="shared" si="31"/>
        <v>549.91999999999996</v>
      </c>
      <c r="AA35">
        <v>39278658</v>
      </c>
      <c r="AB35">
        <f t="shared" si="32"/>
        <v>1082.58</v>
      </c>
      <c r="AC35">
        <f>ROUND((ES35),2)</f>
        <v>0</v>
      </c>
      <c r="AD35">
        <f>ROUND((((ET35)-(EU35))+AE35),2)</f>
        <v>241.95</v>
      </c>
      <c r="AE35">
        <f t="shared" si="54"/>
        <v>104.49</v>
      </c>
      <c r="AF35">
        <f t="shared" si="54"/>
        <v>840.63</v>
      </c>
      <c r="AG35">
        <f t="shared" si="33"/>
        <v>0</v>
      </c>
      <c r="AH35">
        <f t="shared" si="55"/>
        <v>103.91</v>
      </c>
      <c r="AI35">
        <f t="shared" si="55"/>
        <v>7.74</v>
      </c>
      <c r="AJ35">
        <f t="shared" si="34"/>
        <v>0</v>
      </c>
      <c r="AK35">
        <v>1082.58</v>
      </c>
      <c r="AL35">
        <v>0</v>
      </c>
      <c r="AM35">
        <v>241.95</v>
      </c>
      <c r="AN35">
        <v>104.49</v>
      </c>
      <c r="AO35">
        <v>840.63</v>
      </c>
      <c r="AP35">
        <v>0</v>
      </c>
      <c r="AQ35">
        <v>103.91</v>
      </c>
      <c r="AR35">
        <v>7.74</v>
      </c>
      <c r="AS35">
        <v>0</v>
      </c>
      <c r="AT35">
        <v>99</v>
      </c>
      <c r="AU35">
        <v>60</v>
      </c>
      <c r="AV35">
        <v>1</v>
      </c>
      <c r="AW35">
        <v>1</v>
      </c>
      <c r="AZ35">
        <v>6.08</v>
      </c>
      <c r="BA35">
        <v>6.08</v>
      </c>
      <c r="BB35">
        <v>6.08</v>
      </c>
      <c r="BC35">
        <v>6.08</v>
      </c>
      <c r="BD35" t="s">
        <v>1067</v>
      </c>
      <c r="BE35" t="s">
        <v>1067</v>
      </c>
      <c r="BF35" t="s">
        <v>1067</v>
      </c>
      <c r="BG35" t="s">
        <v>1067</v>
      </c>
      <c r="BH35">
        <v>0</v>
      </c>
      <c r="BI35">
        <v>1</v>
      </c>
      <c r="BJ35" t="s">
        <v>1128</v>
      </c>
      <c r="BM35">
        <v>46001</v>
      </c>
      <c r="BN35">
        <v>0</v>
      </c>
      <c r="BO35" t="s">
        <v>1067</v>
      </c>
      <c r="BP35">
        <v>0</v>
      </c>
      <c r="BQ35">
        <v>2</v>
      </c>
      <c r="BR35">
        <v>0</v>
      </c>
      <c r="BS35">
        <v>6.08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1067</v>
      </c>
      <c r="BZ35">
        <v>110</v>
      </c>
      <c r="CA35">
        <v>70</v>
      </c>
      <c r="CF35">
        <v>0</v>
      </c>
      <c r="CG35">
        <v>0</v>
      </c>
      <c r="CM35">
        <v>0</v>
      </c>
      <c r="CN35" t="s">
        <v>1067</v>
      </c>
      <c r="CO35">
        <v>0</v>
      </c>
      <c r="CP35">
        <f t="shared" si="35"/>
        <v>1049.8400000000001</v>
      </c>
      <c r="CQ35">
        <f t="shared" si="36"/>
        <v>0</v>
      </c>
      <c r="CR35">
        <f t="shared" si="37"/>
        <v>1471.056</v>
      </c>
      <c r="CS35">
        <f t="shared" si="38"/>
        <v>635.29919999999993</v>
      </c>
      <c r="CT35">
        <f t="shared" si="39"/>
        <v>5111.0303999999996</v>
      </c>
      <c r="CU35">
        <f t="shared" si="40"/>
        <v>0</v>
      </c>
      <c r="CV35">
        <f t="shared" si="41"/>
        <v>103.91</v>
      </c>
      <c r="CW35">
        <f t="shared" si="42"/>
        <v>7.74</v>
      </c>
      <c r="CX35">
        <f t="shared" si="43"/>
        <v>0</v>
      </c>
      <c r="CY35">
        <f t="shared" si="44"/>
        <v>907.3746000000001</v>
      </c>
      <c r="CZ35">
        <f t="shared" si="45"/>
        <v>549.92399999999998</v>
      </c>
      <c r="DC35" t="s">
        <v>1067</v>
      </c>
      <c r="DD35" t="s">
        <v>1067</v>
      </c>
      <c r="DE35" t="s">
        <v>1067</v>
      </c>
      <c r="DF35" t="s">
        <v>1067</v>
      </c>
      <c r="DG35" t="s">
        <v>1067</v>
      </c>
      <c r="DH35" t="s">
        <v>1067</v>
      </c>
      <c r="DI35" t="s">
        <v>1067</v>
      </c>
      <c r="DJ35" t="s">
        <v>1067</v>
      </c>
      <c r="DK35" t="s">
        <v>1067</v>
      </c>
      <c r="DL35" t="s">
        <v>1067</v>
      </c>
      <c r="DM35" t="s">
        <v>1067</v>
      </c>
      <c r="DN35">
        <v>0</v>
      </c>
      <c r="DO35">
        <v>0</v>
      </c>
      <c r="DP35">
        <v>1</v>
      </c>
      <c r="DQ35">
        <v>1</v>
      </c>
      <c r="DU35">
        <v>1005</v>
      </c>
      <c r="DV35" t="s">
        <v>1080</v>
      </c>
      <c r="DW35" t="s">
        <v>1080</v>
      </c>
      <c r="DX35">
        <v>100</v>
      </c>
      <c r="EE35">
        <v>39174571</v>
      </c>
      <c r="EF35">
        <v>2</v>
      </c>
      <c r="EG35" t="s">
        <v>1084</v>
      </c>
      <c r="EH35">
        <v>0</v>
      </c>
      <c r="EI35" t="s">
        <v>1067</v>
      </c>
      <c r="EJ35">
        <v>1</v>
      </c>
      <c r="EK35">
        <v>46001</v>
      </c>
      <c r="EL35" t="s">
        <v>1129</v>
      </c>
      <c r="EM35" t="s">
        <v>1130</v>
      </c>
      <c r="EO35" t="s">
        <v>1067</v>
      </c>
      <c r="EQ35">
        <v>0</v>
      </c>
      <c r="ER35">
        <v>1082.58</v>
      </c>
      <c r="ES35">
        <v>0</v>
      </c>
      <c r="ET35">
        <v>241.95</v>
      </c>
      <c r="EU35">
        <v>104.49</v>
      </c>
      <c r="EV35">
        <v>840.63</v>
      </c>
      <c r="EW35">
        <v>103.91</v>
      </c>
      <c r="EX35">
        <v>7.74</v>
      </c>
      <c r="EY35">
        <v>0</v>
      </c>
      <c r="FQ35">
        <v>0</v>
      </c>
      <c r="FR35">
        <f t="shared" si="46"/>
        <v>0</v>
      </c>
      <c r="FS35">
        <v>0</v>
      </c>
      <c r="FT35" t="s">
        <v>1088</v>
      </c>
      <c r="FU35" t="s">
        <v>1089</v>
      </c>
      <c r="FX35">
        <v>99</v>
      </c>
      <c r="FY35">
        <v>59.5</v>
      </c>
      <c r="GA35" t="s">
        <v>1067</v>
      </c>
      <c r="GD35">
        <v>0</v>
      </c>
      <c r="GF35">
        <v>309229644</v>
      </c>
      <c r="GG35">
        <v>1</v>
      </c>
      <c r="GH35">
        <v>1</v>
      </c>
      <c r="GI35">
        <v>4</v>
      </c>
      <c r="GJ35">
        <v>0</v>
      </c>
      <c r="GK35">
        <f>ROUND(R35*(R12)/100,2)</f>
        <v>0</v>
      </c>
      <c r="GL35">
        <f t="shared" si="47"/>
        <v>0</v>
      </c>
      <c r="GM35">
        <f t="shared" si="48"/>
        <v>2507.13</v>
      </c>
      <c r="GN35">
        <f t="shared" si="49"/>
        <v>2507.13</v>
      </c>
      <c r="GO35">
        <f t="shared" si="50"/>
        <v>0</v>
      </c>
      <c r="GP35">
        <f t="shared" si="51"/>
        <v>0</v>
      </c>
      <c r="GR35">
        <v>0</v>
      </c>
      <c r="GS35">
        <v>3</v>
      </c>
      <c r="GT35">
        <v>0</v>
      </c>
      <c r="GU35" t="s">
        <v>1067</v>
      </c>
      <c r="GV35">
        <f t="shared" si="52"/>
        <v>0</v>
      </c>
      <c r="GW35">
        <v>1</v>
      </c>
      <c r="GX35">
        <f t="shared" si="53"/>
        <v>0</v>
      </c>
      <c r="HA35">
        <v>0</v>
      </c>
      <c r="HB35">
        <v>0</v>
      </c>
      <c r="IK35">
        <v>0</v>
      </c>
    </row>
    <row r="36" spans="1:245">
      <c r="A36">
        <v>17</v>
      </c>
      <c r="B36">
        <v>1</v>
      </c>
      <c r="C36">
        <f ca="1">ROW(SmtRes!A40)</f>
        <v>40</v>
      </c>
      <c r="D36">
        <f ca="1">ROW(EtalonRes!A51)</f>
        <v>51</v>
      </c>
      <c r="E36" t="s">
        <v>1131</v>
      </c>
      <c r="F36" t="s">
        <v>1132</v>
      </c>
      <c r="G36" t="s">
        <v>1133</v>
      </c>
      <c r="H36" t="s">
        <v>1134</v>
      </c>
      <c r="I36">
        <v>2.54</v>
      </c>
      <c r="J36">
        <v>0</v>
      </c>
      <c r="O36">
        <f t="shared" si="21"/>
        <v>413.26</v>
      </c>
      <c r="P36">
        <f t="shared" si="22"/>
        <v>0</v>
      </c>
      <c r="Q36">
        <f t="shared" si="23"/>
        <v>155.82</v>
      </c>
      <c r="R36">
        <f t="shared" si="24"/>
        <v>21.31</v>
      </c>
      <c r="S36">
        <f t="shared" si="25"/>
        <v>257.44</v>
      </c>
      <c r="T36">
        <f t="shared" si="26"/>
        <v>0</v>
      </c>
      <c r="U36">
        <f t="shared" si="27"/>
        <v>4.2671999999999999</v>
      </c>
      <c r="V36">
        <f t="shared" si="28"/>
        <v>0.30225999999999997</v>
      </c>
      <c r="W36">
        <f t="shared" si="29"/>
        <v>0</v>
      </c>
      <c r="X36">
        <f t="shared" si="30"/>
        <v>225.79</v>
      </c>
      <c r="Y36">
        <f t="shared" si="31"/>
        <v>200.7</v>
      </c>
      <c r="AA36">
        <v>39278658</v>
      </c>
      <c r="AB36">
        <f t="shared" si="32"/>
        <v>26.76</v>
      </c>
      <c r="AC36">
        <f t="shared" ref="AC36:AC42" si="56">ROUND(((ES36*0)),2)</f>
        <v>0</v>
      </c>
      <c r="AD36">
        <f>ROUND(((((ET36*0.7))-((EU36*0.7)))+AE36),2)</f>
        <v>10.09</v>
      </c>
      <c r="AE36">
        <f>ROUND(((EU36*0.7)),2)</f>
        <v>1.38</v>
      </c>
      <c r="AF36">
        <f>ROUND(((EV36*0.7)),2)</f>
        <v>16.670000000000002</v>
      </c>
      <c r="AG36">
        <f t="shared" si="33"/>
        <v>0</v>
      </c>
      <c r="AH36">
        <f>((EW36*0.7))</f>
        <v>1.68</v>
      </c>
      <c r="AI36">
        <f>((EX36*0.7))</f>
        <v>0.11899999999999999</v>
      </c>
      <c r="AJ36">
        <f t="shared" si="34"/>
        <v>0</v>
      </c>
      <c r="AK36">
        <v>63.94</v>
      </c>
      <c r="AL36">
        <v>25.72</v>
      </c>
      <c r="AM36">
        <v>14.41</v>
      </c>
      <c r="AN36">
        <v>1.97</v>
      </c>
      <c r="AO36">
        <v>23.81</v>
      </c>
      <c r="AP36">
        <v>0</v>
      </c>
      <c r="AQ36">
        <v>2.4</v>
      </c>
      <c r="AR36">
        <v>0.17</v>
      </c>
      <c r="AS36">
        <v>0</v>
      </c>
      <c r="AT36">
        <v>81</v>
      </c>
      <c r="AU36">
        <v>72</v>
      </c>
      <c r="AV36">
        <v>1</v>
      </c>
      <c r="AW36">
        <v>1</v>
      </c>
      <c r="AZ36">
        <v>6.08</v>
      </c>
      <c r="BA36">
        <v>6.08</v>
      </c>
      <c r="BB36">
        <v>6.08</v>
      </c>
      <c r="BC36">
        <v>6.08</v>
      </c>
      <c r="BD36" t="s">
        <v>1067</v>
      </c>
      <c r="BE36" t="s">
        <v>1067</v>
      </c>
      <c r="BF36" t="s">
        <v>1067</v>
      </c>
      <c r="BG36" t="s">
        <v>1067</v>
      </c>
      <c r="BH36">
        <v>0</v>
      </c>
      <c r="BI36">
        <v>1</v>
      </c>
      <c r="BJ36" t="s">
        <v>1135</v>
      </c>
      <c r="BM36">
        <v>9001</v>
      </c>
      <c r="BN36">
        <v>0</v>
      </c>
      <c r="BO36" t="s">
        <v>1067</v>
      </c>
      <c r="BP36">
        <v>0</v>
      </c>
      <c r="BQ36">
        <v>2</v>
      </c>
      <c r="BR36">
        <v>0</v>
      </c>
      <c r="BS36">
        <v>6.08</v>
      </c>
      <c r="BT36">
        <v>1</v>
      </c>
      <c r="BU36">
        <v>1</v>
      </c>
      <c r="BV36">
        <v>1</v>
      </c>
      <c r="BW36">
        <v>1</v>
      </c>
      <c r="BX36">
        <v>1</v>
      </c>
      <c r="BY36" t="s">
        <v>1067</v>
      </c>
      <c r="BZ36">
        <v>90</v>
      </c>
      <c r="CA36">
        <v>85</v>
      </c>
      <c r="CF36">
        <v>0</v>
      </c>
      <c r="CG36">
        <v>0</v>
      </c>
      <c r="CM36">
        <v>0</v>
      </c>
      <c r="CN36" t="s">
        <v>1099</v>
      </c>
      <c r="CO36">
        <v>0</v>
      </c>
      <c r="CP36">
        <f t="shared" si="35"/>
        <v>413.26</v>
      </c>
      <c r="CQ36">
        <f t="shared" si="36"/>
        <v>0</v>
      </c>
      <c r="CR36">
        <f t="shared" si="37"/>
        <v>61.347200000000001</v>
      </c>
      <c r="CS36">
        <f t="shared" si="38"/>
        <v>8.3903999999999996</v>
      </c>
      <c r="CT36">
        <f t="shared" si="39"/>
        <v>101.35360000000001</v>
      </c>
      <c r="CU36">
        <f t="shared" si="40"/>
        <v>0</v>
      </c>
      <c r="CV36">
        <f t="shared" si="41"/>
        <v>1.68</v>
      </c>
      <c r="CW36">
        <f t="shared" si="42"/>
        <v>0.11899999999999999</v>
      </c>
      <c r="CX36">
        <f t="shared" si="43"/>
        <v>0</v>
      </c>
      <c r="CY36">
        <f t="shared" si="44"/>
        <v>225.78749999999999</v>
      </c>
      <c r="CZ36">
        <f t="shared" si="45"/>
        <v>200.7</v>
      </c>
      <c r="DC36" t="s">
        <v>1067</v>
      </c>
      <c r="DD36" t="s">
        <v>1100</v>
      </c>
      <c r="DE36" t="s">
        <v>1101</v>
      </c>
      <c r="DF36" t="s">
        <v>1101</v>
      </c>
      <c r="DG36" t="s">
        <v>1101</v>
      </c>
      <c r="DH36" t="s">
        <v>1067</v>
      </c>
      <c r="DI36" t="s">
        <v>1101</v>
      </c>
      <c r="DJ36" t="s">
        <v>1101</v>
      </c>
      <c r="DK36" t="s">
        <v>1067</v>
      </c>
      <c r="DL36" t="s">
        <v>1067</v>
      </c>
      <c r="DM36" t="s">
        <v>1067</v>
      </c>
      <c r="DN36">
        <v>0</v>
      </c>
      <c r="DO36">
        <v>0</v>
      </c>
      <c r="DP36">
        <v>1</v>
      </c>
      <c r="DQ36">
        <v>1</v>
      </c>
      <c r="DU36">
        <v>1005</v>
      </c>
      <c r="DV36" t="s">
        <v>1134</v>
      </c>
      <c r="DW36" t="s">
        <v>1134</v>
      </c>
      <c r="DX36">
        <v>1</v>
      </c>
      <c r="EE36">
        <v>39174502</v>
      </c>
      <c r="EF36">
        <v>2</v>
      </c>
      <c r="EG36" t="s">
        <v>1084</v>
      </c>
      <c r="EH36">
        <v>0</v>
      </c>
      <c r="EI36" t="s">
        <v>1067</v>
      </c>
      <c r="EJ36">
        <v>1</v>
      </c>
      <c r="EK36">
        <v>9001</v>
      </c>
      <c r="EL36" t="s">
        <v>1102</v>
      </c>
      <c r="EM36" t="s">
        <v>1103</v>
      </c>
      <c r="EO36" t="s">
        <v>1104</v>
      </c>
      <c r="EQ36">
        <v>0</v>
      </c>
      <c r="ER36">
        <v>63.94</v>
      </c>
      <c r="ES36">
        <v>25.72</v>
      </c>
      <c r="ET36">
        <v>14.41</v>
      </c>
      <c r="EU36">
        <v>1.97</v>
      </c>
      <c r="EV36">
        <v>23.81</v>
      </c>
      <c r="EW36">
        <v>2.4</v>
      </c>
      <c r="EX36">
        <v>0.17</v>
      </c>
      <c r="EY36">
        <v>0</v>
      </c>
      <c r="FQ36">
        <v>0</v>
      </c>
      <c r="FR36">
        <f t="shared" si="46"/>
        <v>0</v>
      </c>
      <c r="FS36">
        <v>0</v>
      </c>
      <c r="FT36" t="s">
        <v>1088</v>
      </c>
      <c r="FU36" t="s">
        <v>1089</v>
      </c>
      <c r="FX36">
        <v>81</v>
      </c>
      <c r="FY36">
        <v>72.25</v>
      </c>
      <c r="GA36" t="s">
        <v>1067</v>
      </c>
      <c r="GD36">
        <v>0</v>
      </c>
      <c r="GF36">
        <v>-1886295131</v>
      </c>
      <c r="GG36">
        <v>1</v>
      </c>
      <c r="GH36">
        <v>1</v>
      </c>
      <c r="GI36">
        <v>4</v>
      </c>
      <c r="GJ36">
        <v>0</v>
      </c>
      <c r="GK36">
        <f>ROUND(R36*(R12)/100,2)</f>
        <v>0</v>
      </c>
      <c r="GL36">
        <f t="shared" si="47"/>
        <v>0</v>
      </c>
      <c r="GM36">
        <f t="shared" si="48"/>
        <v>839.75</v>
      </c>
      <c r="GN36">
        <f t="shared" si="49"/>
        <v>839.75</v>
      </c>
      <c r="GO36">
        <f t="shared" si="50"/>
        <v>0</v>
      </c>
      <c r="GP36">
        <f t="shared" si="51"/>
        <v>0</v>
      </c>
      <c r="GR36">
        <v>0</v>
      </c>
      <c r="GS36">
        <v>3</v>
      </c>
      <c r="GT36">
        <v>0</v>
      </c>
      <c r="GU36" t="s">
        <v>1067</v>
      </c>
      <c r="GV36">
        <f t="shared" si="52"/>
        <v>0</v>
      </c>
      <c r="GW36">
        <v>1</v>
      </c>
      <c r="GX36">
        <f t="shared" si="53"/>
        <v>0</v>
      </c>
      <c r="HA36">
        <v>0</v>
      </c>
      <c r="HB36">
        <v>0</v>
      </c>
      <c r="IK36">
        <v>0</v>
      </c>
    </row>
    <row r="37" spans="1:245">
      <c r="A37">
        <v>17</v>
      </c>
      <c r="B37">
        <v>1</v>
      </c>
      <c r="C37">
        <f ca="1">ROW(SmtRes!A48)</f>
        <v>48</v>
      </c>
      <c r="D37">
        <f ca="1">ROW(EtalonRes!A59)</f>
        <v>59</v>
      </c>
      <c r="E37" t="s">
        <v>1136</v>
      </c>
      <c r="F37" t="s">
        <v>1137</v>
      </c>
      <c r="G37" t="s">
        <v>1138</v>
      </c>
      <c r="H37" t="s">
        <v>1080</v>
      </c>
      <c r="I37">
        <f>ROUND(105/100,9)</f>
        <v>1.05</v>
      </c>
      <c r="J37">
        <v>0</v>
      </c>
      <c r="O37">
        <f t="shared" si="21"/>
        <v>4822.7299999999996</v>
      </c>
      <c r="P37">
        <f t="shared" si="22"/>
        <v>0</v>
      </c>
      <c r="Q37">
        <f t="shared" si="23"/>
        <v>57.07</v>
      </c>
      <c r="R37">
        <f t="shared" si="24"/>
        <v>10.09</v>
      </c>
      <c r="S37">
        <f t="shared" si="25"/>
        <v>4765.66</v>
      </c>
      <c r="T37">
        <f t="shared" si="26"/>
        <v>0</v>
      </c>
      <c r="U37">
        <f t="shared" si="27"/>
        <v>90.720000000000013</v>
      </c>
      <c r="V37">
        <f t="shared" si="28"/>
        <v>0.14280000000000001</v>
      </c>
      <c r="W37">
        <f t="shared" si="29"/>
        <v>0</v>
      </c>
      <c r="X37">
        <f t="shared" si="30"/>
        <v>5062.3</v>
      </c>
      <c r="Y37">
        <f t="shared" si="31"/>
        <v>2578.91</v>
      </c>
      <c r="AA37">
        <v>39278658</v>
      </c>
      <c r="AB37">
        <f t="shared" si="32"/>
        <v>755.44</v>
      </c>
      <c r="AC37">
        <f t="shared" si="56"/>
        <v>0</v>
      </c>
      <c r="AD37">
        <f>ROUND(((((ET37*0.8))-((EU37*0.8)))+AE37),2)</f>
        <v>8.94</v>
      </c>
      <c r="AE37">
        <f t="shared" ref="AE37:AF41" si="57">ROUND(((EU37*0.8)),2)</f>
        <v>1.58</v>
      </c>
      <c r="AF37">
        <f t="shared" si="57"/>
        <v>746.5</v>
      </c>
      <c r="AG37">
        <f t="shared" si="33"/>
        <v>0</v>
      </c>
      <c r="AH37">
        <f t="shared" ref="AH37:AI41" si="58">((EW37*0.8))</f>
        <v>86.4</v>
      </c>
      <c r="AI37">
        <f t="shared" si="58"/>
        <v>0.13600000000000001</v>
      </c>
      <c r="AJ37">
        <f t="shared" si="34"/>
        <v>0</v>
      </c>
      <c r="AK37">
        <v>4094.31</v>
      </c>
      <c r="AL37">
        <v>3150.02</v>
      </c>
      <c r="AM37">
        <v>11.17</v>
      </c>
      <c r="AN37">
        <v>1.97</v>
      </c>
      <c r="AO37">
        <v>933.12</v>
      </c>
      <c r="AP37">
        <v>0</v>
      </c>
      <c r="AQ37">
        <v>108</v>
      </c>
      <c r="AR37">
        <v>0.17</v>
      </c>
      <c r="AS37">
        <v>0</v>
      </c>
      <c r="AT37">
        <v>106</v>
      </c>
      <c r="AU37">
        <v>54</v>
      </c>
      <c r="AV37">
        <v>1</v>
      </c>
      <c r="AW37">
        <v>1</v>
      </c>
      <c r="AZ37">
        <v>6.08</v>
      </c>
      <c r="BA37">
        <v>6.08</v>
      </c>
      <c r="BB37">
        <v>6.08</v>
      </c>
      <c r="BC37">
        <v>6.08</v>
      </c>
      <c r="BD37" t="s">
        <v>1067</v>
      </c>
      <c r="BE37" t="s">
        <v>1067</v>
      </c>
      <c r="BF37" t="s">
        <v>1067</v>
      </c>
      <c r="BG37" t="s">
        <v>1067</v>
      </c>
      <c r="BH37">
        <v>0</v>
      </c>
      <c r="BI37">
        <v>1</v>
      </c>
      <c r="BJ37" t="s">
        <v>1139</v>
      </c>
      <c r="BM37">
        <v>10001</v>
      </c>
      <c r="BN37">
        <v>0</v>
      </c>
      <c r="BO37" t="s">
        <v>1067</v>
      </c>
      <c r="BP37">
        <v>0</v>
      </c>
      <c r="BQ37">
        <v>2</v>
      </c>
      <c r="BR37">
        <v>0</v>
      </c>
      <c r="BS37">
        <v>6.08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1067</v>
      </c>
      <c r="BZ37">
        <v>118</v>
      </c>
      <c r="CA37">
        <v>63</v>
      </c>
      <c r="CF37">
        <v>0</v>
      </c>
      <c r="CG37">
        <v>0</v>
      </c>
      <c r="CM37">
        <v>0</v>
      </c>
      <c r="CN37" t="s">
        <v>1022</v>
      </c>
      <c r="CO37">
        <v>0</v>
      </c>
      <c r="CP37">
        <f t="shared" si="35"/>
        <v>4822.7299999999996</v>
      </c>
      <c r="CQ37">
        <f t="shared" si="36"/>
        <v>0</v>
      </c>
      <c r="CR37">
        <f t="shared" si="37"/>
        <v>54.355199999999996</v>
      </c>
      <c r="CS37">
        <f t="shared" si="38"/>
        <v>9.6064000000000007</v>
      </c>
      <c r="CT37">
        <f t="shared" si="39"/>
        <v>4538.72</v>
      </c>
      <c r="CU37">
        <f t="shared" si="40"/>
        <v>0</v>
      </c>
      <c r="CV37">
        <f t="shared" si="41"/>
        <v>86.4</v>
      </c>
      <c r="CW37">
        <f t="shared" si="42"/>
        <v>0.13600000000000001</v>
      </c>
      <c r="CX37">
        <f t="shared" si="43"/>
        <v>0</v>
      </c>
      <c r="CY37">
        <f t="shared" si="44"/>
        <v>5062.2950000000001</v>
      </c>
      <c r="CZ37">
        <f t="shared" si="45"/>
        <v>2578.9050000000002</v>
      </c>
      <c r="DC37" t="s">
        <v>1067</v>
      </c>
      <c r="DD37" t="s">
        <v>1100</v>
      </c>
      <c r="DE37" t="s">
        <v>1140</v>
      </c>
      <c r="DF37" t="s">
        <v>1140</v>
      </c>
      <c r="DG37" t="s">
        <v>1140</v>
      </c>
      <c r="DH37" t="s">
        <v>1067</v>
      </c>
      <c r="DI37" t="s">
        <v>1140</v>
      </c>
      <c r="DJ37" t="s">
        <v>1140</v>
      </c>
      <c r="DK37" t="s">
        <v>1067</v>
      </c>
      <c r="DL37" t="s">
        <v>1067</v>
      </c>
      <c r="DM37" t="s">
        <v>1067</v>
      </c>
      <c r="DN37">
        <v>0</v>
      </c>
      <c r="DO37">
        <v>0</v>
      </c>
      <c r="DP37">
        <v>1</v>
      </c>
      <c r="DQ37">
        <v>1</v>
      </c>
      <c r="DU37">
        <v>1005</v>
      </c>
      <c r="DV37" t="s">
        <v>1080</v>
      </c>
      <c r="DW37" t="s">
        <v>1080</v>
      </c>
      <c r="DX37">
        <v>100</v>
      </c>
      <c r="EE37">
        <v>39174503</v>
      </c>
      <c r="EF37">
        <v>2</v>
      </c>
      <c r="EG37" t="s">
        <v>1084</v>
      </c>
      <c r="EH37">
        <v>0</v>
      </c>
      <c r="EI37" t="s">
        <v>1067</v>
      </c>
      <c r="EJ37">
        <v>1</v>
      </c>
      <c r="EK37">
        <v>10001</v>
      </c>
      <c r="EL37" t="s">
        <v>1141</v>
      </c>
      <c r="EM37" t="s">
        <v>1142</v>
      </c>
      <c r="EO37" t="s">
        <v>1143</v>
      </c>
      <c r="EQ37">
        <v>0</v>
      </c>
      <c r="ER37">
        <v>4094.31</v>
      </c>
      <c r="ES37">
        <v>3150.02</v>
      </c>
      <c r="ET37">
        <v>11.17</v>
      </c>
      <c r="EU37">
        <v>1.97</v>
      </c>
      <c r="EV37">
        <v>933.12</v>
      </c>
      <c r="EW37">
        <v>108</v>
      </c>
      <c r="EX37">
        <v>0.17</v>
      </c>
      <c r="EY37">
        <v>0</v>
      </c>
      <c r="FQ37">
        <v>0</v>
      </c>
      <c r="FR37">
        <f t="shared" si="46"/>
        <v>0</v>
      </c>
      <c r="FS37">
        <v>0</v>
      </c>
      <c r="FT37" t="s">
        <v>1088</v>
      </c>
      <c r="FU37" t="s">
        <v>1089</v>
      </c>
      <c r="FX37">
        <v>106.2</v>
      </c>
      <c r="FY37">
        <v>53.55</v>
      </c>
      <c r="GA37" t="s">
        <v>1067</v>
      </c>
      <c r="GD37">
        <v>0</v>
      </c>
      <c r="GF37">
        <v>1445814459</v>
      </c>
      <c r="GG37">
        <v>1</v>
      </c>
      <c r="GH37">
        <v>1</v>
      </c>
      <c r="GI37">
        <v>4</v>
      </c>
      <c r="GJ37">
        <v>0</v>
      </c>
      <c r="GK37">
        <f>ROUND(R37*(R12)/100,2)</f>
        <v>0</v>
      </c>
      <c r="GL37">
        <f t="shared" si="47"/>
        <v>0</v>
      </c>
      <c r="GM37">
        <f t="shared" si="48"/>
        <v>12463.94</v>
      </c>
      <c r="GN37">
        <f t="shared" si="49"/>
        <v>12463.94</v>
      </c>
      <c r="GO37">
        <f t="shared" si="50"/>
        <v>0</v>
      </c>
      <c r="GP37">
        <f t="shared" si="51"/>
        <v>0</v>
      </c>
      <c r="GR37">
        <v>0</v>
      </c>
      <c r="GS37">
        <v>3</v>
      </c>
      <c r="GT37">
        <v>0</v>
      </c>
      <c r="GU37" t="s">
        <v>1067</v>
      </c>
      <c r="GV37">
        <f t="shared" si="52"/>
        <v>0</v>
      </c>
      <c r="GW37">
        <v>1</v>
      </c>
      <c r="GX37">
        <f t="shared" si="53"/>
        <v>0</v>
      </c>
      <c r="HA37">
        <v>0</v>
      </c>
      <c r="HB37">
        <v>0</v>
      </c>
      <c r="IK37">
        <v>0</v>
      </c>
    </row>
    <row r="38" spans="1:245">
      <c r="A38">
        <v>17</v>
      </c>
      <c r="B38">
        <v>1</v>
      </c>
      <c r="C38">
        <f ca="1">ROW(SmtRes!A56)</f>
        <v>56</v>
      </c>
      <c r="D38">
        <f ca="1">ROW(EtalonRes!A67)</f>
        <v>67</v>
      </c>
      <c r="E38" t="s">
        <v>1144</v>
      </c>
      <c r="F38" t="s">
        <v>1145</v>
      </c>
      <c r="G38" t="s">
        <v>1146</v>
      </c>
      <c r="H38" t="s">
        <v>1080</v>
      </c>
      <c r="I38">
        <f>ROUND(15.34/100,9)</f>
        <v>0.15340000000000001</v>
      </c>
      <c r="J38">
        <v>0</v>
      </c>
      <c r="O38">
        <f t="shared" si="21"/>
        <v>895.39</v>
      </c>
      <c r="P38">
        <f t="shared" si="22"/>
        <v>0</v>
      </c>
      <c r="Q38">
        <f t="shared" si="23"/>
        <v>112.43</v>
      </c>
      <c r="R38">
        <f t="shared" si="24"/>
        <v>15.31</v>
      </c>
      <c r="S38">
        <f t="shared" si="25"/>
        <v>782.96</v>
      </c>
      <c r="T38">
        <f t="shared" si="26"/>
        <v>0</v>
      </c>
      <c r="U38">
        <f t="shared" si="27"/>
        <v>15.918011200000004</v>
      </c>
      <c r="V38">
        <f t="shared" si="28"/>
        <v>0.19757920000000004</v>
      </c>
      <c r="W38">
        <f t="shared" si="29"/>
        <v>0</v>
      </c>
      <c r="X38">
        <f t="shared" si="30"/>
        <v>846.17</v>
      </c>
      <c r="Y38">
        <f t="shared" si="31"/>
        <v>431.07</v>
      </c>
      <c r="AA38">
        <v>39278658</v>
      </c>
      <c r="AB38">
        <f t="shared" si="32"/>
        <v>960.03</v>
      </c>
      <c r="AC38">
        <f t="shared" si="56"/>
        <v>0</v>
      </c>
      <c r="AD38">
        <f>ROUND(((((ET38*0.8))-((EU38*0.8)))+AE38),2)</f>
        <v>120.55</v>
      </c>
      <c r="AE38">
        <f t="shared" si="57"/>
        <v>16.420000000000002</v>
      </c>
      <c r="AF38">
        <f t="shared" si="57"/>
        <v>839.48</v>
      </c>
      <c r="AG38">
        <f t="shared" si="33"/>
        <v>0</v>
      </c>
      <c r="AH38">
        <f t="shared" si="58"/>
        <v>103.76800000000001</v>
      </c>
      <c r="AI38">
        <f t="shared" si="58"/>
        <v>1.2880000000000003</v>
      </c>
      <c r="AJ38">
        <f t="shared" si="34"/>
        <v>0</v>
      </c>
      <c r="AK38">
        <v>8166.64</v>
      </c>
      <c r="AL38">
        <v>6966.61</v>
      </c>
      <c r="AM38">
        <v>150.68</v>
      </c>
      <c r="AN38">
        <v>20.52</v>
      </c>
      <c r="AO38">
        <v>1049.3499999999999</v>
      </c>
      <c r="AP38">
        <v>0</v>
      </c>
      <c r="AQ38">
        <v>129.71</v>
      </c>
      <c r="AR38">
        <v>1.61</v>
      </c>
      <c r="AS38">
        <v>0</v>
      </c>
      <c r="AT38">
        <v>106</v>
      </c>
      <c r="AU38">
        <v>54</v>
      </c>
      <c r="AV38">
        <v>1</v>
      </c>
      <c r="AW38">
        <v>1</v>
      </c>
      <c r="AZ38">
        <v>6.08</v>
      </c>
      <c r="BA38">
        <v>6.08</v>
      </c>
      <c r="BB38">
        <v>6.08</v>
      </c>
      <c r="BC38">
        <v>6.08</v>
      </c>
      <c r="BD38" t="s">
        <v>1067</v>
      </c>
      <c r="BE38" t="s">
        <v>1067</v>
      </c>
      <c r="BF38" t="s">
        <v>1067</v>
      </c>
      <c r="BG38" t="s">
        <v>1067</v>
      </c>
      <c r="BH38">
        <v>0</v>
      </c>
      <c r="BI38">
        <v>1</v>
      </c>
      <c r="BJ38" t="s">
        <v>1147</v>
      </c>
      <c r="BM38">
        <v>10001</v>
      </c>
      <c r="BN38">
        <v>0</v>
      </c>
      <c r="BO38" t="s">
        <v>1067</v>
      </c>
      <c r="BP38">
        <v>0</v>
      </c>
      <c r="BQ38">
        <v>2</v>
      </c>
      <c r="BR38">
        <v>0</v>
      </c>
      <c r="BS38">
        <v>6.08</v>
      </c>
      <c r="BT38">
        <v>1</v>
      </c>
      <c r="BU38">
        <v>1</v>
      </c>
      <c r="BV38">
        <v>1</v>
      </c>
      <c r="BW38">
        <v>1</v>
      </c>
      <c r="BX38">
        <v>1</v>
      </c>
      <c r="BY38" t="s">
        <v>1067</v>
      </c>
      <c r="BZ38">
        <v>118</v>
      </c>
      <c r="CA38">
        <v>63</v>
      </c>
      <c r="CF38">
        <v>0</v>
      </c>
      <c r="CG38">
        <v>0</v>
      </c>
      <c r="CM38">
        <v>0</v>
      </c>
      <c r="CN38" t="s">
        <v>1148</v>
      </c>
      <c r="CO38">
        <v>0</v>
      </c>
      <c r="CP38">
        <f t="shared" si="35"/>
        <v>895.3900000000001</v>
      </c>
      <c r="CQ38">
        <f t="shared" si="36"/>
        <v>0</v>
      </c>
      <c r="CR38">
        <f t="shared" si="37"/>
        <v>732.94399999999996</v>
      </c>
      <c r="CS38">
        <f t="shared" si="38"/>
        <v>99.833600000000018</v>
      </c>
      <c r="CT38">
        <f t="shared" si="39"/>
        <v>5104.0384000000004</v>
      </c>
      <c r="CU38">
        <f t="shared" si="40"/>
        <v>0</v>
      </c>
      <c r="CV38">
        <f t="shared" si="41"/>
        <v>103.76800000000001</v>
      </c>
      <c r="CW38">
        <f t="shared" si="42"/>
        <v>1.2880000000000003</v>
      </c>
      <c r="CX38">
        <f t="shared" si="43"/>
        <v>0</v>
      </c>
      <c r="CY38">
        <f t="shared" si="44"/>
        <v>846.1662</v>
      </c>
      <c r="CZ38">
        <f t="shared" si="45"/>
        <v>431.06580000000002</v>
      </c>
      <c r="DC38" t="s">
        <v>1067</v>
      </c>
      <c r="DD38" t="s">
        <v>1100</v>
      </c>
      <c r="DE38" t="s">
        <v>1140</v>
      </c>
      <c r="DF38" t="s">
        <v>1140</v>
      </c>
      <c r="DG38" t="s">
        <v>1140</v>
      </c>
      <c r="DH38" t="s">
        <v>1067</v>
      </c>
      <c r="DI38" t="s">
        <v>1140</v>
      </c>
      <c r="DJ38" t="s">
        <v>1140</v>
      </c>
      <c r="DK38" t="s">
        <v>1067</v>
      </c>
      <c r="DL38" t="s">
        <v>1067</v>
      </c>
      <c r="DM38" t="s">
        <v>1067</v>
      </c>
      <c r="DN38">
        <v>0</v>
      </c>
      <c r="DO38">
        <v>0</v>
      </c>
      <c r="DP38">
        <v>1</v>
      </c>
      <c r="DQ38">
        <v>1</v>
      </c>
      <c r="DU38">
        <v>1005</v>
      </c>
      <c r="DV38" t="s">
        <v>1080</v>
      </c>
      <c r="DW38" t="s">
        <v>1080</v>
      </c>
      <c r="DX38">
        <v>100</v>
      </c>
      <c r="EE38">
        <v>39174503</v>
      </c>
      <c r="EF38">
        <v>2</v>
      </c>
      <c r="EG38" t="s">
        <v>1084</v>
      </c>
      <c r="EH38">
        <v>0</v>
      </c>
      <c r="EI38" t="s">
        <v>1067</v>
      </c>
      <c r="EJ38">
        <v>1</v>
      </c>
      <c r="EK38">
        <v>10001</v>
      </c>
      <c r="EL38" t="s">
        <v>1141</v>
      </c>
      <c r="EM38" t="s">
        <v>1142</v>
      </c>
      <c r="EO38" t="s">
        <v>1149</v>
      </c>
      <c r="EQ38">
        <v>0</v>
      </c>
      <c r="ER38">
        <v>8166.64</v>
      </c>
      <c r="ES38">
        <v>6966.61</v>
      </c>
      <c r="ET38">
        <v>150.68</v>
      </c>
      <c r="EU38">
        <v>20.52</v>
      </c>
      <c r="EV38">
        <v>1049.3499999999999</v>
      </c>
      <c r="EW38">
        <v>129.71</v>
      </c>
      <c r="EX38">
        <v>1.61</v>
      </c>
      <c r="EY38">
        <v>0</v>
      </c>
      <c r="FQ38">
        <v>0</v>
      </c>
      <c r="FR38">
        <f t="shared" si="46"/>
        <v>0</v>
      </c>
      <c r="FS38">
        <v>0</v>
      </c>
      <c r="FT38" t="s">
        <v>1088</v>
      </c>
      <c r="FU38" t="s">
        <v>1089</v>
      </c>
      <c r="FX38">
        <v>106.2</v>
      </c>
      <c r="FY38">
        <v>53.55</v>
      </c>
      <c r="GA38" t="s">
        <v>1067</v>
      </c>
      <c r="GD38">
        <v>0</v>
      </c>
      <c r="GF38">
        <v>1270186788</v>
      </c>
      <c r="GG38">
        <v>1</v>
      </c>
      <c r="GH38">
        <v>1</v>
      </c>
      <c r="GI38">
        <v>4</v>
      </c>
      <c r="GJ38">
        <v>0</v>
      </c>
      <c r="GK38">
        <f>ROUND(R38*(R12)/100,2)</f>
        <v>0</v>
      </c>
      <c r="GL38">
        <f t="shared" si="47"/>
        <v>0</v>
      </c>
      <c r="GM38">
        <f t="shared" si="48"/>
        <v>2172.63</v>
      </c>
      <c r="GN38">
        <f t="shared" si="49"/>
        <v>2172.63</v>
      </c>
      <c r="GO38">
        <f t="shared" si="50"/>
        <v>0</v>
      </c>
      <c r="GP38">
        <f t="shared" si="51"/>
        <v>0</v>
      </c>
      <c r="GR38">
        <v>0</v>
      </c>
      <c r="GS38">
        <v>3</v>
      </c>
      <c r="GT38">
        <v>0</v>
      </c>
      <c r="GU38" t="s">
        <v>1067</v>
      </c>
      <c r="GV38">
        <f t="shared" si="52"/>
        <v>0</v>
      </c>
      <c r="GW38">
        <v>1</v>
      </c>
      <c r="GX38">
        <f t="shared" si="53"/>
        <v>0</v>
      </c>
      <c r="HA38">
        <v>0</v>
      </c>
      <c r="HB38">
        <v>0</v>
      </c>
      <c r="IK38">
        <v>0</v>
      </c>
    </row>
    <row r="39" spans="1:245">
      <c r="A39">
        <v>17</v>
      </c>
      <c r="B39">
        <v>1</v>
      </c>
      <c r="C39">
        <f ca="1">ROW(SmtRes!A64)</f>
        <v>64</v>
      </c>
      <c r="D39">
        <f ca="1">ROW(EtalonRes!A75)</f>
        <v>75</v>
      </c>
      <c r="E39" t="s">
        <v>1150</v>
      </c>
      <c r="F39" t="s">
        <v>1151</v>
      </c>
      <c r="G39" t="s">
        <v>1152</v>
      </c>
      <c r="H39" t="s">
        <v>1134</v>
      </c>
      <c r="I39">
        <v>16.8</v>
      </c>
      <c r="J39">
        <v>0</v>
      </c>
      <c r="O39">
        <f t="shared" si="21"/>
        <v>3529.07</v>
      </c>
      <c r="P39">
        <f t="shared" si="22"/>
        <v>0</v>
      </c>
      <c r="Q39">
        <f t="shared" si="23"/>
        <v>321.75</v>
      </c>
      <c r="R39">
        <f t="shared" si="24"/>
        <v>57.2</v>
      </c>
      <c r="S39">
        <f t="shared" si="25"/>
        <v>3207.32</v>
      </c>
      <c r="T39">
        <f t="shared" si="26"/>
        <v>0</v>
      </c>
      <c r="U39">
        <f t="shared" si="27"/>
        <v>54.835200000000007</v>
      </c>
      <c r="V39">
        <f t="shared" si="28"/>
        <v>0.80640000000000001</v>
      </c>
      <c r="W39">
        <f t="shared" si="29"/>
        <v>0</v>
      </c>
      <c r="X39">
        <f t="shared" si="30"/>
        <v>3460.39</v>
      </c>
      <c r="Y39">
        <f t="shared" si="31"/>
        <v>1762.84</v>
      </c>
      <c r="AA39">
        <v>39278658</v>
      </c>
      <c r="AB39">
        <f t="shared" si="32"/>
        <v>34.549999999999997</v>
      </c>
      <c r="AC39">
        <f t="shared" si="56"/>
        <v>0</v>
      </c>
      <c r="AD39">
        <f>ROUND(((((ET39*0.8))-((EU39*0.8)))+AE39),2)</f>
        <v>3.15</v>
      </c>
      <c r="AE39">
        <f t="shared" si="57"/>
        <v>0.56000000000000005</v>
      </c>
      <c r="AF39">
        <f t="shared" si="57"/>
        <v>31.4</v>
      </c>
      <c r="AG39">
        <f t="shared" si="33"/>
        <v>0</v>
      </c>
      <c r="AH39">
        <f t="shared" si="58"/>
        <v>3.2640000000000002</v>
      </c>
      <c r="AI39">
        <f t="shared" si="58"/>
        <v>4.8000000000000001E-2</v>
      </c>
      <c r="AJ39">
        <f t="shared" si="34"/>
        <v>0</v>
      </c>
      <c r="AK39">
        <v>441.48</v>
      </c>
      <c r="AL39">
        <v>398.29</v>
      </c>
      <c r="AM39">
        <v>3.94</v>
      </c>
      <c r="AN39">
        <v>0.7</v>
      </c>
      <c r="AO39">
        <v>39.25</v>
      </c>
      <c r="AP39">
        <v>0</v>
      </c>
      <c r="AQ39">
        <v>4.08</v>
      </c>
      <c r="AR39">
        <v>0.06</v>
      </c>
      <c r="AS39">
        <v>0</v>
      </c>
      <c r="AT39">
        <v>106</v>
      </c>
      <c r="AU39">
        <v>54</v>
      </c>
      <c r="AV39">
        <v>1</v>
      </c>
      <c r="AW39">
        <v>1</v>
      </c>
      <c r="AZ39">
        <v>6.08</v>
      </c>
      <c r="BA39">
        <v>6.08</v>
      </c>
      <c r="BB39">
        <v>6.08</v>
      </c>
      <c r="BC39">
        <v>6.08</v>
      </c>
      <c r="BD39" t="s">
        <v>1067</v>
      </c>
      <c r="BE39" t="s">
        <v>1067</v>
      </c>
      <c r="BF39" t="s">
        <v>1067</v>
      </c>
      <c r="BG39" t="s">
        <v>1067</v>
      </c>
      <c r="BH39">
        <v>0</v>
      </c>
      <c r="BI39">
        <v>1</v>
      </c>
      <c r="BJ39" t="s">
        <v>1153</v>
      </c>
      <c r="BM39">
        <v>10001</v>
      </c>
      <c r="BN39">
        <v>0</v>
      </c>
      <c r="BO39" t="s">
        <v>1067</v>
      </c>
      <c r="BP39">
        <v>0</v>
      </c>
      <c r="BQ39">
        <v>2</v>
      </c>
      <c r="BR39">
        <v>0</v>
      </c>
      <c r="BS39">
        <v>6.08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1067</v>
      </c>
      <c r="BZ39">
        <v>118</v>
      </c>
      <c r="CA39">
        <v>63</v>
      </c>
      <c r="CF39">
        <v>0</v>
      </c>
      <c r="CG39">
        <v>0</v>
      </c>
      <c r="CM39">
        <v>0</v>
      </c>
      <c r="CN39" t="s">
        <v>1148</v>
      </c>
      <c r="CO39">
        <v>0</v>
      </c>
      <c r="CP39">
        <f t="shared" si="35"/>
        <v>3529.07</v>
      </c>
      <c r="CQ39">
        <f t="shared" si="36"/>
        <v>0</v>
      </c>
      <c r="CR39">
        <f t="shared" si="37"/>
        <v>19.152000000000001</v>
      </c>
      <c r="CS39">
        <f t="shared" si="38"/>
        <v>3.4048000000000003</v>
      </c>
      <c r="CT39">
        <f t="shared" si="39"/>
        <v>190.91200000000001</v>
      </c>
      <c r="CU39">
        <f t="shared" si="40"/>
        <v>0</v>
      </c>
      <c r="CV39">
        <f t="shared" si="41"/>
        <v>3.2640000000000002</v>
      </c>
      <c r="CW39">
        <f t="shared" si="42"/>
        <v>4.8000000000000001E-2</v>
      </c>
      <c r="CX39">
        <f t="shared" si="43"/>
        <v>0</v>
      </c>
      <c r="CY39">
        <f t="shared" si="44"/>
        <v>3460.3912</v>
      </c>
      <c r="CZ39">
        <f t="shared" si="45"/>
        <v>1762.8407999999999</v>
      </c>
      <c r="DC39" t="s">
        <v>1067</v>
      </c>
      <c r="DD39" t="s">
        <v>1100</v>
      </c>
      <c r="DE39" t="s">
        <v>1140</v>
      </c>
      <c r="DF39" t="s">
        <v>1140</v>
      </c>
      <c r="DG39" t="s">
        <v>1140</v>
      </c>
      <c r="DH39" t="s">
        <v>1067</v>
      </c>
      <c r="DI39" t="s">
        <v>1140</v>
      </c>
      <c r="DJ39" t="s">
        <v>1140</v>
      </c>
      <c r="DK39" t="s">
        <v>1067</v>
      </c>
      <c r="DL39" t="s">
        <v>1067</v>
      </c>
      <c r="DM39" t="s">
        <v>1067</v>
      </c>
      <c r="DN39">
        <v>0</v>
      </c>
      <c r="DO39">
        <v>0</v>
      </c>
      <c r="DP39">
        <v>1</v>
      </c>
      <c r="DQ39">
        <v>1</v>
      </c>
      <c r="DU39">
        <v>1005</v>
      </c>
      <c r="DV39" t="s">
        <v>1134</v>
      </c>
      <c r="DW39" t="s">
        <v>1134</v>
      </c>
      <c r="DX39">
        <v>1</v>
      </c>
      <c r="EE39">
        <v>39174503</v>
      </c>
      <c r="EF39">
        <v>2</v>
      </c>
      <c r="EG39" t="s">
        <v>1084</v>
      </c>
      <c r="EH39">
        <v>0</v>
      </c>
      <c r="EI39" t="s">
        <v>1067</v>
      </c>
      <c r="EJ39">
        <v>1</v>
      </c>
      <c r="EK39">
        <v>10001</v>
      </c>
      <c r="EL39" t="s">
        <v>1141</v>
      </c>
      <c r="EM39" t="s">
        <v>1142</v>
      </c>
      <c r="EO39" t="s">
        <v>1149</v>
      </c>
      <c r="EQ39">
        <v>0</v>
      </c>
      <c r="ER39">
        <v>441.48</v>
      </c>
      <c r="ES39">
        <v>398.29</v>
      </c>
      <c r="ET39">
        <v>3.94</v>
      </c>
      <c r="EU39">
        <v>0.7</v>
      </c>
      <c r="EV39">
        <v>39.25</v>
      </c>
      <c r="EW39">
        <v>4.08</v>
      </c>
      <c r="EX39">
        <v>0.06</v>
      </c>
      <c r="EY39">
        <v>0</v>
      </c>
      <c r="FQ39">
        <v>0</v>
      </c>
      <c r="FR39">
        <f t="shared" si="46"/>
        <v>0</v>
      </c>
      <c r="FS39">
        <v>0</v>
      </c>
      <c r="FT39" t="s">
        <v>1088</v>
      </c>
      <c r="FU39" t="s">
        <v>1089</v>
      </c>
      <c r="FX39">
        <v>106.2</v>
      </c>
      <c r="FY39">
        <v>53.55</v>
      </c>
      <c r="GA39" t="s">
        <v>1067</v>
      </c>
      <c r="GD39">
        <v>0</v>
      </c>
      <c r="GF39">
        <v>-360648514</v>
      </c>
      <c r="GG39">
        <v>1</v>
      </c>
      <c r="GH39">
        <v>1</v>
      </c>
      <c r="GI39">
        <v>4</v>
      </c>
      <c r="GJ39">
        <v>0</v>
      </c>
      <c r="GK39">
        <f>ROUND(R39*(R12)/100,2)</f>
        <v>0</v>
      </c>
      <c r="GL39">
        <f t="shared" si="47"/>
        <v>0</v>
      </c>
      <c r="GM39">
        <f t="shared" si="48"/>
        <v>8752.2999999999993</v>
      </c>
      <c r="GN39">
        <f t="shared" si="49"/>
        <v>8752.2999999999993</v>
      </c>
      <c r="GO39">
        <f t="shared" si="50"/>
        <v>0</v>
      </c>
      <c r="GP39">
        <f t="shared" si="51"/>
        <v>0</v>
      </c>
      <c r="GR39">
        <v>0</v>
      </c>
      <c r="GS39">
        <v>3</v>
      </c>
      <c r="GT39">
        <v>0</v>
      </c>
      <c r="GU39" t="s">
        <v>1067</v>
      </c>
      <c r="GV39">
        <f t="shared" si="52"/>
        <v>0</v>
      </c>
      <c r="GW39">
        <v>1</v>
      </c>
      <c r="GX39">
        <f t="shared" si="53"/>
        <v>0</v>
      </c>
      <c r="HA39">
        <v>0</v>
      </c>
      <c r="HB39">
        <v>0</v>
      </c>
      <c r="IK39">
        <v>0</v>
      </c>
    </row>
    <row r="40" spans="1:245">
      <c r="A40">
        <v>17</v>
      </c>
      <c r="B40">
        <v>1</v>
      </c>
      <c r="C40">
        <f ca="1">ROW(SmtRes!A69)</f>
        <v>69</v>
      </c>
      <c r="D40">
        <f ca="1">ROW(EtalonRes!A80)</f>
        <v>80</v>
      </c>
      <c r="E40" t="s">
        <v>1154</v>
      </c>
      <c r="F40" t="s">
        <v>1155</v>
      </c>
      <c r="G40" t="s">
        <v>1156</v>
      </c>
      <c r="H40" t="s">
        <v>1080</v>
      </c>
      <c r="I40">
        <f>ROUND(10.2/100,9)</f>
        <v>0.10199999999999999</v>
      </c>
      <c r="J40">
        <v>0</v>
      </c>
      <c r="O40">
        <f t="shared" si="21"/>
        <v>254.95</v>
      </c>
      <c r="P40">
        <f t="shared" si="22"/>
        <v>0</v>
      </c>
      <c r="Q40">
        <f t="shared" si="23"/>
        <v>68.94</v>
      </c>
      <c r="R40">
        <f t="shared" si="24"/>
        <v>10.11</v>
      </c>
      <c r="S40">
        <f t="shared" si="25"/>
        <v>186.01</v>
      </c>
      <c r="T40">
        <f t="shared" si="26"/>
        <v>0</v>
      </c>
      <c r="U40">
        <f t="shared" si="27"/>
        <v>3.744624</v>
      </c>
      <c r="V40">
        <f t="shared" si="28"/>
        <v>0.13464000000000001</v>
      </c>
      <c r="W40">
        <f t="shared" si="29"/>
        <v>0</v>
      </c>
      <c r="X40">
        <f t="shared" si="30"/>
        <v>207.89</v>
      </c>
      <c r="Y40">
        <f t="shared" si="31"/>
        <v>105.9</v>
      </c>
      <c r="AA40">
        <v>39278658</v>
      </c>
      <c r="AB40">
        <f t="shared" si="32"/>
        <v>411.11</v>
      </c>
      <c r="AC40">
        <f t="shared" si="56"/>
        <v>0</v>
      </c>
      <c r="AD40">
        <f>ROUND(((((ET40*0.8))-((EU40*0.8)))+AE40),2)</f>
        <v>111.17</v>
      </c>
      <c r="AE40">
        <f t="shared" si="57"/>
        <v>16.309999999999999</v>
      </c>
      <c r="AF40">
        <f t="shared" si="57"/>
        <v>299.94</v>
      </c>
      <c r="AG40">
        <f t="shared" si="33"/>
        <v>0</v>
      </c>
      <c r="AH40">
        <f t="shared" si="58"/>
        <v>36.712000000000003</v>
      </c>
      <c r="AI40">
        <f t="shared" si="58"/>
        <v>1.32</v>
      </c>
      <c r="AJ40">
        <f t="shared" si="34"/>
        <v>0</v>
      </c>
      <c r="AK40">
        <v>609.70000000000005</v>
      </c>
      <c r="AL40">
        <v>95.82</v>
      </c>
      <c r="AM40">
        <v>138.96</v>
      </c>
      <c r="AN40">
        <v>20.39</v>
      </c>
      <c r="AO40">
        <v>374.92</v>
      </c>
      <c r="AP40">
        <v>0</v>
      </c>
      <c r="AQ40">
        <v>45.89</v>
      </c>
      <c r="AR40">
        <v>1.65</v>
      </c>
      <c r="AS40">
        <v>0</v>
      </c>
      <c r="AT40">
        <v>106</v>
      </c>
      <c r="AU40">
        <v>54</v>
      </c>
      <c r="AV40">
        <v>1</v>
      </c>
      <c r="AW40">
        <v>1</v>
      </c>
      <c r="AZ40">
        <v>6.08</v>
      </c>
      <c r="BA40">
        <v>6.08</v>
      </c>
      <c r="BB40">
        <v>6.08</v>
      </c>
      <c r="BC40">
        <v>6.08</v>
      </c>
      <c r="BD40" t="s">
        <v>1067</v>
      </c>
      <c r="BE40" t="s">
        <v>1067</v>
      </c>
      <c r="BF40" t="s">
        <v>1067</v>
      </c>
      <c r="BG40" t="s">
        <v>1067</v>
      </c>
      <c r="BH40">
        <v>0</v>
      </c>
      <c r="BI40">
        <v>1</v>
      </c>
      <c r="BJ40" t="s">
        <v>1157</v>
      </c>
      <c r="BM40">
        <v>10001</v>
      </c>
      <c r="BN40">
        <v>0</v>
      </c>
      <c r="BO40" t="s">
        <v>1067</v>
      </c>
      <c r="BP40">
        <v>0</v>
      </c>
      <c r="BQ40">
        <v>2</v>
      </c>
      <c r="BR40">
        <v>0</v>
      </c>
      <c r="BS40">
        <v>6.08</v>
      </c>
      <c r="BT40">
        <v>1</v>
      </c>
      <c r="BU40">
        <v>1</v>
      </c>
      <c r="BV40">
        <v>1</v>
      </c>
      <c r="BW40">
        <v>1</v>
      </c>
      <c r="BX40">
        <v>1</v>
      </c>
      <c r="BY40" t="s">
        <v>1067</v>
      </c>
      <c r="BZ40">
        <v>118</v>
      </c>
      <c r="CA40">
        <v>63</v>
      </c>
      <c r="CF40">
        <v>0</v>
      </c>
      <c r="CG40">
        <v>0</v>
      </c>
      <c r="CM40">
        <v>0</v>
      </c>
      <c r="CN40" t="s">
        <v>1148</v>
      </c>
      <c r="CO40">
        <v>0</v>
      </c>
      <c r="CP40">
        <f t="shared" si="35"/>
        <v>254.95</v>
      </c>
      <c r="CQ40">
        <f t="shared" si="36"/>
        <v>0</v>
      </c>
      <c r="CR40">
        <f t="shared" si="37"/>
        <v>675.91359999999997</v>
      </c>
      <c r="CS40">
        <f t="shared" si="38"/>
        <v>99.1648</v>
      </c>
      <c r="CT40">
        <f t="shared" si="39"/>
        <v>1823.6351999999999</v>
      </c>
      <c r="CU40">
        <f t="shared" si="40"/>
        <v>0</v>
      </c>
      <c r="CV40">
        <f t="shared" si="41"/>
        <v>36.712000000000003</v>
      </c>
      <c r="CW40">
        <f t="shared" si="42"/>
        <v>1.32</v>
      </c>
      <c r="CX40">
        <f t="shared" si="43"/>
        <v>0</v>
      </c>
      <c r="CY40">
        <f t="shared" si="44"/>
        <v>207.88720000000001</v>
      </c>
      <c r="CZ40">
        <f t="shared" si="45"/>
        <v>105.90479999999999</v>
      </c>
      <c r="DC40" t="s">
        <v>1067</v>
      </c>
      <c r="DD40" t="s">
        <v>1100</v>
      </c>
      <c r="DE40" t="s">
        <v>1140</v>
      </c>
      <c r="DF40" t="s">
        <v>1140</v>
      </c>
      <c r="DG40" t="s">
        <v>1140</v>
      </c>
      <c r="DH40" t="s">
        <v>1067</v>
      </c>
      <c r="DI40" t="s">
        <v>1140</v>
      </c>
      <c r="DJ40" t="s">
        <v>1140</v>
      </c>
      <c r="DK40" t="s">
        <v>1067</v>
      </c>
      <c r="DL40" t="s">
        <v>1067</v>
      </c>
      <c r="DM40" t="s">
        <v>1067</v>
      </c>
      <c r="DN40">
        <v>0</v>
      </c>
      <c r="DO40">
        <v>0</v>
      </c>
      <c r="DP40">
        <v>1</v>
      </c>
      <c r="DQ40">
        <v>1</v>
      </c>
      <c r="DU40">
        <v>1005</v>
      </c>
      <c r="DV40" t="s">
        <v>1080</v>
      </c>
      <c r="DW40" t="s">
        <v>1080</v>
      </c>
      <c r="DX40">
        <v>100</v>
      </c>
      <c r="EE40">
        <v>39174503</v>
      </c>
      <c r="EF40">
        <v>2</v>
      </c>
      <c r="EG40" t="s">
        <v>1084</v>
      </c>
      <c r="EH40">
        <v>0</v>
      </c>
      <c r="EI40" t="s">
        <v>1067</v>
      </c>
      <c r="EJ40">
        <v>1</v>
      </c>
      <c r="EK40">
        <v>10001</v>
      </c>
      <c r="EL40" t="s">
        <v>1141</v>
      </c>
      <c r="EM40" t="s">
        <v>1142</v>
      </c>
      <c r="EO40" t="s">
        <v>1149</v>
      </c>
      <c r="EQ40">
        <v>0</v>
      </c>
      <c r="ER40">
        <v>609.70000000000005</v>
      </c>
      <c r="ES40">
        <v>95.82</v>
      </c>
      <c r="ET40">
        <v>138.96</v>
      </c>
      <c r="EU40">
        <v>20.39</v>
      </c>
      <c r="EV40">
        <v>374.92</v>
      </c>
      <c r="EW40">
        <v>45.89</v>
      </c>
      <c r="EX40">
        <v>1.65</v>
      </c>
      <c r="EY40">
        <v>0</v>
      </c>
      <c r="FQ40">
        <v>0</v>
      </c>
      <c r="FR40">
        <f t="shared" si="46"/>
        <v>0</v>
      </c>
      <c r="FS40">
        <v>0</v>
      </c>
      <c r="FT40" t="s">
        <v>1088</v>
      </c>
      <c r="FU40" t="s">
        <v>1089</v>
      </c>
      <c r="FX40">
        <v>106.2</v>
      </c>
      <c r="FY40">
        <v>53.55</v>
      </c>
      <c r="GA40" t="s">
        <v>1067</v>
      </c>
      <c r="GD40">
        <v>0</v>
      </c>
      <c r="GF40">
        <v>286433594</v>
      </c>
      <c r="GG40">
        <v>1</v>
      </c>
      <c r="GH40">
        <v>1</v>
      </c>
      <c r="GI40">
        <v>4</v>
      </c>
      <c r="GJ40">
        <v>0</v>
      </c>
      <c r="GK40">
        <f>ROUND(R40*(R12)/100,2)</f>
        <v>0</v>
      </c>
      <c r="GL40">
        <f t="shared" si="47"/>
        <v>0</v>
      </c>
      <c r="GM40">
        <f t="shared" si="48"/>
        <v>568.74</v>
      </c>
      <c r="GN40">
        <f t="shared" si="49"/>
        <v>568.74</v>
      </c>
      <c r="GO40">
        <f t="shared" si="50"/>
        <v>0</v>
      </c>
      <c r="GP40">
        <f t="shared" si="51"/>
        <v>0</v>
      </c>
      <c r="GR40">
        <v>0</v>
      </c>
      <c r="GS40">
        <v>3</v>
      </c>
      <c r="GT40">
        <v>0</v>
      </c>
      <c r="GU40" t="s">
        <v>1067</v>
      </c>
      <c r="GV40">
        <f t="shared" si="52"/>
        <v>0</v>
      </c>
      <c r="GW40">
        <v>1</v>
      </c>
      <c r="GX40">
        <f t="shared" si="53"/>
        <v>0</v>
      </c>
      <c r="HA40">
        <v>0</v>
      </c>
      <c r="HB40">
        <v>0</v>
      </c>
      <c r="IK40">
        <v>0</v>
      </c>
    </row>
    <row r="41" spans="1:245">
      <c r="A41">
        <v>17</v>
      </c>
      <c r="B41">
        <v>1</v>
      </c>
      <c r="C41">
        <f ca="1">ROW(SmtRes!A79)</f>
        <v>79</v>
      </c>
      <c r="D41">
        <f ca="1">ROW(EtalonRes!A90)</f>
        <v>90</v>
      </c>
      <c r="E41" t="s">
        <v>1158</v>
      </c>
      <c r="F41" t="s">
        <v>1159</v>
      </c>
      <c r="G41" t="s">
        <v>1160</v>
      </c>
      <c r="H41" t="s">
        <v>1080</v>
      </c>
      <c r="I41">
        <f>ROUND(103/100,9)</f>
        <v>1.03</v>
      </c>
      <c r="J41">
        <v>0</v>
      </c>
      <c r="O41">
        <f t="shared" si="21"/>
        <v>2951.53</v>
      </c>
      <c r="P41">
        <f t="shared" si="22"/>
        <v>0</v>
      </c>
      <c r="Q41">
        <f t="shared" si="23"/>
        <v>178.79</v>
      </c>
      <c r="R41">
        <f t="shared" si="24"/>
        <v>42.77</v>
      </c>
      <c r="S41">
        <f t="shared" si="25"/>
        <v>2772.74</v>
      </c>
      <c r="T41">
        <f t="shared" si="26"/>
        <v>0</v>
      </c>
      <c r="U41">
        <f t="shared" si="27"/>
        <v>54.878399999999999</v>
      </c>
      <c r="V41">
        <f t="shared" si="28"/>
        <v>0.56855999999999995</v>
      </c>
      <c r="W41">
        <f t="shared" si="29"/>
        <v>0</v>
      </c>
      <c r="X41">
        <f t="shared" si="30"/>
        <v>2674.73</v>
      </c>
      <c r="Y41">
        <f t="shared" si="31"/>
        <v>1323.29</v>
      </c>
      <c r="AA41">
        <v>39278658</v>
      </c>
      <c r="AB41">
        <f t="shared" si="32"/>
        <v>471.31</v>
      </c>
      <c r="AC41">
        <f t="shared" si="56"/>
        <v>0</v>
      </c>
      <c r="AD41">
        <f>ROUND(((((ET41*0.8))-((EU41*0.8)))+AE41),2)</f>
        <v>28.55</v>
      </c>
      <c r="AE41">
        <f t="shared" si="57"/>
        <v>6.83</v>
      </c>
      <c r="AF41">
        <f t="shared" si="57"/>
        <v>442.76</v>
      </c>
      <c r="AG41">
        <f t="shared" si="33"/>
        <v>0</v>
      </c>
      <c r="AH41">
        <f t="shared" si="58"/>
        <v>53.28</v>
      </c>
      <c r="AI41">
        <f t="shared" si="58"/>
        <v>0.55199999999999994</v>
      </c>
      <c r="AJ41">
        <f t="shared" si="34"/>
        <v>0</v>
      </c>
      <c r="AK41">
        <v>1979.02</v>
      </c>
      <c r="AL41">
        <v>1389.88</v>
      </c>
      <c r="AM41">
        <v>35.69</v>
      </c>
      <c r="AN41">
        <v>8.5399999999999991</v>
      </c>
      <c r="AO41">
        <v>553.45000000000005</v>
      </c>
      <c r="AP41">
        <v>0</v>
      </c>
      <c r="AQ41">
        <v>66.599999999999994</v>
      </c>
      <c r="AR41">
        <v>0.69</v>
      </c>
      <c r="AS41">
        <v>0</v>
      </c>
      <c r="AT41">
        <v>95</v>
      </c>
      <c r="AU41">
        <v>47</v>
      </c>
      <c r="AV41">
        <v>1</v>
      </c>
      <c r="AW41">
        <v>1</v>
      </c>
      <c r="AZ41">
        <v>6.08</v>
      </c>
      <c r="BA41">
        <v>6.08</v>
      </c>
      <c r="BB41">
        <v>6.08</v>
      </c>
      <c r="BC41">
        <v>6.08</v>
      </c>
      <c r="BD41" t="s">
        <v>1067</v>
      </c>
      <c r="BE41" t="s">
        <v>1067</v>
      </c>
      <c r="BF41" t="s">
        <v>1067</v>
      </c>
      <c r="BG41" t="s">
        <v>1067</v>
      </c>
      <c r="BH41">
        <v>0</v>
      </c>
      <c r="BI41">
        <v>1</v>
      </c>
      <c r="BJ41" t="s">
        <v>1161</v>
      </c>
      <c r="BM41">
        <v>15001</v>
      </c>
      <c r="BN41">
        <v>0</v>
      </c>
      <c r="BO41" t="s">
        <v>1067</v>
      </c>
      <c r="BP41">
        <v>0</v>
      </c>
      <c r="BQ41">
        <v>2</v>
      </c>
      <c r="BR41">
        <v>0</v>
      </c>
      <c r="BS41">
        <v>6.08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1067</v>
      </c>
      <c r="BZ41">
        <v>105</v>
      </c>
      <c r="CA41">
        <v>55</v>
      </c>
      <c r="CF41">
        <v>0</v>
      </c>
      <c r="CG41">
        <v>0</v>
      </c>
      <c r="CM41">
        <v>0</v>
      </c>
      <c r="CN41" t="s">
        <v>1148</v>
      </c>
      <c r="CO41">
        <v>0</v>
      </c>
      <c r="CP41">
        <f t="shared" si="35"/>
        <v>2951.5299999999997</v>
      </c>
      <c r="CQ41">
        <f t="shared" si="36"/>
        <v>0</v>
      </c>
      <c r="CR41">
        <f t="shared" si="37"/>
        <v>173.584</v>
      </c>
      <c r="CS41">
        <f t="shared" si="38"/>
        <v>41.526400000000002</v>
      </c>
      <c r="CT41">
        <f t="shared" si="39"/>
        <v>2691.9807999999998</v>
      </c>
      <c r="CU41">
        <f t="shared" si="40"/>
        <v>0</v>
      </c>
      <c r="CV41">
        <f t="shared" si="41"/>
        <v>53.28</v>
      </c>
      <c r="CW41">
        <f t="shared" si="42"/>
        <v>0.55199999999999994</v>
      </c>
      <c r="CX41">
        <f t="shared" si="43"/>
        <v>0</v>
      </c>
      <c r="CY41">
        <f t="shared" si="44"/>
        <v>2674.7344999999996</v>
      </c>
      <c r="CZ41">
        <f t="shared" si="45"/>
        <v>1323.2897</v>
      </c>
      <c r="DC41" t="s">
        <v>1067</v>
      </c>
      <c r="DD41" t="s">
        <v>1100</v>
      </c>
      <c r="DE41" t="s">
        <v>1140</v>
      </c>
      <c r="DF41" t="s">
        <v>1140</v>
      </c>
      <c r="DG41" t="s">
        <v>1140</v>
      </c>
      <c r="DH41" t="s">
        <v>1067</v>
      </c>
      <c r="DI41" t="s">
        <v>1140</v>
      </c>
      <c r="DJ41" t="s">
        <v>1140</v>
      </c>
      <c r="DK41" t="s">
        <v>1067</v>
      </c>
      <c r="DL41" t="s">
        <v>1067</v>
      </c>
      <c r="DM41" t="s">
        <v>1067</v>
      </c>
      <c r="DN41">
        <v>0</v>
      </c>
      <c r="DO41">
        <v>0</v>
      </c>
      <c r="DP41">
        <v>1</v>
      </c>
      <c r="DQ41">
        <v>1</v>
      </c>
      <c r="DU41">
        <v>1005</v>
      </c>
      <c r="DV41" t="s">
        <v>1080</v>
      </c>
      <c r="DW41" t="s">
        <v>1080</v>
      </c>
      <c r="DX41">
        <v>100</v>
      </c>
      <c r="EE41">
        <v>39174529</v>
      </c>
      <c r="EF41">
        <v>2</v>
      </c>
      <c r="EG41" t="s">
        <v>1084</v>
      </c>
      <c r="EH41">
        <v>0</v>
      </c>
      <c r="EI41" t="s">
        <v>1067</v>
      </c>
      <c r="EJ41">
        <v>1</v>
      </c>
      <c r="EK41">
        <v>15001</v>
      </c>
      <c r="EL41" t="s">
        <v>1162</v>
      </c>
      <c r="EM41" t="s">
        <v>1163</v>
      </c>
      <c r="EO41" t="s">
        <v>1149</v>
      </c>
      <c r="EQ41">
        <v>0</v>
      </c>
      <c r="ER41">
        <v>1979.02</v>
      </c>
      <c r="ES41">
        <v>1389.88</v>
      </c>
      <c r="ET41">
        <v>35.69</v>
      </c>
      <c r="EU41">
        <v>8.5399999999999991</v>
      </c>
      <c r="EV41">
        <v>553.45000000000005</v>
      </c>
      <c r="EW41">
        <v>66.599999999999994</v>
      </c>
      <c r="EX41">
        <v>0.69</v>
      </c>
      <c r="EY41">
        <v>0</v>
      </c>
      <c r="FQ41">
        <v>0</v>
      </c>
      <c r="FR41">
        <f t="shared" si="46"/>
        <v>0</v>
      </c>
      <c r="FS41">
        <v>0</v>
      </c>
      <c r="FT41" t="s">
        <v>1088</v>
      </c>
      <c r="FU41" t="s">
        <v>1089</v>
      </c>
      <c r="FX41">
        <v>94.5</v>
      </c>
      <c r="FY41">
        <v>46.75</v>
      </c>
      <c r="GA41" t="s">
        <v>1067</v>
      </c>
      <c r="GD41">
        <v>0</v>
      </c>
      <c r="GF41">
        <v>1327723444</v>
      </c>
      <c r="GG41">
        <v>1</v>
      </c>
      <c r="GH41">
        <v>1</v>
      </c>
      <c r="GI41">
        <v>4</v>
      </c>
      <c r="GJ41">
        <v>0</v>
      </c>
      <c r="GK41">
        <f>ROUND(R41*(R12)/100,2)</f>
        <v>0</v>
      </c>
      <c r="GL41">
        <f t="shared" si="47"/>
        <v>0</v>
      </c>
      <c r="GM41">
        <f t="shared" si="48"/>
        <v>6949.55</v>
      </c>
      <c r="GN41">
        <f t="shared" si="49"/>
        <v>6949.55</v>
      </c>
      <c r="GO41">
        <f t="shared" si="50"/>
        <v>0</v>
      </c>
      <c r="GP41">
        <f t="shared" si="51"/>
        <v>0</v>
      </c>
      <c r="GR41">
        <v>0</v>
      </c>
      <c r="GS41">
        <v>3</v>
      </c>
      <c r="GT41">
        <v>0</v>
      </c>
      <c r="GU41" t="s">
        <v>1067</v>
      </c>
      <c r="GV41">
        <f t="shared" si="52"/>
        <v>0</v>
      </c>
      <c r="GW41">
        <v>1</v>
      </c>
      <c r="GX41">
        <f t="shared" si="53"/>
        <v>0</v>
      </c>
      <c r="HA41">
        <v>0</v>
      </c>
      <c r="HB41">
        <v>0</v>
      </c>
      <c r="IK41">
        <v>0</v>
      </c>
    </row>
    <row r="42" spans="1:245">
      <c r="A42">
        <v>17</v>
      </c>
      <c r="B42">
        <v>1</v>
      </c>
      <c r="C42">
        <f ca="1">ROW(SmtRes!A90)</f>
        <v>90</v>
      </c>
      <c r="D42">
        <f ca="1">ROW(EtalonRes!A101)</f>
        <v>101</v>
      </c>
      <c r="E42" t="s">
        <v>1164</v>
      </c>
      <c r="F42" t="s">
        <v>1165</v>
      </c>
      <c r="G42" t="s">
        <v>1166</v>
      </c>
      <c r="H42" t="s">
        <v>1080</v>
      </c>
      <c r="I42">
        <f>ROUND(103/100,9)</f>
        <v>1.03</v>
      </c>
      <c r="J42">
        <v>0</v>
      </c>
      <c r="O42">
        <f t="shared" si="21"/>
        <v>1730.74</v>
      </c>
      <c r="P42">
        <f t="shared" si="22"/>
        <v>0</v>
      </c>
      <c r="Q42">
        <f t="shared" si="23"/>
        <v>6.58</v>
      </c>
      <c r="R42">
        <f t="shared" si="24"/>
        <v>2.57</v>
      </c>
      <c r="S42">
        <f t="shared" si="25"/>
        <v>1724.16</v>
      </c>
      <c r="T42">
        <f t="shared" si="26"/>
        <v>0</v>
      </c>
      <c r="U42">
        <f t="shared" si="27"/>
        <v>33.245310000000003</v>
      </c>
      <c r="V42">
        <f t="shared" si="28"/>
        <v>2.8839999999999998E-2</v>
      </c>
      <c r="W42">
        <f t="shared" si="29"/>
        <v>0</v>
      </c>
      <c r="X42">
        <f t="shared" si="30"/>
        <v>1640.39</v>
      </c>
      <c r="Y42">
        <f t="shared" si="31"/>
        <v>811.56</v>
      </c>
      <c r="AA42">
        <v>39278658</v>
      </c>
      <c r="AB42">
        <f t="shared" si="32"/>
        <v>276.37</v>
      </c>
      <c r="AC42">
        <f t="shared" si="56"/>
        <v>0</v>
      </c>
      <c r="AD42">
        <f>ROUND(((((ET42*0.7))-((EU42*0.7)))+AE42),2)</f>
        <v>1.05</v>
      </c>
      <c r="AE42">
        <f>ROUND(((EU42*0.7)),2)</f>
        <v>0.41</v>
      </c>
      <c r="AF42">
        <f>ROUND(((EV42*0.7)),2)</f>
        <v>275.32</v>
      </c>
      <c r="AG42">
        <f t="shared" si="33"/>
        <v>0</v>
      </c>
      <c r="AH42">
        <f>((EW42*0.7))</f>
        <v>32.277000000000001</v>
      </c>
      <c r="AI42">
        <f>((EX42*0.7))</f>
        <v>2.7999999999999997E-2</v>
      </c>
      <c r="AJ42">
        <f t="shared" si="34"/>
        <v>0</v>
      </c>
      <c r="AK42">
        <v>3623.45</v>
      </c>
      <c r="AL42">
        <v>3228.62</v>
      </c>
      <c r="AM42">
        <v>1.51</v>
      </c>
      <c r="AN42">
        <v>0.59</v>
      </c>
      <c r="AO42">
        <v>393.32</v>
      </c>
      <c r="AP42">
        <v>0</v>
      </c>
      <c r="AQ42">
        <v>46.11</v>
      </c>
      <c r="AR42">
        <v>0.04</v>
      </c>
      <c r="AS42">
        <v>0</v>
      </c>
      <c r="AT42">
        <v>95</v>
      </c>
      <c r="AU42">
        <v>47</v>
      </c>
      <c r="AV42">
        <v>1</v>
      </c>
      <c r="AW42">
        <v>1</v>
      </c>
      <c r="AZ42">
        <v>6.08</v>
      </c>
      <c r="BA42">
        <v>6.08</v>
      </c>
      <c r="BB42">
        <v>6.08</v>
      </c>
      <c r="BC42">
        <v>6.08</v>
      </c>
      <c r="BD42" t="s">
        <v>1067</v>
      </c>
      <c r="BE42" t="s">
        <v>1067</v>
      </c>
      <c r="BF42" t="s">
        <v>1067</v>
      </c>
      <c r="BG42" t="s">
        <v>1067</v>
      </c>
      <c r="BH42">
        <v>0</v>
      </c>
      <c r="BI42">
        <v>1</v>
      </c>
      <c r="BJ42" t="s">
        <v>1167</v>
      </c>
      <c r="BM42">
        <v>15001</v>
      </c>
      <c r="BN42">
        <v>0</v>
      </c>
      <c r="BO42" t="s">
        <v>1067</v>
      </c>
      <c r="BP42">
        <v>0</v>
      </c>
      <c r="BQ42">
        <v>2</v>
      </c>
      <c r="BR42">
        <v>0</v>
      </c>
      <c r="BS42">
        <v>6.08</v>
      </c>
      <c r="BT42">
        <v>1</v>
      </c>
      <c r="BU42">
        <v>1</v>
      </c>
      <c r="BV42">
        <v>1</v>
      </c>
      <c r="BW42">
        <v>1</v>
      </c>
      <c r="BX42">
        <v>1</v>
      </c>
      <c r="BY42" t="s">
        <v>1067</v>
      </c>
      <c r="BZ42">
        <v>105</v>
      </c>
      <c r="CA42">
        <v>55</v>
      </c>
      <c r="CF42">
        <v>0</v>
      </c>
      <c r="CG42">
        <v>0</v>
      </c>
      <c r="CM42">
        <v>0</v>
      </c>
      <c r="CN42" t="s">
        <v>1023</v>
      </c>
      <c r="CO42">
        <v>0</v>
      </c>
      <c r="CP42">
        <f t="shared" si="35"/>
        <v>1730.74</v>
      </c>
      <c r="CQ42">
        <f t="shared" si="36"/>
        <v>0</v>
      </c>
      <c r="CR42">
        <f t="shared" si="37"/>
        <v>6.3840000000000003</v>
      </c>
      <c r="CS42">
        <f t="shared" si="38"/>
        <v>2.4927999999999999</v>
      </c>
      <c r="CT42">
        <f t="shared" si="39"/>
        <v>1673.9456</v>
      </c>
      <c r="CU42">
        <f t="shared" si="40"/>
        <v>0</v>
      </c>
      <c r="CV42">
        <f t="shared" si="41"/>
        <v>32.277000000000001</v>
      </c>
      <c r="CW42">
        <f t="shared" si="42"/>
        <v>2.7999999999999997E-2</v>
      </c>
      <c r="CX42">
        <f t="shared" si="43"/>
        <v>0</v>
      </c>
      <c r="CY42">
        <f t="shared" si="44"/>
        <v>1640.3935000000001</v>
      </c>
      <c r="CZ42">
        <f t="shared" si="45"/>
        <v>811.56309999999996</v>
      </c>
      <c r="DC42" t="s">
        <v>1067</v>
      </c>
      <c r="DD42" t="s">
        <v>1100</v>
      </c>
      <c r="DE42" t="s">
        <v>1101</v>
      </c>
      <c r="DF42" t="s">
        <v>1101</v>
      </c>
      <c r="DG42" t="s">
        <v>1101</v>
      </c>
      <c r="DH42" t="s">
        <v>1067</v>
      </c>
      <c r="DI42" t="s">
        <v>1101</v>
      </c>
      <c r="DJ42" t="s">
        <v>1101</v>
      </c>
      <c r="DK42" t="s">
        <v>1067</v>
      </c>
      <c r="DL42" t="s">
        <v>1067</v>
      </c>
      <c r="DM42" t="s">
        <v>1067</v>
      </c>
      <c r="DN42">
        <v>0</v>
      </c>
      <c r="DO42">
        <v>0</v>
      </c>
      <c r="DP42">
        <v>1</v>
      </c>
      <c r="DQ42">
        <v>1</v>
      </c>
      <c r="DU42">
        <v>1005</v>
      </c>
      <c r="DV42" t="s">
        <v>1080</v>
      </c>
      <c r="DW42" t="s">
        <v>1080</v>
      </c>
      <c r="DX42">
        <v>100</v>
      </c>
      <c r="EE42">
        <v>39174529</v>
      </c>
      <c r="EF42">
        <v>2</v>
      </c>
      <c r="EG42" t="s">
        <v>1084</v>
      </c>
      <c r="EH42">
        <v>0</v>
      </c>
      <c r="EI42" t="s">
        <v>1067</v>
      </c>
      <c r="EJ42">
        <v>1</v>
      </c>
      <c r="EK42">
        <v>15001</v>
      </c>
      <c r="EL42" t="s">
        <v>1162</v>
      </c>
      <c r="EM42" t="s">
        <v>1163</v>
      </c>
      <c r="EO42" t="s">
        <v>1168</v>
      </c>
      <c r="EQ42">
        <v>0</v>
      </c>
      <c r="ER42">
        <v>3623.45</v>
      </c>
      <c r="ES42">
        <v>3228.62</v>
      </c>
      <c r="ET42">
        <v>1.51</v>
      </c>
      <c r="EU42">
        <v>0.59</v>
      </c>
      <c r="EV42">
        <v>393.32</v>
      </c>
      <c r="EW42">
        <v>46.11</v>
      </c>
      <c r="EX42">
        <v>0.04</v>
      </c>
      <c r="EY42">
        <v>0</v>
      </c>
      <c r="FQ42">
        <v>0</v>
      </c>
      <c r="FR42">
        <f t="shared" si="46"/>
        <v>0</v>
      </c>
      <c r="FS42">
        <v>0</v>
      </c>
      <c r="FT42" t="s">
        <v>1088</v>
      </c>
      <c r="FU42" t="s">
        <v>1089</v>
      </c>
      <c r="FX42">
        <v>94.5</v>
      </c>
      <c r="FY42">
        <v>46.75</v>
      </c>
      <c r="GA42" t="s">
        <v>1067</v>
      </c>
      <c r="GD42">
        <v>0</v>
      </c>
      <c r="GF42">
        <v>227955695</v>
      </c>
      <c r="GG42">
        <v>1</v>
      </c>
      <c r="GH42">
        <v>1</v>
      </c>
      <c r="GI42">
        <v>4</v>
      </c>
      <c r="GJ42">
        <v>0</v>
      </c>
      <c r="GK42">
        <f>ROUND(R42*(R12)/100,2)</f>
        <v>0</v>
      </c>
      <c r="GL42">
        <f t="shared" si="47"/>
        <v>0</v>
      </c>
      <c r="GM42">
        <f t="shared" si="48"/>
        <v>4182.6899999999996</v>
      </c>
      <c r="GN42">
        <f t="shared" si="49"/>
        <v>4182.6899999999996</v>
      </c>
      <c r="GO42">
        <f t="shared" si="50"/>
        <v>0</v>
      </c>
      <c r="GP42">
        <f t="shared" si="51"/>
        <v>0</v>
      </c>
      <c r="GR42">
        <v>0</v>
      </c>
      <c r="GS42">
        <v>3</v>
      </c>
      <c r="GT42">
        <v>0</v>
      </c>
      <c r="GU42" t="s">
        <v>1067</v>
      </c>
      <c r="GV42">
        <f t="shared" si="52"/>
        <v>0</v>
      </c>
      <c r="GW42">
        <v>1</v>
      </c>
      <c r="GX42">
        <f t="shared" si="53"/>
        <v>0</v>
      </c>
      <c r="HA42">
        <v>0</v>
      </c>
      <c r="HB42">
        <v>0</v>
      </c>
      <c r="IK42">
        <v>0</v>
      </c>
    </row>
    <row r="43" spans="1:245">
      <c r="A43">
        <v>17</v>
      </c>
      <c r="B43">
        <v>1</v>
      </c>
      <c r="C43">
        <f ca="1">ROW(SmtRes!A91)</f>
        <v>91</v>
      </c>
      <c r="D43">
        <f ca="1">ROW(EtalonRes!A103)</f>
        <v>103</v>
      </c>
      <c r="E43" t="s">
        <v>1169</v>
      </c>
      <c r="F43" t="s">
        <v>1170</v>
      </c>
      <c r="G43" t="s">
        <v>1171</v>
      </c>
      <c r="H43" t="s">
        <v>1080</v>
      </c>
      <c r="I43">
        <v>1.7999999999999999E-2</v>
      </c>
      <c r="J43">
        <v>0</v>
      </c>
      <c r="O43">
        <f t="shared" si="21"/>
        <v>83.36</v>
      </c>
      <c r="P43">
        <f t="shared" si="22"/>
        <v>0</v>
      </c>
      <c r="Q43">
        <f t="shared" si="23"/>
        <v>0</v>
      </c>
      <c r="R43">
        <f t="shared" si="24"/>
        <v>0</v>
      </c>
      <c r="S43">
        <f t="shared" si="25"/>
        <v>83.36</v>
      </c>
      <c r="T43">
        <f t="shared" si="26"/>
        <v>0</v>
      </c>
      <c r="U43">
        <f t="shared" si="27"/>
        <v>1.7094599999999998</v>
      </c>
      <c r="V43">
        <f t="shared" si="28"/>
        <v>0</v>
      </c>
      <c r="W43">
        <f t="shared" si="29"/>
        <v>0</v>
      </c>
      <c r="X43">
        <f t="shared" si="30"/>
        <v>68.36</v>
      </c>
      <c r="Y43">
        <f t="shared" si="31"/>
        <v>51.68</v>
      </c>
      <c r="AA43">
        <v>39278658</v>
      </c>
      <c r="AB43">
        <f t="shared" si="32"/>
        <v>761.66</v>
      </c>
      <c r="AC43">
        <f t="shared" ref="AC43:AC88" si="59">ROUND((ES43),2)</f>
        <v>0</v>
      </c>
      <c r="AD43">
        <f>ROUND((((ET43)-(EU43))+AE43),2)</f>
        <v>0</v>
      </c>
      <c r="AE43">
        <f>ROUND((EU43),2)</f>
        <v>0</v>
      </c>
      <c r="AF43">
        <f>ROUND((EV43),2)</f>
        <v>761.66</v>
      </c>
      <c r="AG43">
        <f t="shared" si="33"/>
        <v>0</v>
      </c>
      <c r="AH43">
        <f>(EW43)</f>
        <v>94.97</v>
      </c>
      <c r="AI43">
        <f>(EX43)</f>
        <v>0</v>
      </c>
      <c r="AJ43">
        <f t="shared" si="34"/>
        <v>0</v>
      </c>
      <c r="AK43">
        <v>761.66</v>
      </c>
      <c r="AL43">
        <v>0</v>
      </c>
      <c r="AM43">
        <v>0</v>
      </c>
      <c r="AN43">
        <v>0</v>
      </c>
      <c r="AO43">
        <v>761.66</v>
      </c>
      <c r="AP43">
        <v>0</v>
      </c>
      <c r="AQ43">
        <v>94.97</v>
      </c>
      <c r="AR43">
        <v>0</v>
      </c>
      <c r="AS43">
        <v>0</v>
      </c>
      <c r="AT43">
        <v>82</v>
      </c>
      <c r="AU43">
        <v>62</v>
      </c>
      <c r="AV43">
        <v>1</v>
      </c>
      <c r="AW43">
        <v>1</v>
      </c>
      <c r="AZ43">
        <v>6.08</v>
      </c>
      <c r="BA43">
        <v>6.08</v>
      </c>
      <c r="BB43">
        <v>6.08</v>
      </c>
      <c r="BC43">
        <v>6.08</v>
      </c>
      <c r="BD43" t="s">
        <v>1067</v>
      </c>
      <c r="BE43" t="s">
        <v>1067</v>
      </c>
      <c r="BF43" t="s">
        <v>1067</v>
      </c>
      <c r="BG43" t="s">
        <v>1067</v>
      </c>
      <c r="BH43">
        <v>0</v>
      </c>
      <c r="BI43">
        <v>1</v>
      </c>
      <c r="BJ43" t="s">
        <v>1172</v>
      </c>
      <c r="BM43">
        <v>56001</v>
      </c>
      <c r="BN43">
        <v>0</v>
      </c>
      <c r="BO43" t="s">
        <v>1067</v>
      </c>
      <c r="BP43">
        <v>0</v>
      </c>
      <c r="BQ43">
        <v>6</v>
      </c>
      <c r="BR43">
        <v>0</v>
      </c>
      <c r="BS43">
        <v>6.08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1067</v>
      </c>
      <c r="BZ43">
        <v>82</v>
      </c>
      <c r="CA43">
        <v>62</v>
      </c>
      <c r="CF43">
        <v>0</v>
      </c>
      <c r="CG43">
        <v>0</v>
      </c>
      <c r="CM43">
        <v>0</v>
      </c>
      <c r="CN43" t="s">
        <v>1067</v>
      </c>
      <c r="CO43">
        <v>0</v>
      </c>
      <c r="CP43">
        <f t="shared" si="35"/>
        <v>83.36</v>
      </c>
      <c r="CQ43">
        <f t="shared" si="36"/>
        <v>0</v>
      </c>
      <c r="CR43">
        <f t="shared" si="37"/>
        <v>0</v>
      </c>
      <c r="CS43">
        <f t="shared" si="38"/>
        <v>0</v>
      </c>
      <c r="CT43">
        <f t="shared" si="39"/>
        <v>4630.8927999999996</v>
      </c>
      <c r="CU43">
        <f t="shared" si="40"/>
        <v>0</v>
      </c>
      <c r="CV43">
        <f t="shared" si="41"/>
        <v>94.97</v>
      </c>
      <c r="CW43">
        <f t="shared" si="42"/>
        <v>0</v>
      </c>
      <c r="CX43">
        <f t="shared" si="43"/>
        <v>0</v>
      </c>
      <c r="CY43">
        <f t="shared" si="44"/>
        <v>68.355199999999996</v>
      </c>
      <c r="CZ43">
        <f t="shared" si="45"/>
        <v>51.683199999999999</v>
      </c>
      <c r="DC43" t="s">
        <v>1067</v>
      </c>
      <c r="DD43" t="s">
        <v>1067</v>
      </c>
      <c r="DE43" t="s">
        <v>1067</v>
      </c>
      <c r="DF43" t="s">
        <v>1067</v>
      </c>
      <c r="DG43" t="s">
        <v>1067</v>
      </c>
      <c r="DH43" t="s">
        <v>1067</v>
      </c>
      <c r="DI43" t="s">
        <v>1067</v>
      </c>
      <c r="DJ43" t="s">
        <v>1067</v>
      </c>
      <c r="DK43" t="s">
        <v>1067</v>
      </c>
      <c r="DL43" t="s">
        <v>1067</v>
      </c>
      <c r="DM43" t="s">
        <v>1067</v>
      </c>
      <c r="DN43">
        <v>0</v>
      </c>
      <c r="DO43">
        <v>0</v>
      </c>
      <c r="DP43">
        <v>1</v>
      </c>
      <c r="DQ43">
        <v>1</v>
      </c>
      <c r="DU43">
        <v>1005</v>
      </c>
      <c r="DV43" t="s">
        <v>1080</v>
      </c>
      <c r="DW43" t="s">
        <v>1080</v>
      </c>
      <c r="DX43">
        <v>100</v>
      </c>
      <c r="EE43">
        <v>39174581</v>
      </c>
      <c r="EF43">
        <v>6</v>
      </c>
      <c r="EG43" t="s">
        <v>1110</v>
      </c>
      <c r="EH43">
        <v>0</v>
      </c>
      <c r="EI43" t="s">
        <v>1067</v>
      </c>
      <c r="EJ43">
        <v>1</v>
      </c>
      <c r="EK43">
        <v>56001</v>
      </c>
      <c r="EL43" t="s">
        <v>1173</v>
      </c>
      <c r="EM43" t="s">
        <v>1174</v>
      </c>
      <c r="EO43" t="s">
        <v>1067</v>
      </c>
      <c r="EQ43">
        <v>0</v>
      </c>
      <c r="ER43">
        <v>761.66</v>
      </c>
      <c r="ES43">
        <v>0</v>
      </c>
      <c r="ET43">
        <v>0</v>
      </c>
      <c r="EU43">
        <v>0</v>
      </c>
      <c r="EV43">
        <v>761.66</v>
      </c>
      <c r="EW43">
        <v>94.97</v>
      </c>
      <c r="EX43">
        <v>0</v>
      </c>
      <c r="EY43">
        <v>0</v>
      </c>
      <c r="FQ43">
        <v>0</v>
      </c>
      <c r="FR43">
        <f t="shared" si="46"/>
        <v>0</v>
      </c>
      <c r="FS43">
        <v>0</v>
      </c>
      <c r="FX43">
        <v>82</v>
      </c>
      <c r="FY43">
        <v>62</v>
      </c>
      <c r="GA43" t="s">
        <v>1067</v>
      </c>
      <c r="GD43">
        <v>0</v>
      </c>
      <c r="GF43">
        <v>-1660984937</v>
      </c>
      <c r="GG43">
        <v>1</v>
      </c>
      <c r="GH43">
        <v>1</v>
      </c>
      <c r="GI43">
        <v>4</v>
      </c>
      <c r="GJ43">
        <v>0</v>
      </c>
      <c r="GK43">
        <f>ROUND(R43*(R12)/100,2)</f>
        <v>0</v>
      </c>
      <c r="GL43">
        <f t="shared" si="47"/>
        <v>0</v>
      </c>
      <c r="GM43">
        <f t="shared" si="48"/>
        <v>203.4</v>
      </c>
      <c r="GN43">
        <f t="shared" si="49"/>
        <v>203.4</v>
      </c>
      <c r="GO43">
        <f t="shared" si="50"/>
        <v>0</v>
      </c>
      <c r="GP43">
        <f t="shared" si="51"/>
        <v>0</v>
      </c>
      <c r="GR43">
        <v>0</v>
      </c>
      <c r="GS43">
        <v>3</v>
      </c>
      <c r="GT43">
        <v>0</v>
      </c>
      <c r="GU43" t="s">
        <v>1067</v>
      </c>
      <c r="GV43">
        <f t="shared" si="52"/>
        <v>0</v>
      </c>
      <c r="GW43">
        <v>1</v>
      </c>
      <c r="GX43">
        <f t="shared" si="53"/>
        <v>0</v>
      </c>
      <c r="HA43">
        <v>0</v>
      </c>
      <c r="HB43">
        <v>0</v>
      </c>
      <c r="IK43">
        <v>0</v>
      </c>
    </row>
    <row r="44" spans="1:245">
      <c r="A44">
        <v>17</v>
      </c>
      <c r="B44">
        <v>1</v>
      </c>
      <c r="C44">
        <f ca="1">ROW(SmtRes!A92)</f>
        <v>92</v>
      </c>
      <c r="D44">
        <f ca="1">ROW(EtalonRes!A104)</f>
        <v>104</v>
      </c>
      <c r="E44" t="s">
        <v>1175</v>
      </c>
      <c r="F44" t="s">
        <v>1176</v>
      </c>
      <c r="G44" t="s">
        <v>1177</v>
      </c>
      <c r="H44" t="s">
        <v>1080</v>
      </c>
      <c r="I44">
        <f>ROUND(486.7/100,9)</f>
        <v>4.867</v>
      </c>
      <c r="J44">
        <v>0</v>
      </c>
      <c r="O44">
        <f t="shared" si="21"/>
        <v>5267.26</v>
      </c>
      <c r="P44">
        <f t="shared" si="22"/>
        <v>0</v>
      </c>
      <c r="Q44">
        <f t="shared" si="23"/>
        <v>0</v>
      </c>
      <c r="R44">
        <f t="shared" si="24"/>
        <v>0</v>
      </c>
      <c r="S44">
        <f t="shared" si="25"/>
        <v>5267.26</v>
      </c>
      <c r="T44">
        <f t="shared" si="26"/>
        <v>0</v>
      </c>
      <c r="U44">
        <f t="shared" si="27"/>
        <v>111.06494000000001</v>
      </c>
      <c r="V44">
        <f t="shared" si="28"/>
        <v>0</v>
      </c>
      <c r="W44">
        <f t="shared" si="29"/>
        <v>0</v>
      </c>
      <c r="X44">
        <f t="shared" si="30"/>
        <v>5214.59</v>
      </c>
      <c r="Y44">
        <f t="shared" si="31"/>
        <v>3160.36</v>
      </c>
      <c r="AA44">
        <v>39278658</v>
      </c>
      <c r="AB44">
        <f t="shared" si="32"/>
        <v>178</v>
      </c>
      <c r="AC44">
        <f t="shared" si="59"/>
        <v>0</v>
      </c>
      <c r="AD44">
        <f>ROUND((((ET44)-(EU44))+AE44),2)</f>
        <v>0</v>
      </c>
      <c r="AE44">
        <f>ROUND((EU44),2)</f>
        <v>0</v>
      </c>
      <c r="AF44">
        <f>ROUND((EV44),2)</f>
        <v>178</v>
      </c>
      <c r="AG44">
        <f t="shared" si="33"/>
        <v>0</v>
      </c>
      <c r="AH44">
        <f>(EW44)</f>
        <v>22.82</v>
      </c>
      <c r="AI44">
        <f>(EX44)</f>
        <v>0</v>
      </c>
      <c r="AJ44">
        <f t="shared" si="34"/>
        <v>0</v>
      </c>
      <c r="AK44">
        <v>178</v>
      </c>
      <c r="AL44">
        <v>0</v>
      </c>
      <c r="AM44">
        <v>0</v>
      </c>
      <c r="AN44">
        <v>0</v>
      </c>
      <c r="AO44">
        <v>178</v>
      </c>
      <c r="AP44">
        <v>0</v>
      </c>
      <c r="AQ44">
        <v>22.82</v>
      </c>
      <c r="AR44">
        <v>0</v>
      </c>
      <c r="AS44">
        <v>0</v>
      </c>
      <c r="AT44">
        <v>99</v>
      </c>
      <c r="AU44">
        <v>60</v>
      </c>
      <c r="AV44">
        <v>1</v>
      </c>
      <c r="AW44">
        <v>1</v>
      </c>
      <c r="AZ44">
        <v>6.08</v>
      </c>
      <c r="BA44">
        <v>6.08</v>
      </c>
      <c r="BB44">
        <v>6.08</v>
      </c>
      <c r="BC44">
        <v>6.08</v>
      </c>
      <c r="BD44" t="s">
        <v>1067</v>
      </c>
      <c r="BE44" t="s">
        <v>1067</v>
      </c>
      <c r="BF44" t="s">
        <v>1067</v>
      </c>
      <c r="BG44" t="s">
        <v>1067</v>
      </c>
      <c r="BH44">
        <v>0</v>
      </c>
      <c r="BI44">
        <v>1</v>
      </c>
      <c r="BJ44" t="s">
        <v>1178</v>
      </c>
      <c r="BM44">
        <v>46001</v>
      </c>
      <c r="BN44">
        <v>0</v>
      </c>
      <c r="BO44" t="s">
        <v>1067</v>
      </c>
      <c r="BP44">
        <v>0</v>
      </c>
      <c r="BQ44">
        <v>2</v>
      </c>
      <c r="BR44">
        <v>0</v>
      </c>
      <c r="BS44">
        <v>6.08</v>
      </c>
      <c r="BT44">
        <v>1</v>
      </c>
      <c r="BU44">
        <v>1</v>
      </c>
      <c r="BV44">
        <v>1</v>
      </c>
      <c r="BW44">
        <v>1</v>
      </c>
      <c r="BX44">
        <v>1</v>
      </c>
      <c r="BY44" t="s">
        <v>1067</v>
      </c>
      <c r="BZ44">
        <v>110</v>
      </c>
      <c r="CA44">
        <v>70</v>
      </c>
      <c r="CF44">
        <v>0</v>
      </c>
      <c r="CG44">
        <v>0</v>
      </c>
      <c r="CM44">
        <v>0</v>
      </c>
      <c r="CN44" t="s">
        <v>1067</v>
      </c>
      <c r="CO44">
        <v>0</v>
      </c>
      <c r="CP44">
        <f t="shared" si="35"/>
        <v>5267.26</v>
      </c>
      <c r="CQ44">
        <f t="shared" si="36"/>
        <v>0</v>
      </c>
      <c r="CR44">
        <f t="shared" si="37"/>
        <v>0</v>
      </c>
      <c r="CS44">
        <f t="shared" si="38"/>
        <v>0</v>
      </c>
      <c r="CT44">
        <f t="shared" si="39"/>
        <v>1082.24</v>
      </c>
      <c r="CU44">
        <f t="shared" si="40"/>
        <v>0</v>
      </c>
      <c r="CV44">
        <f t="shared" si="41"/>
        <v>22.82</v>
      </c>
      <c r="CW44">
        <f t="shared" si="42"/>
        <v>0</v>
      </c>
      <c r="CX44">
        <f t="shared" si="43"/>
        <v>0</v>
      </c>
      <c r="CY44">
        <f t="shared" si="44"/>
        <v>5214.5874000000003</v>
      </c>
      <c r="CZ44">
        <f t="shared" si="45"/>
        <v>3160.3560000000002</v>
      </c>
      <c r="DC44" t="s">
        <v>1067</v>
      </c>
      <c r="DD44" t="s">
        <v>1067</v>
      </c>
      <c r="DE44" t="s">
        <v>1067</v>
      </c>
      <c r="DF44" t="s">
        <v>1067</v>
      </c>
      <c r="DG44" t="s">
        <v>1067</v>
      </c>
      <c r="DH44" t="s">
        <v>1067</v>
      </c>
      <c r="DI44" t="s">
        <v>1067</v>
      </c>
      <c r="DJ44" t="s">
        <v>1067</v>
      </c>
      <c r="DK44" t="s">
        <v>1067</v>
      </c>
      <c r="DL44" t="s">
        <v>1067</v>
      </c>
      <c r="DM44" t="s">
        <v>1067</v>
      </c>
      <c r="DN44">
        <v>0</v>
      </c>
      <c r="DO44">
        <v>0</v>
      </c>
      <c r="DP44">
        <v>1</v>
      </c>
      <c r="DQ44">
        <v>1</v>
      </c>
      <c r="DU44">
        <v>1005</v>
      </c>
      <c r="DV44" t="s">
        <v>1080</v>
      </c>
      <c r="DW44" t="s">
        <v>1080</v>
      </c>
      <c r="DX44">
        <v>100</v>
      </c>
      <c r="EE44">
        <v>39174571</v>
      </c>
      <c r="EF44">
        <v>2</v>
      </c>
      <c r="EG44" t="s">
        <v>1084</v>
      </c>
      <c r="EH44">
        <v>0</v>
      </c>
      <c r="EI44" t="s">
        <v>1067</v>
      </c>
      <c r="EJ44">
        <v>1</v>
      </c>
      <c r="EK44">
        <v>46001</v>
      </c>
      <c r="EL44" t="s">
        <v>1129</v>
      </c>
      <c r="EM44" t="s">
        <v>1130</v>
      </c>
      <c r="EO44" t="s">
        <v>1067</v>
      </c>
      <c r="EQ44">
        <v>0</v>
      </c>
      <c r="ER44">
        <v>178</v>
      </c>
      <c r="ES44">
        <v>0</v>
      </c>
      <c r="ET44">
        <v>0</v>
      </c>
      <c r="EU44">
        <v>0</v>
      </c>
      <c r="EV44">
        <v>178</v>
      </c>
      <c r="EW44">
        <v>22.82</v>
      </c>
      <c r="EX44">
        <v>0</v>
      </c>
      <c r="EY44">
        <v>0</v>
      </c>
      <c r="FQ44">
        <v>0</v>
      </c>
      <c r="FR44">
        <f t="shared" si="46"/>
        <v>0</v>
      </c>
      <c r="FS44">
        <v>0</v>
      </c>
      <c r="FT44" t="s">
        <v>1088</v>
      </c>
      <c r="FU44" t="s">
        <v>1089</v>
      </c>
      <c r="FX44">
        <v>99</v>
      </c>
      <c r="FY44">
        <v>59.5</v>
      </c>
      <c r="GA44" t="s">
        <v>1067</v>
      </c>
      <c r="GD44">
        <v>0</v>
      </c>
      <c r="GF44">
        <v>1716417608</v>
      </c>
      <c r="GG44">
        <v>1</v>
      </c>
      <c r="GH44">
        <v>1</v>
      </c>
      <c r="GI44">
        <v>4</v>
      </c>
      <c r="GJ44">
        <v>0</v>
      </c>
      <c r="GK44">
        <f>ROUND(R44*(R12)/100,2)</f>
        <v>0</v>
      </c>
      <c r="GL44">
        <f t="shared" si="47"/>
        <v>0</v>
      </c>
      <c r="GM44">
        <f t="shared" si="48"/>
        <v>13642.21</v>
      </c>
      <c r="GN44">
        <f t="shared" si="49"/>
        <v>13642.21</v>
      </c>
      <c r="GO44">
        <f t="shared" si="50"/>
        <v>0</v>
      </c>
      <c r="GP44">
        <f t="shared" si="51"/>
        <v>0</v>
      </c>
      <c r="GR44">
        <v>0</v>
      </c>
      <c r="GS44">
        <v>3</v>
      </c>
      <c r="GT44">
        <v>0</v>
      </c>
      <c r="GU44" t="s">
        <v>1067</v>
      </c>
      <c r="GV44">
        <f t="shared" si="52"/>
        <v>0</v>
      </c>
      <c r="GW44">
        <v>1</v>
      </c>
      <c r="GX44">
        <f t="shared" si="53"/>
        <v>0</v>
      </c>
      <c r="HA44">
        <v>0</v>
      </c>
      <c r="HB44">
        <v>0</v>
      </c>
      <c r="IK44">
        <v>0</v>
      </c>
    </row>
    <row r="45" spans="1:245">
      <c r="A45">
        <v>17</v>
      </c>
      <c r="B45">
        <v>1</v>
      </c>
      <c r="C45">
        <f ca="1">ROW(SmtRes!A99)</f>
        <v>99</v>
      </c>
      <c r="D45">
        <f ca="1">ROW(EtalonRes!A110)</f>
        <v>110</v>
      </c>
      <c r="E45" t="s">
        <v>1179</v>
      </c>
      <c r="F45" t="s">
        <v>1180</v>
      </c>
      <c r="G45" t="s">
        <v>1181</v>
      </c>
      <c r="H45" t="s">
        <v>1080</v>
      </c>
      <c r="I45">
        <f>ROUND(486.7/100,9)</f>
        <v>4.867</v>
      </c>
      <c r="J45">
        <v>0</v>
      </c>
      <c r="O45">
        <f t="shared" si="21"/>
        <v>6648.88</v>
      </c>
      <c r="P45">
        <f t="shared" si="22"/>
        <v>10.65</v>
      </c>
      <c r="Q45">
        <f t="shared" si="23"/>
        <v>84.34</v>
      </c>
      <c r="R45">
        <f t="shared" si="24"/>
        <v>18.05</v>
      </c>
      <c r="S45">
        <f t="shared" si="25"/>
        <v>6553.89</v>
      </c>
      <c r="T45">
        <f t="shared" si="26"/>
        <v>0</v>
      </c>
      <c r="U45">
        <f t="shared" si="27"/>
        <v>112.05294099999998</v>
      </c>
      <c r="V45">
        <f t="shared" si="28"/>
        <v>0.24335000000000001</v>
      </c>
      <c r="W45">
        <f t="shared" si="29"/>
        <v>0</v>
      </c>
      <c r="X45">
        <f t="shared" si="30"/>
        <v>6243.34</v>
      </c>
      <c r="Y45">
        <f t="shared" si="31"/>
        <v>3088.81</v>
      </c>
      <c r="AA45">
        <v>39278658</v>
      </c>
      <c r="AB45">
        <f t="shared" si="32"/>
        <v>224.69</v>
      </c>
      <c r="AC45">
        <f t="shared" si="59"/>
        <v>0.36</v>
      </c>
      <c r="AD45">
        <f>ROUND(((((ET45*1.25))-((EU45*1.25)))+AE45),2)</f>
        <v>2.85</v>
      </c>
      <c r="AE45">
        <f>ROUND(((EU45*1.25)),2)</f>
        <v>0.61</v>
      </c>
      <c r="AF45">
        <f>ROUND(((EV45*1.15)),2)</f>
        <v>221.48</v>
      </c>
      <c r="AG45">
        <f t="shared" si="33"/>
        <v>0</v>
      </c>
      <c r="AH45">
        <f>((EW45*1.15))</f>
        <v>23.022999999999996</v>
      </c>
      <c r="AI45">
        <f>((EX45*1.25))</f>
        <v>0.05</v>
      </c>
      <c r="AJ45">
        <f t="shared" si="34"/>
        <v>0</v>
      </c>
      <c r="AK45">
        <v>195.23</v>
      </c>
      <c r="AL45">
        <v>0.36</v>
      </c>
      <c r="AM45">
        <v>2.2799999999999998</v>
      </c>
      <c r="AN45">
        <v>0.49</v>
      </c>
      <c r="AO45">
        <v>192.59</v>
      </c>
      <c r="AP45">
        <v>0</v>
      </c>
      <c r="AQ45">
        <v>20.02</v>
      </c>
      <c r="AR45">
        <v>0.04</v>
      </c>
      <c r="AS45">
        <v>0</v>
      </c>
      <c r="AT45">
        <v>95</v>
      </c>
      <c r="AU45">
        <v>47</v>
      </c>
      <c r="AV45">
        <v>1</v>
      </c>
      <c r="AW45">
        <v>1</v>
      </c>
      <c r="AZ45">
        <v>6.08</v>
      </c>
      <c r="BA45">
        <v>6.08</v>
      </c>
      <c r="BB45">
        <v>6.08</v>
      </c>
      <c r="BC45">
        <v>6.08</v>
      </c>
      <c r="BD45" t="s">
        <v>1067</v>
      </c>
      <c r="BE45" t="s">
        <v>1067</v>
      </c>
      <c r="BF45" t="s">
        <v>1067</v>
      </c>
      <c r="BG45" t="s">
        <v>1067</v>
      </c>
      <c r="BH45">
        <v>0</v>
      </c>
      <c r="BI45">
        <v>1</v>
      </c>
      <c r="BJ45" t="s">
        <v>1182</v>
      </c>
      <c r="BM45">
        <v>15001</v>
      </c>
      <c r="BN45">
        <v>0</v>
      </c>
      <c r="BO45" t="s">
        <v>1067</v>
      </c>
      <c r="BP45">
        <v>0</v>
      </c>
      <c r="BQ45">
        <v>2</v>
      </c>
      <c r="BR45">
        <v>0</v>
      </c>
      <c r="BS45">
        <v>6.08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1067</v>
      </c>
      <c r="BZ45">
        <v>105</v>
      </c>
      <c r="CA45">
        <v>55</v>
      </c>
      <c r="CF45">
        <v>0</v>
      </c>
      <c r="CG45">
        <v>0</v>
      </c>
      <c r="CM45">
        <v>0</v>
      </c>
      <c r="CN45" t="s">
        <v>1021</v>
      </c>
      <c r="CO45">
        <v>0</v>
      </c>
      <c r="CP45">
        <f t="shared" si="35"/>
        <v>6648.88</v>
      </c>
      <c r="CQ45">
        <f t="shared" si="36"/>
        <v>2.1888000000000001</v>
      </c>
      <c r="CR45">
        <f t="shared" si="37"/>
        <v>17.327999999999999</v>
      </c>
      <c r="CS45">
        <f t="shared" si="38"/>
        <v>3.7088000000000001</v>
      </c>
      <c r="CT45">
        <f t="shared" si="39"/>
        <v>1346.5983999999999</v>
      </c>
      <c r="CU45">
        <f t="shared" si="40"/>
        <v>0</v>
      </c>
      <c r="CV45">
        <f t="shared" si="41"/>
        <v>23.022999999999996</v>
      </c>
      <c r="CW45">
        <f t="shared" si="42"/>
        <v>0.05</v>
      </c>
      <c r="CX45">
        <f t="shared" si="43"/>
        <v>0</v>
      </c>
      <c r="CY45">
        <f t="shared" si="44"/>
        <v>6243.3430000000008</v>
      </c>
      <c r="CZ45">
        <f t="shared" si="45"/>
        <v>3088.8118000000004</v>
      </c>
      <c r="DC45" t="s">
        <v>1067</v>
      </c>
      <c r="DD45" t="s">
        <v>1067</v>
      </c>
      <c r="DE45" t="s">
        <v>1082</v>
      </c>
      <c r="DF45" t="s">
        <v>1082</v>
      </c>
      <c r="DG45" t="s">
        <v>1083</v>
      </c>
      <c r="DH45" t="s">
        <v>1067</v>
      </c>
      <c r="DI45" t="s">
        <v>1083</v>
      </c>
      <c r="DJ45" t="s">
        <v>1082</v>
      </c>
      <c r="DK45" t="s">
        <v>1067</v>
      </c>
      <c r="DL45" t="s">
        <v>1067</v>
      </c>
      <c r="DM45" t="s">
        <v>1067</v>
      </c>
      <c r="DN45">
        <v>0</v>
      </c>
      <c r="DO45">
        <v>0</v>
      </c>
      <c r="DP45">
        <v>1</v>
      </c>
      <c r="DQ45">
        <v>1</v>
      </c>
      <c r="DU45">
        <v>1005</v>
      </c>
      <c r="DV45" t="s">
        <v>1080</v>
      </c>
      <c r="DW45" t="s">
        <v>1080</v>
      </c>
      <c r="DX45">
        <v>100</v>
      </c>
      <c r="EE45">
        <v>39174529</v>
      </c>
      <c r="EF45">
        <v>2</v>
      </c>
      <c r="EG45" t="s">
        <v>1084</v>
      </c>
      <c r="EH45">
        <v>0</v>
      </c>
      <c r="EI45" t="s">
        <v>1067</v>
      </c>
      <c r="EJ45">
        <v>1</v>
      </c>
      <c r="EK45">
        <v>15001</v>
      </c>
      <c r="EL45" t="s">
        <v>1162</v>
      </c>
      <c r="EM45" t="s">
        <v>1163</v>
      </c>
      <c r="EO45" t="s">
        <v>1087</v>
      </c>
      <c r="EQ45">
        <v>0</v>
      </c>
      <c r="ER45">
        <v>195.23</v>
      </c>
      <c r="ES45">
        <v>0.36</v>
      </c>
      <c r="ET45">
        <v>2.2799999999999998</v>
      </c>
      <c r="EU45">
        <v>0.49</v>
      </c>
      <c r="EV45">
        <v>192.59</v>
      </c>
      <c r="EW45">
        <v>20.02</v>
      </c>
      <c r="EX45">
        <v>0.04</v>
      </c>
      <c r="EY45">
        <v>0</v>
      </c>
      <c r="FQ45">
        <v>0</v>
      </c>
      <c r="FR45">
        <f t="shared" si="46"/>
        <v>0</v>
      </c>
      <c r="FS45">
        <v>0</v>
      </c>
      <c r="FT45" t="s">
        <v>1088</v>
      </c>
      <c r="FU45" t="s">
        <v>1089</v>
      </c>
      <c r="FX45">
        <v>94.5</v>
      </c>
      <c r="FY45">
        <v>46.75</v>
      </c>
      <c r="GA45" t="s">
        <v>1067</v>
      </c>
      <c r="GD45">
        <v>0</v>
      </c>
      <c r="GF45">
        <v>833545510</v>
      </c>
      <c r="GG45">
        <v>1</v>
      </c>
      <c r="GH45">
        <v>1</v>
      </c>
      <c r="GI45">
        <v>4</v>
      </c>
      <c r="GJ45">
        <v>0</v>
      </c>
      <c r="GK45">
        <f>ROUND(R45*(R12)/100,2)</f>
        <v>0</v>
      </c>
      <c r="GL45">
        <f t="shared" si="47"/>
        <v>0</v>
      </c>
      <c r="GM45">
        <f t="shared" si="48"/>
        <v>15981.03</v>
      </c>
      <c r="GN45">
        <f t="shared" si="49"/>
        <v>15981.03</v>
      </c>
      <c r="GO45">
        <f t="shared" si="50"/>
        <v>0</v>
      </c>
      <c r="GP45">
        <f t="shared" si="51"/>
        <v>0</v>
      </c>
      <c r="GR45">
        <v>0</v>
      </c>
      <c r="GS45">
        <v>3</v>
      </c>
      <c r="GT45">
        <v>0</v>
      </c>
      <c r="GU45" t="s">
        <v>1067</v>
      </c>
      <c r="GV45">
        <f t="shared" si="52"/>
        <v>0</v>
      </c>
      <c r="GW45">
        <v>1</v>
      </c>
      <c r="GX45">
        <f t="shared" si="53"/>
        <v>0</v>
      </c>
      <c r="HA45">
        <v>0</v>
      </c>
      <c r="HB45">
        <v>0</v>
      </c>
      <c r="IK45">
        <v>0</v>
      </c>
    </row>
    <row r="46" spans="1:245">
      <c r="A46">
        <v>18</v>
      </c>
      <c r="B46">
        <v>1</v>
      </c>
      <c r="C46">
        <v>98</v>
      </c>
      <c r="E46" t="s">
        <v>1183</v>
      </c>
      <c r="F46" t="s">
        <v>1184</v>
      </c>
      <c r="G46" t="s">
        <v>1185</v>
      </c>
      <c r="H46" t="s">
        <v>1186</v>
      </c>
      <c r="I46">
        <f>I45*J46</f>
        <v>97.34</v>
      </c>
      <c r="J46">
        <v>20</v>
      </c>
      <c r="O46">
        <f t="shared" si="21"/>
        <v>5409.3</v>
      </c>
      <c r="P46">
        <f t="shared" si="22"/>
        <v>5409.3</v>
      </c>
      <c r="Q46">
        <f t="shared" si="23"/>
        <v>0</v>
      </c>
      <c r="R46">
        <f t="shared" si="24"/>
        <v>0</v>
      </c>
      <c r="S46">
        <f t="shared" si="25"/>
        <v>0</v>
      </c>
      <c r="T46">
        <f t="shared" si="26"/>
        <v>0</v>
      </c>
      <c r="U46">
        <f t="shared" si="27"/>
        <v>0</v>
      </c>
      <c r="V46">
        <f t="shared" si="28"/>
        <v>0</v>
      </c>
      <c r="W46">
        <f t="shared" si="29"/>
        <v>0</v>
      </c>
      <c r="X46">
        <f t="shared" si="30"/>
        <v>0</v>
      </c>
      <c r="Y46">
        <f t="shared" si="31"/>
        <v>0</v>
      </c>
      <c r="AA46">
        <v>39278658</v>
      </c>
      <c r="AB46">
        <f t="shared" si="32"/>
        <v>9.14</v>
      </c>
      <c r="AC46">
        <f t="shared" si="59"/>
        <v>9.14</v>
      </c>
      <c r="AD46">
        <f>ROUND((((ET46)-(EU46))+AE46),2)</f>
        <v>0</v>
      </c>
      <c r="AE46">
        <f>ROUND((EU46),2)</f>
        <v>0</v>
      </c>
      <c r="AF46">
        <f>ROUND((EV46),2)</f>
        <v>0</v>
      </c>
      <c r="AG46">
        <f t="shared" si="33"/>
        <v>0</v>
      </c>
      <c r="AH46">
        <f>(EW46)</f>
        <v>0</v>
      </c>
      <c r="AI46">
        <f>(EX46)</f>
        <v>0</v>
      </c>
      <c r="AJ46">
        <f t="shared" si="34"/>
        <v>0</v>
      </c>
      <c r="AK46">
        <v>9.14</v>
      </c>
      <c r="AL46">
        <v>9.14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95</v>
      </c>
      <c r="AU46">
        <v>47</v>
      </c>
      <c r="AV46">
        <v>1</v>
      </c>
      <c r="AW46">
        <v>1</v>
      </c>
      <c r="AZ46">
        <v>6.08</v>
      </c>
      <c r="BA46">
        <v>1</v>
      </c>
      <c r="BB46">
        <v>1</v>
      </c>
      <c r="BC46">
        <v>6.08</v>
      </c>
      <c r="BD46" t="s">
        <v>1067</v>
      </c>
      <c r="BE46" t="s">
        <v>1067</v>
      </c>
      <c r="BF46" t="s">
        <v>1067</v>
      </c>
      <c r="BG46" t="s">
        <v>1067</v>
      </c>
      <c r="BH46">
        <v>3</v>
      </c>
      <c r="BI46">
        <v>1</v>
      </c>
      <c r="BJ46" t="s">
        <v>1187</v>
      </c>
      <c r="BM46">
        <v>15001</v>
      </c>
      <c r="BN46">
        <v>0</v>
      </c>
      <c r="BO46" t="s">
        <v>1067</v>
      </c>
      <c r="BP46">
        <v>0</v>
      </c>
      <c r="BQ46">
        <v>2</v>
      </c>
      <c r="BR46">
        <v>0</v>
      </c>
      <c r="BS46">
        <v>1</v>
      </c>
      <c r="BT46">
        <v>1</v>
      </c>
      <c r="BU46">
        <v>1</v>
      </c>
      <c r="BV46">
        <v>1</v>
      </c>
      <c r="BW46">
        <v>1</v>
      </c>
      <c r="BX46">
        <v>1</v>
      </c>
      <c r="BY46" t="s">
        <v>1067</v>
      </c>
      <c r="BZ46">
        <v>105</v>
      </c>
      <c r="CA46">
        <v>55</v>
      </c>
      <c r="CF46">
        <v>0</v>
      </c>
      <c r="CG46">
        <v>0</v>
      </c>
      <c r="CM46">
        <v>0</v>
      </c>
      <c r="CN46" t="s">
        <v>1067</v>
      </c>
      <c r="CO46">
        <v>0</v>
      </c>
      <c r="CP46">
        <f t="shared" si="35"/>
        <v>5409.3</v>
      </c>
      <c r="CQ46">
        <f t="shared" si="36"/>
        <v>55.571200000000005</v>
      </c>
      <c r="CR46">
        <f t="shared" si="37"/>
        <v>0</v>
      </c>
      <c r="CS46">
        <f t="shared" si="38"/>
        <v>0</v>
      </c>
      <c r="CT46">
        <f t="shared" si="39"/>
        <v>0</v>
      </c>
      <c r="CU46">
        <f t="shared" si="40"/>
        <v>0</v>
      </c>
      <c r="CV46">
        <f t="shared" si="41"/>
        <v>0</v>
      </c>
      <c r="CW46">
        <f t="shared" si="42"/>
        <v>0</v>
      </c>
      <c r="CX46">
        <f t="shared" si="43"/>
        <v>0</v>
      </c>
      <c r="CY46">
        <f t="shared" si="44"/>
        <v>0</v>
      </c>
      <c r="CZ46">
        <f t="shared" si="45"/>
        <v>0</v>
      </c>
      <c r="DC46" t="s">
        <v>1067</v>
      </c>
      <c r="DD46" t="s">
        <v>1067</v>
      </c>
      <c r="DE46" t="s">
        <v>1067</v>
      </c>
      <c r="DF46" t="s">
        <v>1067</v>
      </c>
      <c r="DG46" t="s">
        <v>1067</v>
      </c>
      <c r="DH46" t="s">
        <v>1067</v>
      </c>
      <c r="DI46" t="s">
        <v>1067</v>
      </c>
      <c r="DJ46" t="s">
        <v>1067</v>
      </c>
      <c r="DK46" t="s">
        <v>1067</v>
      </c>
      <c r="DL46" t="s">
        <v>1067</v>
      </c>
      <c r="DM46" t="s">
        <v>1067</v>
      </c>
      <c r="DN46">
        <v>0</v>
      </c>
      <c r="DO46">
        <v>0</v>
      </c>
      <c r="DP46">
        <v>1</v>
      </c>
      <c r="DQ46">
        <v>1</v>
      </c>
      <c r="DU46">
        <v>1002</v>
      </c>
      <c r="DV46" t="s">
        <v>1186</v>
      </c>
      <c r="DW46" t="s">
        <v>1186</v>
      </c>
      <c r="DX46">
        <v>1</v>
      </c>
      <c r="EE46">
        <v>39174529</v>
      </c>
      <c r="EF46">
        <v>2</v>
      </c>
      <c r="EG46" t="s">
        <v>1084</v>
      </c>
      <c r="EH46">
        <v>0</v>
      </c>
      <c r="EI46" t="s">
        <v>1067</v>
      </c>
      <c r="EJ46">
        <v>1</v>
      </c>
      <c r="EK46">
        <v>15001</v>
      </c>
      <c r="EL46" t="s">
        <v>1162</v>
      </c>
      <c r="EM46" t="s">
        <v>1163</v>
      </c>
      <c r="EO46" t="s">
        <v>1067</v>
      </c>
      <c r="EQ46">
        <v>0</v>
      </c>
      <c r="ER46">
        <v>9.14</v>
      </c>
      <c r="ES46">
        <v>9.14</v>
      </c>
      <c r="ET46">
        <v>0</v>
      </c>
      <c r="EU46">
        <v>0</v>
      </c>
      <c r="EV46">
        <v>0</v>
      </c>
      <c r="EW46">
        <v>0</v>
      </c>
      <c r="EX46">
        <v>0</v>
      </c>
      <c r="FQ46">
        <v>0</v>
      </c>
      <c r="FR46">
        <f t="shared" si="46"/>
        <v>0</v>
      </c>
      <c r="FS46">
        <v>0</v>
      </c>
      <c r="FT46" t="s">
        <v>1088</v>
      </c>
      <c r="FU46" t="s">
        <v>1089</v>
      </c>
      <c r="FX46">
        <v>94.5</v>
      </c>
      <c r="FY46">
        <v>46.75</v>
      </c>
      <c r="GA46" t="s">
        <v>1067</v>
      </c>
      <c r="GD46">
        <v>0</v>
      </c>
      <c r="GF46">
        <v>-972933126</v>
      </c>
      <c r="GG46">
        <v>1</v>
      </c>
      <c r="GH46">
        <v>1</v>
      </c>
      <c r="GI46">
        <v>4</v>
      </c>
      <c r="GJ46">
        <v>0</v>
      </c>
      <c r="GK46">
        <f>ROUND(R46*(R12)/100,2)</f>
        <v>0</v>
      </c>
      <c r="GL46">
        <f t="shared" si="47"/>
        <v>0</v>
      </c>
      <c r="GM46">
        <f t="shared" si="48"/>
        <v>5409.3</v>
      </c>
      <c r="GN46">
        <f t="shared" si="49"/>
        <v>5409.3</v>
      </c>
      <c r="GO46">
        <f t="shared" si="50"/>
        <v>0</v>
      </c>
      <c r="GP46">
        <f t="shared" si="51"/>
        <v>0</v>
      </c>
      <c r="GR46">
        <v>0</v>
      </c>
      <c r="GS46">
        <v>3</v>
      </c>
      <c r="GT46">
        <v>0</v>
      </c>
      <c r="GU46" t="s">
        <v>1067</v>
      </c>
      <c r="GV46">
        <f t="shared" si="52"/>
        <v>0</v>
      </c>
      <c r="GW46">
        <v>1</v>
      </c>
      <c r="GX46">
        <f t="shared" si="53"/>
        <v>0</v>
      </c>
      <c r="HA46">
        <v>0</v>
      </c>
      <c r="HB46">
        <v>0</v>
      </c>
      <c r="IK46">
        <v>0</v>
      </c>
    </row>
    <row r="47" spans="1:245">
      <c r="A47">
        <v>18</v>
      </c>
      <c r="B47">
        <v>1</v>
      </c>
      <c r="C47">
        <v>99</v>
      </c>
      <c r="E47" t="s">
        <v>1188</v>
      </c>
      <c r="F47" t="s">
        <v>1189</v>
      </c>
      <c r="G47" t="s">
        <v>1190</v>
      </c>
      <c r="H47" t="s">
        <v>1097</v>
      </c>
      <c r="I47">
        <f>I45*J47</f>
        <v>9.7339999999999996E-2</v>
      </c>
      <c r="J47">
        <v>0.02</v>
      </c>
      <c r="O47">
        <f t="shared" si="21"/>
        <v>0</v>
      </c>
      <c r="P47">
        <f t="shared" si="22"/>
        <v>0</v>
      </c>
      <c r="Q47">
        <f t="shared" si="23"/>
        <v>0</v>
      </c>
      <c r="R47">
        <f t="shared" si="24"/>
        <v>0</v>
      </c>
      <c r="S47">
        <f t="shared" si="25"/>
        <v>0</v>
      </c>
      <c r="T47">
        <f t="shared" si="26"/>
        <v>0</v>
      </c>
      <c r="U47">
        <f t="shared" si="27"/>
        <v>0</v>
      </c>
      <c r="V47">
        <f t="shared" si="28"/>
        <v>0</v>
      </c>
      <c r="W47">
        <f t="shared" si="29"/>
        <v>0</v>
      </c>
      <c r="X47">
        <f t="shared" si="30"/>
        <v>0</v>
      </c>
      <c r="Y47">
        <f t="shared" si="31"/>
        <v>0</v>
      </c>
      <c r="AA47">
        <v>39278658</v>
      </c>
      <c r="AB47">
        <f t="shared" si="32"/>
        <v>0</v>
      </c>
      <c r="AC47">
        <f t="shared" si="59"/>
        <v>0</v>
      </c>
      <c r="AD47">
        <f>ROUND((((ET47)-(EU47))+AE47),2)</f>
        <v>0</v>
      </c>
      <c r="AE47">
        <f>ROUND((EU47),2)</f>
        <v>0</v>
      </c>
      <c r="AF47">
        <f>ROUND((EV47),2)</f>
        <v>0</v>
      </c>
      <c r="AG47">
        <f t="shared" si="33"/>
        <v>0</v>
      </c>
      <c r="AH47">
        <f>(EW47)</f>
        <v>0</v>
      </c>
      <c r="AI47">
        <f>(EX47)</f>
        <v>0</v>
      </c>
      <c r="AJ47">
        <f t="shared" si="34"/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95</v>
      </c>
      <c r="AU47">
        <v>47</v>
      </c>
      <c r="AV47">
        <v>1</v>
      </c>
      <c r="AW47">
        <v>1</v>
      </c>
      <c r="AZ47">
        <v>6.08</v>
      </c>
      <c r="BA47">
        <v>1</v>
      </c>
      <c r="BB47">
        <v>1</v>
      </c>
      <c r="BC47">
        <v>6.08</v>
      </c>
      <c r="BD47" t="s">
        <v>1067</v>
      </c>
      <c r="BE47" t="s">
        <v>1067</v>
      </c>
      <c r="BF47" t="s">
        <v>1067</v>
      </c>
      <c r="BG47" t="s">
        <v>1067</v>
      </c>
      <c r="BH47">
        <v>3</v>
      </c>
      <c r="BI47">
        <v>1</v>
      </c>
      <c r="BJ47" t="s">
        <v>1067</v>
      </c>
      <c r="BM47">
        <v>15001</v>
      </c>
      <c r="BN47">
        <v>0</v>
      </c>
      <c r="BO47" t="s">
        <v>1067</v>
      </c>
      <c r="BP47">
        <v>0</v>
      </c>
      <c r="BQ47">
        <v>2</v>
      </c>
      <c r="BR47">
        <v>0</v>
      </c>
      <c r="BS47">
        <v>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1067</v>
      </c>
      <c r="BZ47">
        <v>105</v>
      </c>
      <c r="CA47">
        <v>55</v>
      </c>
      <c r="CF47">
        <v>0</v>
      </c>
      <c r="CG47">
        <v>0</v>
      </c>
      <c r="CM47">
        <v>0</v>
      </c>
      <c r="CN47" t="s">
        <v>1067</v>
      </c>
      <c r="CO47">
        <v>0</v>
      </c>
      <c r="CP47">
        <f t="shared" si="35"/>
        <v>0</v>
      </c>
      <c r="CQ47">
        <f t="shared" si="36"/>
        <v>0</v>
      </c>
      <c r="CR47">
        <f t="shared" si="37"/>
        <v>0</v>
      </c>
      <c r="CS47">
        <f t="shared" si="38"/>
        <v>0</v>
      </c>
      <c r="CT47">
        <f t="shared" si="39"/>
        <v>0</v>
      </c>
      <c r="CU47">
        <f t="shared" si="40"/>
        <v>0</v>
      </c>
      <c r="CV47">
        <f t="shared" si="41"/>
        <v>0</v>
      </c>
      <c r="CW47">
        <f t="shared" si="42"/>
        <v>0</v>
      </c>
      <c r="CX47">
        <f t="shared" si="43"/>
        <v>0</v>
      </c>
      <c r="CY47">
        <f t="shared" si="44"/>
        <v>0</v>
      </c>
      <c r="CZ47">
        <f t="shared" si="45"/>
        <v>0</v>
      </c>
      <c r="DC47" t="s">
        <v>1067</v>
      </c>
      <c r="DD47" t="s">
        <v>1067</v>
      </c>
      <c r="DE47" t="s">
        <v>1067</v>
      </c>
      <c r="DF47" t="s">
        <v>1067</v>
      </c>
      <c r="DG47" t="s">
        <v>1067</v>
      </c>
      <c r="DH47" t="s">
        <v>1067</v>
      </c>
      <c r="DI47" t="s">
        <v>1067</v>
      </c>
      <c r="DJ47" t="s">
        <v>1067</v>
      </c>
      <c r="DK47" t="s">
        <v>1067</v>
      </c>
      <c r="DL47" t="s">
        <v>1067</v>
      </c>
      <c r="DM47" t="s">
        <v>1067</v>
      </c>
      <c r="DN47">
        <v>0</v>
      </c>
      <c r="DO47">
        <v>0</v>
      </c>
      <c r="DP47">
        <v>1</v>
      </c>
      <c r="DQ47">
        <v>1</v>
      </c>
      <c r="DU47">
        <v>1009</v>
      </c>
      <c r="DV47" t="s">
        <v>1097</v>
      </c>
      <c r="DW47" t="s">
        <v>1097</v>
      </c>
      <c r="DX47">
        <v>1000</v>
      </c>
      <c r="EE47">
        <v>39174529</v>
      </c>
      <c r="EF47">
        <v>2</v>
      </c>
      <c r="EG47" t="s">
        <v>1084</v>
      </c>
      <c r="EH47">
        <v>0</v>
      </c>
      <c r="EI47" t="s">
        <v>1067</v>
      </c>
      <c r="EJ47">
        <v>1</v>
      </c>
      <c r="EK47">
        <v>15001</v>
      </c>
      <c r="EL47" t="s">
        <v>1162</v>
      </c>
      <c r="EM47" t="s">
        <v>1163</v>
      </c>
      <c r="EO47" t="s">
        <v>1067</v>
      </c>
      <c r="EQ47">
        <v>0</v>
      </c>
      <c r="ER47">
        <v>0</v>
      </c>
      <c r="ES47">
        <v>0</v>
      </c>
      <c r="ET47">
        <v>0</v>
      </c>
      <c r="EU47">
        <v>0</v>
      </c>
      <c r="EV47">
        <v>0</v>
      </c>
      <c r="EW47">
        <v>0</v>
      </c>
      <c r="EX47">
        <v>0</v>
      </c>
      <c r="FQ47">
        <v>0</v>
      </c>
      <c r="FR47">
        <f t="shared" si="46"/>
        <v>0</v>
      </c>
      <c r="FS47">
        <v>0</v>
      </c>
      <c r="FT47" t="s">
        <v>1088</v>
      </c>
      <c r="FU47" t="s">
        <v>1089</v>
      </c>
      <c r="FX47">
        <v>94.5</v>
      </c>
      <c r="FY47">
        <v>46.75</v>
      </c>
      <c r="GA47" t="s">
        <v>1067</v>
      </c>
      <c r="GD47">
        <v>0</v>
      </c>
      <c r="GF47">
        <v>-1212923053</v>
      </c>
      <c r="GG47">
        <v>1</v>
      </c>
      <c r="GH47">
        <v>1</v>
      </c>
      <c r="GI47">
        <v>4</v>
      </c>
      <c r="GJ47">
        <v>0</v>
      </c>
      <c r="GK47">
        <f>ROUND(R47*(R12)/100,2)</f>
        <v>0</v>
      </c>
      <c r="GL47">
        <f t="shared" si="47"/>
        <v>0</v>
      </c>
      <c r="GM47">
        <f t="shared" si="48"/>
        <v>0</v>
      </c>
      <c r="GN47">
        <f t="shared" si="49"/>
        <v>0</v>
      </c>
      <c r="GO47">
        <f t="shared" si="50"/>
        <v>0</v>
      </c>
      <c r="GP47">
        <f t="shared" si="51"/>
        <v>0</v>
      </c>
      <c r="GR47">
        <v>0</v>
      </c>
      <c r="GS47">
        <v>3</v>
      </c>
      <c r="GT47">
        <v>0</v>
      </c>
      <c r="GU47" t="s">
        <v>1067</v>
      </c>
      <c r="GV47">
        <f t="shared" si="52"/>
        <v>0</v>
      </c>
      <c r="GW47">
        <v>1</v>
      </c>
      <c r="GX47">
        <f t="shared" si="53"/>
        <v>0</v>
      </c>
      <c r="HA47">
        <v>0</v>
      </c>
      <c r="HB47">
        <v>0</v>
      </c>
      <c r="IK47">
        <v>0</v>
      </c>
    </row>
    <row r="48" spans="1:245">
      <c r="A48">
        <v>17</v>
      </c>
      <c r="B48">
        <v>1</v>
      </c>
      <c r="C48">
        <f ca="1">ROW(SmtRes!A108)</f>
        <v>108</v>
      </c>
      <c r="D48">
        <f ca="1">ROW(EtalonRes!A118)</f>
        <v>118</v>
      </c>
      <c r="E48" t="s">
        <v>1191</v>
      </c>
      <c r="F48" t="s">
        <v>1192</v>
      </c>
      <c r="G48" t="s">
        <v>1193</v>
      </c>
      <c r="H48" t="s">
        <v>1080</v>
      </c>
      <c r="I48">
        <f>ROUND(486.7/100,9)</f>
        <v>4.867</v>
      </c>
      <c r="J48">
        <v>0</v>
      </c>
      <c r="O48">
        <f t="shared" si="21"/>
        <v>25667.55</v>
      </c>
      <c r="P48">
        <f t="shared" si="22"/>
        <v>8802.84</v>
      </c>
      <c r="Q48">
        <f t="shared" si="23"/>
        <v>411.91</v>
      </c>
      <c r="R48">
        <f t="shared" si="24"/>
        <v>78.709999999999994</v>
      </c>
      <c r="S48">
        <f t="shared" si="25"/>
        <v>16452.8</v>
      </c>
      <c r="T48">
        <f t="shared" si="26"/>
        <v>0</v>
      </c>
      <c r="U48">
        <f t="shared" si="27"/>
        <v>301.68099499999994</v>
      </c>
      <c r="V48">
        <f t="shared" si="28"/>
        <v>1.0950749999999998</v>
      </c>
      <c r="W48">
        <f t="shared" si="29"/>
        <v>0</v>
      </c>
      <c r="X48">
        <f t="shared" si="30"/>
        <v>15704.93</v>
      </c>
      <c r="Y48">
        <f t="shared" si="31"/>
        <v>7769.81</v>
      </c>
      <c r="AA48">
        <v>39278658</v>
      </c>
      <c r="AB48">
        <f t="shared" si="32"/>
        <v>867.4</v>
      </c>
      <c r="AC48">
        <f t="shared" si="59"/>
        <v>297.48</v>
      </c>
      <c r="AD48">
        <f>ROUND(((((ET48*1.25))-((EU48*1.25)))+AE48),2)</f>
        <v>13.92</v>
      </c>
      <c r="AE48">
        <f>ROUND(((EU48*1.25)),2)</f>
        <v>2.66</v>
      </c>
      <c r="AF48">
        <f>ROUND(((EV48*1.15)),2)</f>
        <v>556</v>
      </c>
      <c r="AG48">
        <f t="shared" si="33"/>
        <v>0</v>
      </c>
      <c r="AH48">
        <f>((EW48*1.15))</f>
        <v>61.984999999999992</v>
      </c>
      <c r="AI48">
        <f>((EX48*1.25))</f>
        <v>0.22499999999999998</v>
      </c>
      <c r="AJ48">
        <f t="shared" si="34"/>
        <v>0</v>
      </c>
      <c r="AK48">
        <v>792.1</v>
      </c>
      <c r="AL48">
        <v>297.48</v>
      </c>
      <c r="AM48">
        <v>11.14</v>
      </c>
      <c r="AN48">
        <v>2.13</v>
      </c>
      <c r="AO48">
        <v>483.48</v>
      </c>
      <c r="AP48">
        <v>0</v>
      </c>
      <c r="AQ48">
        <v>53.9</v>
      </c>
      <c r="AR48">
        <v>0.18</v>
      </c>
      <c r="AS48">
        <v>0</v>
      </c>
      <c r="AT48">
        <v>95</v>
      </c>
      <c r="AU48">
        <v>47</v>
      </c>
      <c r="AV48">
        <v>1</v>
      </c>
      <c r="AW48">
        <v>1</v>
      </c>
      <c r="AZ48">
        <v>6.08</v>
      </c>
      <c r="BA48">
        <v>6.08</v>
      </c>
      <c r="BB48">
        <v>6.08</v>
      </c>
      <c r="BC48">
        <v>6.08</v>
      </c>
      <c r="BD48" t="s">
        <v>1067</v>
      </c>
      <c r="BE48" t="s">
        <v>1067</v>
      </c>
      <c r="BF48" t="s">
        <v>1067</v>
      </c>
      <c r="BG48" t="s">
        <v>1067</v>
      </c>
      <c r="BH48">
        <v>0</v>
      </c>
      <c r="BI48">
        <v>1</v>
      </c>
      <c r="BJ48" t="s">
        <v>1194</v>
      </c>
      <c r="BM48">
        <v>15001</v>
      </c>
      <c r="BN48">
        <v>0</v>
      </c>
      <c r="BO48" t="s">
        <v>1067</v>
      </c>
      <c r="BP48">
        <v>0</v>
      </c>
      <c r="BQ48">
        <v>2</v>
      </c>
      <c r="BR48">
        <v>0</v>
      </c>
      <c r="BS48">
        <v>6.08</v>
      </c>
      <c r="BT48">
        <v>1</v>
      </c>
      <c r="BU48">
        <v>1</v>
      </c>
      <c r="BV48">
        <v>1</v>
      </c>
      <c r="BW48">
        <v>1</v>
      </c>
      <c r="BX48">
        <v>1</v>
      </c>
      <c r="BY48" t="s">
        <v>1067</v>
      </c>
      <c r="BZ48">
        <v>105</v>
      </c>
      <c r="CA48">
        <v>55</v>
      </c>
      <c r="CF48">
        <v>0</v>
      </c>
      <c r="CG48">
        <v>0</v>
      </c>
      <c r="CM48">
        <v>0</v>
      </c>
      <c r="CN48" t="s">
        <v>1021</v>
      </c>
      <c r="CO48">
        <v>0</v>
      </c>
      <c r="CP48">
        <f t="shared" si="35"/>
        <v>25667.55</v>
      </c>
      <c r="CQ48">
        <f t="shared" si="36"/>
        <v>1808.6784000000002</v>
      </c>
      <c r="CR48">
        <f t="shared" si="37"/>
        <v>84.633600000000001</v>
      </c>
      <c r="CS48">
        <f t="shared" si="38"/>
        <v>16.172800000000002</v>
      </c>
      <c r="CT48">
        <f t="shared" si="39"/>
        <v>3380.48</v>
      </c>
      <c r="CU48">
        <f t="shared" si="40"/>
        <v>0</v>
      </c>
      <c r="CV48">
        <f t="shared" si="41"/>
        <v>61.984999999999992</v>
      </c>
      <c r="CW48">
        <f t="shared" si="42"/>
        <v>0.22499999999999998</v>
      </c>
      <c r="CX48">
        <f t="shared" si="43"/>
        <v>0</v>
      </c>
      <c r="CY48">
        <f t="shared" si="44"/>
        <v>15704.934499999999</v>
      </c>
      <c r="CZ48">
        <f t="shared" si="45"/>
        <v>7769.8096999999998</v>
      </c>
      <c r="DC48" t="s">
        <v>1067</v>
      </c>
      <c r="DD48" t="s">
        <v>1067</v>
      </c>
      <c r="DE48" t="s">
        <v>1082</v>
      </c>
      <c r="DF48" t="s">
        <v>1082</v>
      </c>
      <c r="DG48" t="s">
        <v>1083</v>
      </c>
      <c r="DH48" t="s">
        <v>1067</v>
      </c>
      <c r="DI48" t="s">
        <v>1083</v>
      </c>
      <c r="DJ48" t="s">
        <v>1082</v>
      </c>
      <c r="DK48" t="s">
        <v>1067</v>
      </c>
      <c r="DL48" t="s">
        <v>1067</v>
      </c>
      <c r="DM48" t="s">
        <v>1067</v>
      </c>
      <c r="DN48">
        <v>0</v>
      </c>
      <c r="DO48">
        <v>0</v>
      </c>
      <c r="DP48">
        <v>1</v>
      </c>
      <c r="DQ48">
        <v>1</v>
      </c>
      <c r="DU48">
        <v>1005</v>
      </c>
      <c r="DV48" t="s">
        <v>1080</v>
      </c>
      <c r="DW48" t="s">
        <v>1080</v>
      </c>
      <c r="DX48">
        <v>100</v>
      </c>
      <c r="EE48">
        <v>39174529</v>
      </c>
      <c r="EF48">
        <v>2</v>
      </c>
      <c r="EG48" t="s">
        <v>1084</v>
      </c>
      <c r="EH48">
        <v>0</v>
      </c>
      <c r="EI48" t="s">
        <v>1067</v>
      </c>
      <c r="EJ48">
        <v>1</v>
      </c>
      <c r="EK48">
        <v>15001</v>
      </c>
      <c r="EL48" t="s">
        <v>1162</v>
      </c>
      <c r="EM48" t="s">
        <v>1163</v>
      </c>
      <c r="EO48" t="s">
        <v>1087</v>
      </c>
      <c r="EQ48">
        <v>0</v>
      </c>
      <c r="ER48">
        <v>792.1</v>
      </c>
      <c r="ES48">
        <v>297.48</v>
      </c>
      <c r="ET48">
        <v>11.14</v>
      </c>
      <c r="EU48">
        <v>2.13</v>
      </c>
      <c r="EV48">
        <v>483.48</v>
      </c>
      <c r="EW48">
        <v>53.9</v>
      </c>
      <c r="EX48">
        <v>0.18</v>
      </c>
      <c r="EY48">
        <v>0</v>
      </c>
      <c r="FQ48">
        <v>0</v>
      </c>
      <c r="FR48">
        <f t="shared" si="46"/>
        <v>0</v>
      </c>
      <c r="FS48">
        <v>0</v>
      </c>
      <c r="FT48" t="s">
        <v>1088</v>
      </c>
      <c r="FU48" t="s">
        <v>1089</v>
      </c>
      <c r="FX48">
        <v>94.5</v>
      </c>
      <c r="FY48">
        <v>46.75</v>
      </c>
      <c r="GA48" t="s">
        <v>1067</v>
      </c>
      <c r="GD48">
        <v>0</v>
      </c>
      <c r="GF48">
        <v>-1618789297</v>
      </c>
      <c r="GG48">
        <v>1</v>
      </c>
      <c r="GH48">
        <v>1</v>
      </c>
      <c r="GI48">
        <v>4</v>
      </c>
      <c r="GJ48">
        <v>0</v>
      </c>
      <c r="GK48">
        <f>ROUND(R48*(R12)/100,2)</f>
        <v>0</v>
      </c>
      <c r="GL48">
        <f t="shared" si="47"/>
        <v>0</v>
      </c>
      <c r="GM48">
        <f t="shared" si="48"/>
        <v>49142.29</v>
      </c>
      <c r="GN48">
        <f t="shared" si="49"/>
        <v>49142.29</v>
      </c>
      <c r="GO48">
        <f t="shared" si="50"/>
        <v>0</v>
      </c>
      <c r="GP48">
        <f t="shared" si="51"/>
        <v>0</v>
      </c>
      <c r="GR48">
        <v>0</v>
      </c>
      <c r="GS48">
        <v>3</v>
      </c>
      <c r="GT48">
        <v>0</v>
      </c>
      <c r="GU48" t="s">
        <v>1067</v>
      </c>
      <c r="GV48">
        <f t="shared" si="52"/>
        <v>0</v>
      </c>
      <c r="GW48">
        <v>1</v>
      </c>
      <c r="GX48">
        <f t="shared" si="53"/>
        <v>0</v>
      </c>
      <c r="HA48">
        <v>0</v>
      </c>
      <c r="HB48">
        <v>0</v>
      </c>
      <c r="IK48">
        <v>0</v>
      </c>
    </row>
    <row r="49" spans="1:245">
      <c r="A49">
        <v>18</v>
      </c>
      <c r="B49">
        <v>1</v>
      </c>
      <c r="C49">
        <v>107</v>
      </c>
      <c r="E49" t="s">
        <v>1195</v>
      </c>
      <c r="F49" t="s">
        <v>1196</v>
      </c>
      <c r="G49" t="s">
        <v>1197</v>
      </c>
      <c r="H49" t="s">
        <v>1097</v>
      </c>
      <c r="I49">
        <f>I48*J49</f>
        <v>0.33582299999999998</v>
      </c>
      <c r="J49">
        <v>6.8999999999999992E-2</v>
      </c>
      <c r="O49">
        <f t="shared" si="21"/>
        <v>45909.27</v>
      </c>
      <c r="P49">
        <f t="shared" si="22"/>
        <v>45909.27</v>
      </c>
      <c r="Q49">
        <f t="shared" si="23"/>
        <v>0</v>
      </c>
      <c r="R49">
        <f t="shared" si="24"/>
        <v>0</v>
      </c>
      <c r="S49">
        <f t="shared" si="25"/>
        <v>0</v>
      </c>
      <c r="T49">
        <f t="shared" si="26"/>
        <v>0</v>
      </c>
      <c r="U49">
        <f t="shared" si="27"/>
        <v>0</v>
      </c>
      <c r="V49">
        <f t="shared" si="28"/>
        <v>0</v>
      </c>
      <c r="W49">
        <f t="shared" si="29"/>
        <v>0</v>
      </c>
      <c r="X49">
        <f t="shared" si="30"/>
        <v>0</v>
      </c>
      <c r="Y49">
        <f t="shared" si="31"/>
        <v>0</v>
      </c>
      <c r="AA49">
        <v>39278658</v>
      </c>
      <c r="AB49">
        <f t="shared" si="32"/>
        <v>22484.66</v>
      </c>
      <c r="AC49">
        <f t="shared" si="59"/>
        <v>22484.66</v>
      </c>
      <c r="AD49">
        <f>ROUND((((ET49)-(EU49))+AE49),2)</f>
        <v>0</v>
      </c>
      <c r="AE49">
        <f>ROUND((EU49),2)</f>
        <v>0</v>
      </c>
      <c r="AF49">
        <f>ROUND((EV49),2)</f>
        <v>0</v>
      </c>
      <c r="AG49">
        <f t="shared" si="33"/>
        <v>0</v>
      </c>
      <c r="AH49">
        <f>(EW49)</f>
        <v>0</v>
      </c>
      <c r="AI49">
        <f>(EX49)</f>
        <v>0</v>
      </c>
      <c r="AJ49">
        <f t="shared" si="34"/>
        <v>0</v>
      </c>
      <c r="AK49">
        <v>22484.66</v>
      </c>
      <c r="AL49">
        <v>22484.66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95</v>
      </c>
      <c r="AU49">
        <v>47</v>
      </c>
      <c r="AV49">
        <v>1</v>
      </c>
      <c r="AW49">
        <v>1</v>
      </c>
      <c r="AZ49">
        <v>6.08</v>
      </c>
      <c r="BA49">
        <v>1</v>
      </c>
      <c r="BB49">
        <v>1</v>
      </c>
      <c r="BC49">
        <v>6.08</v>
      </c>
      <c r="BD49" t="s">
        <v>1067</v>
      </c>
      <c r="BE49" t="s">
        <v>1067</v>
      </c>
      <c r="BF49" t="s">
        <v>1067</v>
      </c>
      <c r="BG49" t="s">
        <v>1067</v>
      </c>
      <c r="BH49">
        <v>3</v>
      </c>
      <c r="BI49">
        <v>1</v>
      </c>
      <c r="BJ49" t="s">
        <v>1198</v>
      </c>
      <c r="BM49">
        <v>15001</v>
      </c>
      <c r="BN49">
        <v>0</v>
      </c>
      <c r="BO49" t="s">
        <v>1067</v>
      </c>
      <c r="BP49">
        <v>0</v>
      </c>
      <c r="BQ49">
        <v>2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1067</v>
      </c>
      <c r="BZ49">
        <v>105</v>
      </c>
      <c r="CA49">
        <v>55</v>
      </c>
      <c r="CF49">
        <v>0</v>
      </c>
      <c r="CG49">
        <v>0</v>
      </c>
      <c r="CM49">
        <v>0</v>
      </c>
      <c r="CN49" t="s">
        <v>1067</v>
      </c>
      <c r="CO49">
        <v>0</v>
      </c>
      <c r="CP49">
        <f t="shared" si="35"/>
        <v>45909.27</v>
      </c>
      <c r="CQ49">
        <f t="shared" si="36"/>
        <v>136706.7328</v>
      </c>
      <c r="CR49">
        <f t="shared" si="37"/>
        <v>0</v>
      </c>
      <c r="CS49">
        <f t="shared" si="38"/>
        <v>0</v>
      </c>
      <c r="CT49">
        <f t="shared" si="39"/>
        <v>0</v>
      </c>
      <c r="CU49">
        <f t="shared" si="40"/>
        <v>0</v>
      </c>
      <c r="CV49">
        <f t="shared" si="41"/>
        <v>0</v>
      </c>
      <c r="CW49">
        <f t="shared" si="42"/>
        <v>0</v>
      </c>
      <c r="CX49">
        <f t="shared" si="43"/>
        <v>0</v>
      </c>
      <c r="CY49">
        <f t="shared" si="44"/>
        <v>0</v>
      </c>
      <c r="CZ49">
        <f t="shared" si="45"/>
        <v>0</v>
      </c>
      <c r="DC49" t="s">
        <v>1067</v>
      </c>
      <c r="DD49" t="s">
        <v>1067</v>
      </c>
      <c r="DE49" t="s">
        <v>1067</v>
      </c>
      <c r="DF49" t="s">
        <v>1067</v>
      </c>
      <c r="DG49" t="s">
        <v>1067</v>
      </c>
      <c r="DH49" t="s">
        <v>1067</v>
      </c>
      <c r="DI49" t="s">
        <v>1067</v>
      </c>
      <c r="DJ49" t="s">
        <v>1067</v>
      </c>
      <c r="DK49" t="s">
        <v>1067</v>
      </c>
      <c r="DL49" t="s">
        <v>1067</v>
      </c>
      <c r="DM49" t="s">
        <v>1067</v>
      </c>
      <c r="DN49">
        <v>0</v>
      </c>
      <c r="DO49">
        <v>0</v>
      </c>
      <c r="DP49">
        <v>1</v>
      </c>
      <c r="DQ49">
        <v>1</v>
      </c>
      <c r="DU49">
        <v>1009</v>
      </c>
      <c r="DV49" t="s">
        <v>1097</v>
      </c>
      <c r="DW49" t="s">
        <v>1097</v>
      </c>
      <c r="DX49">
        <v>1000</v>
      </c>
      <c r="EE49">
        <v>39174529</v>
      </c>
      <c r="EF49">
        <v>2</v>
      </c>
      <c r="EG49" t="s">
        <v>1084</v>
      </c>
      <c r="EH49">
        <v>0</v>
      </c>
      <c r="EI49" t="s">
        <v>1067</v>
      </c>
      <c r="EJ49">
        <v>1</v>
      </c>
      <c r="EK49">
        <v>15001</v>
      </c>
      <c r="EL49" t="s">
        <v>1162</v>
      </c>
      <c r="EM49" t="s">
        <v>1163</v>
      </c>
      <c r="EO49" t="s">
        <v>1067</v>
      </c>
      <c r="EQ49">
        <v>0</v>
      </c>
      <c r="ER49">
        <v>22484.66</v>
      </c>
      <c r="ES49">
        <v>22484.66</v>
      </c>
      <c r="ET49">
        <v>0</v>
      </c>
      <c r="EU49">
        <v>0</v>
      </c>
      <c r="EV49">
        <v>0</v>
      </c>
      <c r="EW49">
        <v>0</v>
      </c>
      <c r="EX49">
        <v>0</v>
      </c>
      <c r="FQ49">
        <v>0</v>
      </c>
      <c r="FR49">
        <f t="shared" si="46"/>
        <v>0</v>
      </c>
      <c r="FS49">
        <v>0</v>
      </c>
      <c r="FT49" t="s">
        <v>1088</v>
      </c>
      <c r="FU49" t="s">
        <v>1089</v>
      </c>
      <c r="FX49">
        <v>94.5</v>
      </c>
      <c r="FY49">
        <v>46.75</v>
      </c>
      <c r="GA49" t="s">
        <v>1067</v>
      </c>
      <c r="GD49">
        <v>0</v>
      </c>
      <c r="GF49">
        <v>960802034</v>
      </c>
      <c r="GG49">
        <v>1</v>
      </c>
      <c r="GH49">
        <v>1</v>
      </c>
      <c r="GI49">
        <v>4</v>
      </c>
      <c r="GJ49">
        <v>0</v>
      </c>
      <c r="GK49">
        <f>ROUND(R49*(R12)/100,2)</f>
        <v>0</v>
      </c>
      <c r="GL49">
        <f t="shared" si="47"/>
        <v>0</v>
      </c>
      <c r="GM49">
        <f t="shared" si="48"/>
        <v>45909.27</v>
      </c>
      <c r="GN49">
        <f t="shared" si="49"/>
        <v>45909.27</v>
      </c>
      <c r="GO49">
        <f t="shared" si="50"/>
        <v>0</v>
      </c>
      <c r="GP49">
        <f t="shared" si="51"/>
        <v>0</v>
      </c>
      <c r="GR49">
        <v>0</v>
      </c>
      <c r="GS49">
        <v>3</v>
      </c>
      <c r="GT49">
        <v>0</v>
      </c>
      <c r="GU49" t="s">
        <v>1067</v>
      </c>
      <c r="GV49">
        <f t="shared" si="52"/>
        <v>0</v>
      </c>
      <c r="GW49">
        <v>1</v>
      </c>
      <c r="GX49">
        <f t="shared" si="53"/>
        <v>0</v>
      </c>
      <c r="HA49">
        <v>0</v>
      </c>
      <c r="HB49">
        <v>0</v>
      </c>
      <c r="IK49">
        <v>0</v>
      </c>
    </row>
    <row r="50" spans="1:245">
      <c r="A50">
        <v>18</v>
      </c>
      <c r="B50">
        <v>1</v>
      </c>
      <c r="C50">
        <v>106</v>
      </c>
      <c r="E50" t="s">
        <v>1199</v>
      </c>
      <c r="F50" t="s">
        <v>1200</v>
      </c>
      <c r="G50" t="s">
        <v>1201</v>
      </c>
      <c r="H50" t="s">
        <v>1097</v>
      </c>
      <c r="I50">
        <f>I48*J50</f>
        <v>0.33582299999999998</v>
      </c>
      <c r="J50">
        <v>6.8999999999999992E-2</v>
      </c>
      <c r="O50">
        <f t="shared" si="21"/>
        <v>0</v>
      </c>
      <c r="P50">
        <f t="shared" si="22"/>
        <v>0</v>
      </c>
      <c r="Q50">
        <f t="shared" si="23"/>
        <v>0</v>
      </c>
      <c r="R50">
        <f t="shared" si="24"/>
        <v>0</v>
      </c>
      <c r="S50">
        <f t="shared" si="25"/>
        <v>0</v>
      </c>
      <c r="T50">
        <f t="shared" si="26"/>
        <v>0</v>
      </c>
      <c r="U50">
        <f t="shared" si="27"/>
        <v>0</v>
      </c>
      <c r="V50">
        <f t="shared" si="28"/>
        <v>0</v>
      </c>
      <c r="W50">
        <f t="shared" si="29"/>
        <v>0</v>
      </c>
      <c r="X50">
        <f t="shared" si="30"/>
        <v>0</v>
      </c>
      <c r="Y50">
        <f t="shared" si="31"/>
        <v>0</v>
      </c>
      <c r="AA50">
        <v>39278658</v>
      </c>
      <c r="AB50">
        <f t="shared" si="32"/>
        <v>0</v>
      </c>
      <c r="AC50">
        <f t="shared" si="59"/>
        <v>0</v>
      </c>
      <c r="AD50">
        <f>ROUND((((ET50)-(EU50))+AE50),2)</f>
        <v>0</v>
      </c>
      <c r="AE50">
        <f>ROUND((EU50),2)</f>
        <v>0</v>
      </c>
      <c r="AF50">
        <f>ROUND((EV50),2)</f>
        <v>0</v>
      </c>
      <c r="AG50">
        <f t="shared" si="33"/>
        <v>0</v>
      </c>
      <c r="AH50">
        <f>(EW50)</f>
        <v>0</v>
      </c>
      <c r="AI50">
        <f>(EX50)</f>
        <v>0</v>
      </c>
      <c r="AJ50">
        <f t="shared" si="34"/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95</v>
      </c>
      <c r="AU50">
        <v>47</v>
      </c>
      <c r="AV50">
        <v>1</v>
      </c>
      <c r="AW50">
        <v>1</v>
      </c>
      <c r="AZ50">
        <v>6.08</v>
      </c>
      <c r="BA50">
        <v>1</v>
      </c>
      <c r="BB50">
        <v>1</v>
      </c>
      <c r="BC50">
        <v>6.08</v>
      </c>
      <c r="BD50" t="s">
        <v>1067</v>
      </c>
      <c r="BE50" t="s">
        <v>1067</v>
      </c>
      <c r="BF50" t="s">
        <v>1067</v>
      </c>
      <c r="BG50" t="s">
        <v>1067</v>
      </c>
      <c r="BH50">
        <v>3</v>
      </c>
      <c r="BI50">
        <v>1</v>
      </c>
      <c r="BJ50" t="s">
        <v>1067</v>
      </c>
      <c r="BM50">
        <v>15001</v>
      </c>
      <c r="BN50">
        <v>0</v>
      </c>
      <c r="BO50" t="s">
        <v>1067</v>
      </c>
      <c r="BP50">
        <v>0</v>
      </c>
      <c r="BQ50">
        <v>2</v>
      </c>
      <c r="BR50">
        <v>0</v>
      </c>
      <c r="BS50">
        <v>1</v>
      </c>
      <c r="BT50">
        <v>1</v>
      </c>
      <c r="BU50">
        <v>1</v>
      </c>
      <c r="BV50">
        <v>1</v>
      </c>
      <c r="BW50">
        <v>1</v>
      </c>
      <c r="BX50">
        <v>1</v>
      </c>
      <c r="BY50" t="s">
        <v>1067</v>
      </c>
      <c r="BZ50">
        <v>105</v>
      </c>
      <c r="CA50">
        <v>55</v>
      </c>
      <c r="CF50">
        <v>0</v>
      </c>
      <c r="CG50">
        <v>0</v>
      </c>
      <c r="CM50">
        <v>0</v>
      </c>
      <c r="CN50" t="s">
        <v>1067</v>
      </c>
      <c r="CO50">
        <v>0</v>
      </c>
      <c r="CP50">
        <f t="shared" si="35"/>
        <v>0</v>
      </c>
      <c r="CQ50">
        <f t="shared" si="36"/>
        <v>0</v>
      </c>
      <c r="CR50">
        <f t="shared" si="37"/>
        <v>0</v>
      </c>
      <c r="CS50">
        <f t="shared" si="38"/>
        <v>0</v>
      </c>
      <c r="CT50">
        <f t="shared" si="39"/>
        <v>0</v>
      </c>
      <c r="CU50">
        <f t="shared" si="40"/>
        <v>0</v>
      </c>
      <c r="CV50">
        <f t="shared" si="41"/>
        <v>0</v>
      </c>
      <c r="CW50">
        <f t="shared" si="42"/>
        <v>0</v>
      </c>
      <c r="CX50">
        <f t="shared" si="43"/>
        <v>0</v>
      </c>
      <c r="CY50">
        <f t="shared" si="44"/>
        <v>0</v>
      </c>
      <c r="CZ50">
        <f t="shared" si="45"/>
        <v>0</v>
      </c>
      <c r="DC50" t="s">
        <v>1067</v>
      </c>
      <c r="DD50" t="s">
        <v>1067</v>
      </c>
      <c r="DE50" t="s">
        <v>1067</v>
      </c>
      <c r="DF50" t="s">
        <v>1067</v>
      </c>
      <c r="DG50" t="s">
        <v>1067</v>
      </c>
      <c r="DH50" t="s">
        <v>1067</v>
      </c>
      <c r="DI50" t="s">
        <v>1067</v>
      </c>
      <c r="DJ50" t="s">
        <v>1067</v>
      </c>
      <c r="DK50" t="s">
        <v>1067</v>
      </c>
      <c r="DL50" t="s">
        <v>1067</v>
      </c>
      <c r="DM50" t="s">
        <v>1067</v>
      </c>
      <c r="DN50">
        <v>0</v>
      </c>
      <c r="DO50">
        <v>0</v>
      </c>
      <c r="DP50">
        <v>1</v>
      </c>
      <c r="DQ50">
        <v>1</v>
      </c>
      <c r="DU50">
        <v>1009</v>
      </c>
      <c r="DV50" t="s">
        <v>1097</v>
      </c>
      <c r="DW50" t="s">
        <v>1097</v>
      </c>
      <c r="DX50">
        <v>1000</v>
      </c>
      <c r="EE50">
        <v>39174529</v>
      </c>
      <c r="EF50">
        <v>2</v>
      </c>
      <c r="EG50" t="s">
        <v>1084</v>
      </c>
      <c r="EH50">
        <v>0</v>
      </c>
      <c r="EI50" t="s">
        <v>1067</v>
      </c>
      <c r="EJ50">
        <v>1</v>
      </c>
      <c r="EK50">
        <v>15001</v>
      </c>
      <c r="EL50" t="s">
        <v>1162</v>
      </c>
      <c r="EM50" t="s">
        <v>1163</v>
      </c>
      <c r="EO50" t="s">
        <v>1067</v>
      </c>
      <c r="EQ50">
        <v>0</v>
      </c>
      <c r="ER50">
        <v>0</v>
      </c>
      <c r="ES50">
        <v>0</v>
      </c>
      <c r="ET50">
        <v>0</v>
      </c>
      <c r="EU50">
        <v>0</v>
      </c>
      <c r="EV50">
        <v>0</v>
      </c>
      <c r="EW50">
        <v>0</v>
      </c>
      <c r="EX50">
        <v>0</v>
      </c>
      <c r="FQ50">
        <v>0</v>
      </c>
      <c r="FR50">
        <f t="shared" si="46"/>
        <v>0</v>
      </c>
      <c r="FS50">
        <v>0</v>
      </c>
      <c r="FT50" t="s">
        <v>1088</v>
      </c>
      <c r="FU50" t="s">
        <v>1089</v>
      </c>
      <c r="FX50">
        <v>94.5</v>
      </c>
      <c r="FY50">
        <v>46.75</v>
      </c>
      <c r="GA50" t="s">
        <v>1067</v>
      </c>
      <c r="GD50">
        <v>0</v>
      </c>
      <c r="GF50">
        <v>1891904026</v>
      </c>
      <c r="GG50">
        <v>1</v>
      </c>
      <c r="GH50">
        <v>1</v>
      </c>
      <c r="GI50">
        <v>4</v>
      </c>
      <c r="GJ50">
        <v>0</v>
      </c>
      <c r="GK50">
        <f>ROUND(R50*(R12)/100,2)</f>
        <v>0</v>
      </c>
      <c r="GL50">
        <f t="shared" si="47"/>
        <v>0</v>
      </c>
      <c r="GM50">
        <f t="shared" si="48"/>
        <v>0</v>
      </c>
      <c r="GN50">
        <f t="shared" si="49"/>
        <v>0</v>
      </c>
      <c r="GO50">
        <f t="shared" si="50"/>
        <v>0</v>
      </c>
      <c r="GP50">
        <f t="shared" si="51"/>
        <v>0</v>
      </c>
      <c r="GR50">
        <v>0</v>
      </c>
      <c r="GS50">
        <v>3</v>
      </c>
      <c r="GT50">
        <v>0</v>
      </c>
      <c r="GU50" t="s">
        <v>1067</v>
      </c>
      <c r="GV50">
        <f t="shared" si="52"/>
        <v>0</v>
      </c>
      <c r="GW50">
        <v>1</v>
      </c>
      <c r="GX50">
        <f t="shared" si="53"/>
        <v>0</v>
      </c>
      <c r="HA50">
        <v>0</v>
      </c>
      <c r="HB50">
        <v>0</v>
      </c>
      <c r="IK50">
        <v>0</v>
      </c>
    </row>
    <row r="51" spans="1:245">
      <c r="A51">
        <v>17</v>
      </c>
      <c r="B51">
        <v>1</v>
      </c>
      <c r="C51">
        <f ca="1">ROW(SmtRes!A128)</f>
        <v>128</v>
      </c>
      <c r="D51">
        <f ca="1">ROW(EtalonRes!A137)</f>
        <v>137</v>
      </c>
      <c r="E51" t="s">
        <v>1202</v>
      </c>
      <c r="F51" t="s">
        <v>1095</v>
      </c>
      <c r="G51" t="s">
        <v>1203</v>
      </c>
      <c r="H51" t="s">
        <v>1097</v>
      </c>
      <c r="I51">
        <v>0.497</v>
      </c>
      <c r="J51">
        <v>0</v>
      </c>
      <c r="O51">
        <f t="shared" si="21"/>
        <v>2228.39</v>
      </c>
      <c r="P51">
        <f t="shared" si="22"/>
        <v>247.66</v>
      </c>
      <c r="Q51">
        <f t="shared" si="23"/>
        <v>475.2</v>
      </c>
      <c r="R51">
        <f t="shared" si="24"/>
        <v>14.44</v>
      </c>
      <c r="S51">
        <f t="shared" si="25"/>
        <v>1505.53</v>
      </c>
      <c r="T51">
        <f t="shared" si="26"/>
        <v>0</v>
      </c>
      <c r="U51">
        <f t="shared" si="27"/>
        <v>29.029024499999998</v>
      </c>
      <c r="V51">
        <f t="shared" si="28"/>
        <v>0.19258749999999999</v>
      </c>
      <c r="W51">
        <f t="shared" si="29"/>
        <v>0</v>
      </c>
      <c r="X51">
        <f t="shared" si="30"/>
        <v>1231.18</v>
      </c>
      <c r="Y51">
        <f t="shared" si="31"/>
        <v>1094.3800000000001</v>
      </c>
      <c r="AA51">
        <v>39278658</v>
      </c>
      <c r="AB51">
        <f t="shared" si="32"/>
        <v>737.45</v>
      </c>
      <c r="AC51">
        <f t="shared" si="59"/>
        <v>81.96</v>
      </c>
      <c r="AD51">
        <f>ROUND(((((ET51*1.25))-((EU51*1.25)))+AE51),2)</f>
        <v>157.26</v>
      </c>
      <c r="AE51">
        <f>ROUND(((EU51*1.25)),2)</f>
        <v>4.78</v>
      </c>
      <c r="AF51">
        <f>ROUND(((EV51*1.15)),2)</f>
        <v>498.23</v>
      </c>
      <c r="AG51">
        <f t="shared" si="33"/>
        <v>0</v>
      </c>
      <c r="AH51">
        <f>((EW51*1.15))</f>
        <v>58.408499999999997</v>
      </c>
      <c r="AI51">
        <f>((EX51*1.25))</f>
        <v>0.38750000000000001</v>
      </c>
      <c r="AJ51">
        <f t="shared" si="34"/>
        <v>0</v>
      </c>
      <c r="AK51">
        <v>641</v>
      </c>
      <c r="AL51">
        <v>81.96</v>
      </c>
      <c r="AM51">
        <v>125.8</v>
      </c>
      <c r="AN51">
        <v>3.82</v>
      </c>
      <c r="AO51">
        <v>433.24</v>
      </c>
      <c r="AP51">
        <v>0</v>
      </c>
      <c r="AQ51">
        <v>50.79</v>
      </c>
      <c r="AR51">
        <v>0.31</v>
      </c>
      <c r="AS51">
        <v>0</v>
      </c>
      <c r="AT51">
        <v>81</v>
      </c>
      <c r="AU51">
        <v>72</v>
      </c>
      <c r="AV51">
        <v>1</v>
      </c>
      <c r="AW51">
        <v>1</v>
      </c>
      <c r="AZ51">
        <v>6.08</v>
      </c>
      <c r="BA51">
        <v>6.08</v>
      </c>
      <c r="BB51">
        <v>6.08</v>
      </c>
      <c r="BC51">
        <v>6.08</v>
      </c>
      <c r="BD51" t="s">
        <v>1067</v>
      </c>
      <c r="BE51" t="s">
        <v>1067</v>
      </c>
      <c r="BF51" t="s">
        <v>1067</v>
      </c>
      <c r="BG51" t="s">
        <v>1067</v>
      </c>
      <c r="BH51">
        <v>0</v>
      </c>
      <c r="BI51">
        <v>1</v>
      </c>
      <c r="BJ51" t="s">
        <v>1098</v>
      </c>
      <c r="BM51">
        <v>9001</v>
      </c>
      <c r="BN51">
        <v>0</v>
      </c>
      <c r="BO51" t="s">
        <v>1067</v>
      </c>
      <c r="BP51">
        <v>0</v>
      </c>
      <c r="BQ51">
        <v>2</v>
      </c>
      <c r="BR51">
        <v>0</v>
      </c>
      <c r="BS51">
        <v>6.08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1067</v>
      </c>
      <c r="BZ51">
        <v>90</v>
      </c>
      <c r="CA51">
        <v>85</v>
      </c>
      <c r="CF51">
        <v>0</v>
      </c>
      <c r="CG51">
        <v>0</v>
      </c>
      <c r="CM51">
        <v>0</v>
      </c>
      <c r="CN51" t="s">
        <v>1021</v>
      </c>
      <c r="CO51">
        <v>0</v>
      </c>
      <c r="CP51">
        <f t="shared" si="35"/>
        <v>2228.39</v>
      </c>
      <c r="CQ51">
        <f t="shared" si="36"/>
        <v>498.31679999999994</v>
      </c>
      <c r="CR51">
        <f t="shared" si="37"/>
        <v>956.1407999999999</v>
      </c>
      <c r="CS51">
        <f t="shared" si="38"/>
        <v>29.0624</v>
      </c>
      <c r="CT51">
        <f t="shared" si="39"/>
        <v>3029.2384000000002</v>
      </c>
      <c r="CU51">
        <f t="shared" si="40"/>
        <v>0</v>
      </c>
      <c r="CV51">
        <f t="shared" si="41"/>
        <v>58.408499999999997</v>
      </c>
      <c r="CW51">
        <f t="shared" si="42"/>
        <v>0.38750000000000001</v>
      </c>
      <c r="CX51">
        <f t="shared" si="43"/>
        <v>0</v>
      </c>
      <c r="CY51">
        <f t="shared" si="44"/>
        <v>1231.1757</v>
      </c>
      <c r="CZ51">
        <f t="shared" si="45"/>
        <v>1094.3784000000001</v>
      </c>
      <c r="DC51" t="s">
        <v>1067</v>
      </c>
      <c r="DD51" t="s">
        <v>1067</v>
      </c>
      <c r="DE51" t="s">
        <v>1082</v>
      </c>
      <c r="DF51" t="s">
        <v>1082</v>
      </c>
      <c r="DG51" t="s">
        <v>1083</v>
      </c>
      <c r="DH51" t="s">
        <v>1067</v>
      </c>
      <c r="DI51" t="s">
        <v>1083</v>
      </c>
      <c r="DJ51" t="s">
        <v>1082</v>
      </c>
      <c r="DK51" t="s">
        <v>1067</v>
      </c>
      <c r="DL51" t="s">
        <v>1067</v>
      </c>
      <c r="DM51" t="s">
        <v>1067</v>
      </c>
      <c r="DN51">
        <v>0</v>
      </c>
      <c r="DO51">
        <v>0</v>
      </c>
      <c r="DP51">
        <v>1</v>
      </c>
      <c r="DQ51">
        <v>1</v>
      </c>
      <c r="DU51">
        <v>1009</v>
      </c>
      <c r="DV51" t="s">
        <v>1097</v>
      </c>
      <c r="DW51" t="s">
        <v>1097</v>
      </c>
      <c r="DX51">
        <v>1000</v>
      </c>
      <c r="EE51">
        <v>39174502</v>
      </c>
      <c r="EF51">
        <v>2</v>
      </c>
      <c r="EG51" t="s">
        <v>1084</v>
      </c>
      <c r="EH51">
        <v>0</v>
      </c>
      <c r="EI51" t="s">
        <v>1067</v>
      </c>
      <c r="EJ51">
        <v>1</v>
      </c>
      <c r="EK51">
        <v>9001</v>
      </c>
      <c r="EL51" t="s">
        <v>1102</v>
      </c>
      <c r="EM51" t="s">
        <v>1103</v>
      </c>
      <c r="EO51" t="s">
        <v>1087</v>
      </c>
      <c r="EQ51">
        <v>0</v>
      </c>
      <c r="ER51">
        <v>641</v>
      </c>
      <c r="ES51">
        <v>81.96</v>
      </c>
      <c r="ET51">
        <v>125.8</v>
      </c>
      <c r="EU51">
        <v>3.82</v>
      </c>
      <c r="EV51">
        <v>433.24</v>
      </c>
      <c r="EW51">
        <v>50.79</v>
      </c>
      <c r="EX51">
        <v>0.31</v>
      </c>
      <c r="EY51">
        <v>0</v>
      </c>
      <c r="FQ51">
        <v>0</v>
      </c>
      <c r="FR51">
        <f t="shared" si="46"/>
        <v>0</v>
      </c>
      <c r="FS51">
        <v>0</v>
      </c>
      <c r="FT51" t="s">
        <v>1088</v>
      </c>
      <c r="FU51" t="s">
        <v>1089</v>
      </c>
      <c r="FX51">
        <v>81</v>
      </c>
      <c r="FY51">
        <v>72.25</v>
      </c>
      <c r="GA51" t="s">
        <v>1067</v>
      </c>
      <c r="GD51">
        <v>0</v>
      </c>
      <c r="GF51">
        <v>1489324113</v>
      </c>
      <c r="GG51">
        <v>1</v>
      </c>
      <c r="GH51">
        <v>1</v>
      </c>
      <c r="GI51">
        <v>4</v>
      </c>
      <c r="GJ51">
        <v>0</v>
      </c>
      <c r="GK51">
        <f>ROUND(R51*(R12)/100,2)</f>
        <v>0</v>
      </c>
      <c r="GL51">
        <f t="shared" si="47"/>
        <v>0</v>
      </c>
      <c r="GM51">
        <f t="shared" si="48"/>
        <v>4553.95</v>
      </c>
      <c r="GN51">
        <f t="shared" si="49"/>
        <v>4553.95</v>
      </c>
      <c r="GO51">
        <f t="shared" si="50"/>
        <v>0</v>
      </c>
      <c r="GP51">
        <f t="shared" si="51"/>
        <v>0</v>
      </c>
      <c r="GR51">
        <v>0</v>
      </c>
      <c r="GS51">
        <v>3</v>
      </c>
      <c r="GT51">
        <v>0</v>
      </c>
      <c r="GU51" t="s">
        <v>1067</v>
      </c>
      <c r="GV51">
        <f t="shared" si="52"/>
        <v>0</v>
      </c>
      <c r="GW51">
        <v>1</v>
      </c>
      <c r="GX51">
        <f t="shared" si="53"/>
        <v>0</v>
      </c>
      <c r="HA51">
        <v>0</v>
      </c>
      <c r="HB51">
        <v>0</v>
      </c>
      <c r="IK51">
        <v>0</v>
      </c>
    </row>
    <row r="52" spans="1:245">
      <c r="A52">
        <v>18</v>
      </c>
      <c r="B52">
        <v>1</v>
      </c>
      <c r="C52">
        <v>122</v>
      </c>
      <c r="E52" t="s">
        <v>1204</v>
      </c>
      <c r="F52" t="s">
        <v>1205</v>
      </c>
      <c r="G52" t="s">
        <v>1206</v>
      </c>
      <c r="H52" t="s">
        <v>1097</v>
      </c>
      <c r="I52">
        <f>I51*J52</f>
        <v>0.497</v>
      </c>
      <c r="J52">
        <v>1</v>
      </c>
      <c r="O52">
        <f t="shared" si="21"/>
        <v>38911.93</v>
      </c>
      <c r="P52">
        <f t="shared" si="22"/>
        <v>38911.93</v>
      </c>
      <c r="Q52">
        <f t="shared" si="23"/>
        <v>0</v>
      </c>
      <c r="R52">
        <f t="shared" si="24"/>
        <v>0</v>
      </c>
      <c r="S52">
        <f t="shared" si="25"/>
        <v>0</v>
      </c>
      <c r="T52">
        <f t="shared" si="26"/>
        <v>0</v>
      </c>
      <c r="U52">
        <f t="shared" si="27"/>
        <v>0</v>
      </c>
      <c r="V52">
        <f t="shared" si="28"/>
        <v>0</v>
      </c>
      <c r="W52">
        <f t="shared" si="29"/>
        <v>0</v>
      </c>
      <c r="X52">
        <f t="shared" si="30"/>
        <v>0</v>
      </c>
      <c r="Y52">
        <f t="shared" si="31"/>
        <v>0</v>
      </c>
      <c r="AA52">
        <v>39278658</v>
      </c>
      <c r="AB52">
        <f t="shared" si="32"/>
        <v>12877.24</v>
      </c>
      <c r="AC52">
        <f t="shared" si="59"/>
        <v>12877.24</v>
      </c>
      <c r="AD52">
        <f t="shared" ref="AD52:AD57" si="60">ROUND((((ET52)-(EU52))+AE52),2)</f>
        <v>0</v>
      </c>
      <c r="AE52">
        <f t="shared" ref="AE52:AF57" si="61">ROUND((EU52),2)</f>
        <v>0</v>
      </c>
      <c r="AF52">
        <f t="shared" si="61"/>
        <v>0</v>
      </c>
      <c r="AG52">
        <f t="shared" si="33"/>
        <v>0</v>
      </c>
      <c r="AH52">
        <f t="shared" ref="AH52:AI57" si="62">(EW52)</f>
        <v>0</v>
      </c>
      <c r="AI52">
        <f t="shared" si="62"/>
        <v>0</v>
      </c>
      <c r="AJ52">
        <f t="shared" si="34"/>
        <v>0</v>
      </c>
      <c r="AK52">
        <v>12877.24</v>
      </c>
      <c r="AL52">
        <v>12877.24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81</v>
      </c>
      <c r="AU52">
        <v>72</v>
      </c>
      <c r="AV52">
        <v>1</v>
      </c>
      <c r="AW52">
        <v>1</v>
      </c>
      <c r="AZ52">
        <v>6.08</v>
      </c>
      <c r="BA52">
        <v>1</v>
      </c>
      <c r="BB52">
        <v>1</v>
      </c>
      <c r="BC52">
        <v>6.08</v>
      </c>
      <c r="BD52" t="s">
        <v>1067</v>
      </c>
      <c r="BE52" t="s">
        <v>1067</v>
      </c>
      <c r="BF52" t="s">
        <v>1067</v>
      </c>
      <c r="BG52" t="s">
        <v>1067</v>
      </c>
      <c r="BH52">
        <v>3</v>
      </c>
      <c r="BI52">
        <v>1</v>
      </c>
      <c r="BJ52" t="s">
        <v>1207</v>
      </c>
      <c r="BM52">
        <v>9001</v>
      </c>
      <c r="BN52">
        <v>0</v>
      </c>
      <c r="BO52" t="s">
        <v>1067</v>
      </c>
      <c r="BP52">
        <v>0</v>
      </c>
      <c r="BQ52">
        <v>2</v>
      </c>
      <c r="BR52">
        <v>0</v>
      </c>
      <c r="BS52">
        <v>1</v>
      </c>
      <c r="BT52">
        <v>1</v>
      </c>
      <c r="BU52">
        <v>1</v>
      </c>
      <c r="BV52">
        <v>1</v>
      </c>
      <c r="BW52">
        <v>1</v>
      </c>
      <c r="BX52">
        <v>1</v>
      </c>
      <c r="BY52" t="s">
        <v>1067</v>
      </c>
      <c r="BZ52">
        <v>90</v>
      </c>
      <c r="CA52">
        <v>85</v>
      </c>
      <c r="CF52">
        <v>0</v>
      </c>
      <c r="CG52">
        <v>0</v>
      </c>
      <c r="CM52">
        <v>0</v>
      </c>
      <c r="CN52" t="s">
        <v>1067</v>
      </c>
      <c r="CO52">
        <v>0</v>
      </c>
      <c r="CP52">
        <f t="shared" si="35"/>
        <v>38911.93</v>
      </c>
      <c r="CQ52">
        <f t="shared" si="36"/>
        <v>78293.619200000001</v>
      </c>
      <c r="CR52">
        <f t="shared" si="37"/>
        <v>0</v>
      </c>
      <c r="CS52">
        <f t="shared" si="38"/>
        <v>0</v>
      </c>
      <c r="CT52">
        <f t="shared" si="39"/>
        <v>0</v>
      </c>
      <c r="CU52">
        <f t="shared" si="40"/>
        <v>0</v>
      </c>
      <c r="CV52">
        <f t="shared" si="41"/>
        <v>0</v>
      </c>
      <c r="CW52">
        <f t="shared" si="42"/>
        <v>0</v>
      </c>
      <c r="CX52">
        <f t="shared" si="43"/>
        <v>0</v>
      </c>
      <c r="CY52">
        <f t="shared" si="44"/>
        <v>0</v>
      </c>
      <c r="CZ52">
        <f t="shared" si="45"/>
        <v>0</v>
      </c>
      <c r="DC52" t="s">
        <v>1067</v>
      </c>
      <c r="DD52" t="s">
        <v>1067</v>
      </c>
      <c r="DE52" t="s">
        <v>1067</v>
      </c>
      <c r="DF52" t="s">
        <v>1067</v>
      </c>
      <c r="DG52" t="s">
        <v>1067</v>
      </c>
      <c r="DH52" t="s">
        <v>1067</v>
      </c>
      <c r="DI52" t="s">
        <v>1067</v>
      </c>
      <c r="DJ52" t="s">
        <v>1067</v>
      </c>
      <c r="DK52" t="s">
        <v>1067</v>
      </c>
      <c r="DL52" t="s">
        <v>1067</v>
      </c>
      <c r="DM52" t="s">
        <v>1067</v>
      </c>
      <c r="DN52">
        <v>0</v>
      </c>
      <c r="DO52">
        <v>0</v>
      </c>
      <c r="DP52">
        <v>1</v>
      </c>
      <c r="DQ52">
        <v>1</v>
      </c>
      <c r="DU52">
        <v>1009</v>
      </c>
      <c r="DV52" t="s">
        <v>1097</v>
      </c>
      <c r="DW52" t="s">
        <v>1097</v>
      </c>
      <c r="DX52">
        <v>1000</v>
      </c>
      <c r="EE52">
        <v>39174502</v>
      </c>
      <c r="EF52">
        <v>2</v>
      </c>
      <c r="EG52" t="s">
        <v>1084</v>
      </c>
      <c r="EH52">
        <v>0</v>
      </c>
      <c r="EI52" t="s">
        <v>1067</v>
      </c>
      <c r="EJ52">
        <v>1</v>
      </c>
      <c r="EK52">
        <v>9001</v>
      </c>
      <c r="EL52" t="s">
        <v>1102</v>
      </c>
      <c r="EM52" t="s">
        <v>1103</v>
      </c>
      <c r="EO52" t="s">
        <v>1067</v>
      </c>
      <c r="EQ52">
        <v>0</v>
      </c>
      <c r="ER52">
        <v>12877.24</v>
      </c>
      <c r="ES52">
        <v>12877.24</v>
      </c>
      <c r="ET52">
        <v>0</v>
      </c>
      <c r="EU52">
        <v>0</v>
      </c>
      <c r="EV52">
        <v>0</v>
      </c>
      <c r="EW52">
        <v>0</v>
      </c>
      <c r="EX52">
        <v>0</v>
      </c>
      <c r="FQ52">
        <v>0</v>
      </c>
      <c r="FR52">
        <f t="shared" si="46"/>
        <v>0</v>
      </c>
      <c r="FS52">
        <v>0</v>
      </c>
      <c r="FT52" t="s">
        <v>1088</v>
      </c>
      <c r="FU52" t="s">
        <v>1089</v>
      </c>
      <c r="FX52">
        <v>81</v>
      </c>
      <c r="FY52">
        <v>72.25</v>
      </c>
      <c r="GA52" t="s">
        <v>1067</v>
      </c>
      <c r="GD52">
        <v>0</v>
      </c>
      <c r="GF52">
        <v>253160920</v>
      </c>
      <c r="GG52">
        <v>1</v>
      </c>
      <c r="GH52">
        <v>1</v>
      </c>
      <c r="GI52">
        <v>4</v>
      </c>
      <c r="GJ52">
        <v>0</v>
      </c>
      <c r="GK52">
        <f>ROUND(R52*(R12)/100,2)</f>
        <v>0</v>
      </c>
      <c r="GL52">
        <f t="shared" si="47"/>
        <v>0</v>
      </c>
      <c r="GM52">
        <f t="shared" si="48"/>
        <v>38911.93</v>
      </c>
      <c r="GN52">
        <f t="shared" si="49"/>
        <v>38911.93</v>
      </c>
      <c r="GO52">
        <f t="shared" si="50"/>
        <v>0</v>
      </c>
      <c r="GP52">
        <f t="shared" si="51"/>
        <v>0</v>
      </c>
      <c r="GR52">
        <v>0</v>
      </c>
      <c r="GS52">
        <v>3</v>
      </c>
      <c r="GT52">
        <v>0</v>
      </c>
      <c r="GU52" t="s">
        <v>1067</v>
      </c>
      <c r="GV52">
        <f t="shared" si="52"/>
        <v>0</v>
      </c>
      <c r="GW52">
        <v>1</v>
      </c>
      <c r="GX52">
        <f t="shared" si="53"/>
        <v>0</v>
      </c>
      <c r="HA52">
        <v>0</v>
      </c>
      <c r="HB52">
        <v>0</v>
      </c>
      <c r="IK52">
        <v>0</v>
      </c>
    </row>
    <row r="53" spans="1:245">
      <c r="A53">
        <v>18</v>
      </c>
      <c r="B53">
        <v>1</v>
      </c>
      <c r="C53">
        <v>123</v>
      </c>
      <c r="E53" t="s">
        <v>1208</v>
      </c>
      <c r="F53" t="s">
        <v>1209</v>
      </c>
      <c r="G53" t="s">
        <v>1210</v>
      </c>
      <c r="H53" t="s">
        <v>1097</v>
      </c>
      <c r="I53">
        <f>I51*J53</f>
        <v>0.497</v>
      </c>
      <c r="J53">
        <v>1</v>
      </c>
      <c r="O53">
        <f t="shared" si="21"/>
        <v>0</v>
      </c>
      <c r="P53">
        <f t="shared" si="22"/>
        <v>0</v>
      </c>
      <c r="Q53">
        <f t="shared" si="23"/>
        <v>0</v>
      </c>
      <c r="R53">
        <f t="shared" si="24"/>
        <v>0</v>
      </c>
      <c r="S53">
        <f t="shared" si="25"/>
        <v>0</v>
      </c>
      <c r="T53">
        <f t="shared" si="26"/>
        <v>0</v>
      </c>
      <c r="U53">
        <f t="shared" si="27"/>
        <v>0</v>
      </c>
      <c r="V53">
        <f t="shared" si="28"/>
        <v>0</v>
      </c>
      <c r="W53">
        <f t="shared" si="29"/>
        <v>0</v>
      </c>
      <c r="X53">
        <f t="shared" si="30"/>
        <v>0</v>
      </c>
      <c r="Y53">
        <f t="shared" si="31"/>
        <v>0</v>
      </c>
      <c r="AA53">
        <v>39278658</v>
      </c>
      <c r="AB53">
        <f t="shared" si="32"/>
        <v>0</v>
      </c>
      <c r="AC53">
        <f t="shared" si="59"/>
        <v>0</v>
      </c>
      <c r="AD53">
        <f t="shared" si="60"/>
        <v>0</v>
      </c>
      <c r="AE53">
        <f t="shared" si="61"/>
        <v>0</v>
      </c>
      <c r="AF53">
        <f t="shared" si="61"/>
        <v>0</v>
      </c>
      <c r="AG53">
        <f t="shared" si="33"/>
        <v>0</v>
      </c>
      <c r="AH53">
        <f t="shared" si="62"/>
        <v>0</v>
      </c>
      <c r="AI53">
        <f t="shared" si="62"/>
        <v>0</v>
      </c>
      <c r="AJ53">
        <f t="shared" si="34"/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81</v>
      </c>
      <c r="AU53">
        <v>72</v>
      </c>
      <c r="AV53">
        <v>1</v>
      </c>
      <c r="AW53">
        <v>1</v>
      </c>
      <c r="AZ53">
        <v>6.08</v>
      </c>
      <c r="BA53">
        <v>1</v>
      </c>
      <c r="BB53">
        <v>1</v>
      </c>
      <c r="BC53">
        <v>6.08</v>
      </c>
      <c r="BD53" t="s">
        <v>1067</v>
      </c>
      <c r="BE53" t="s">
        <v>1067</v>
      </c>
      <c r="BF53" t="s">
        <v>1067</v>
      </c>
      <c r="BG53" t="s">
        <v>1067</v>
      </c>
      <c r="BH53">
        <v>3</v>
      </c>
      <c r="BI53">
        <v>1</v>
      </c>
      <c r="BJ53" t="s">
        <v>1067</v>
      </c>
      <c r="BM53">
        <v>9001</v>
      </c>
      <c r="BN53">
        <v>0</v>
      </c>
      <c r="BO53" t="s">
        <v>1067</v>
      </c>
      <c r="BP53">
        <v>0</v>
      </c>
      <c r="BQ53">
        <v>2</v>
      </c>
      <c r="BR53">
        <v>0</v>
      </c>
      <c r="BS53">
        <v>1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1067</v>
      </c>
      <c r="BZ53">
        <v>90</v>
      </c>
      <c r="CA53">
        <v>85</v>
      </c>
      <c r="CF53">
        <v>0</v>
      </c>
      <c r="CG53">
        <v>0</v>
      </c>
      <c r="CM53">
        <v>0</v>
      </c>
      <c r="CN53" t="s">
        <v>1067</v>
      </c>
      <c r="CO53">
        <v>0</v>
      </c>
      <c r="CP53">
        <f t="shared" si="35"/>
        <v>0</v>
      </c>
      <c r="CQ53">
        <f t="shared" si="36"/>
        <v>0</v>
      </c>
      <c r="CR53">
        <f t="shared" si="37"/>
        <v>0</v>
      </c>
      <c r="CS53">
        <f t="shared" si="38"/>
        <v>0</v>
      </c>
      <c r="CT53">
        <f t="shared" si="39"/>
        <v>0</v>
      </c>
      <c r="CU53">
        <f t="shared" si="40"/>
        <v>0</v>
      </c>
      <c r="CV53">
        <f t="shared" si="41"/>
        <v>0</v>
      </c>
      <c r="CW53">
        <f t="shared" si="42"/>
        <v>0</v>
      </c>
      <c r="CX53">
        <f t="shared" si="43"/>
        <v>0</v>
      </c>
      <c r="CY53">
        <f t="shared" si="44"/>
        <v>0</v>
      </c>
      <c r="CZ53">
        <f t="shared" si="45"/>
        <v>0</v>
      </c>
      <c r="DC53" t="s">
        <v>1067</v>
      </c>
      <c r="DD53" t="s">
        <v>1067</v>
      </c>
      <c r="DE53" t="s">
        <v>1067</v>
      </c>
      <c r="DF53" t="s">
        <v>1067</v>
      </c>
      <c r="DG53" t="s">
        <v>1067</v>
      </c>
      <c r="DH53" t="s">
        <v>1067</v>
      </c>
      <c r="DI53" t="s">
        <v>1067</v>
      </c>
      <c r="DJ53" t="s">
        <v>1067</v>
      </c>
      <c r="DK53" t="s">
        <v>1067</v>
      </c>
      <c r="DL53" t="s">
        <v>1067</v>
      </c>
      <c r="DM53" t="s">
        <v>1067</v>
      </c>
      <c r="DN53">
        <v>0</v>
      </c>
      <c r="DO53">
        <v>0</v>
      </c>
      <c r="DP53">
        <v>1</v>
      </c>
      <c r="DQ53">
        <v>1</v>
      </c>
      <c r="DU53">
        <v>1009</v>
      </c>
      <c r="DV53" t="s">
        <v>1097</v>
      </c>
      <c r="DW53" t="s">
        <v>1097</v>
      </c>
      <c r="DX53">
        <v>1000</v>
      </c>
      <c r="EE53">
        <v>39174502</v>
      </c>
      <c r="EF53">
        <v>2</v>
      </c>
      <c r="EG53" t="s">
        <v>1084</v>
      </c>
      <c r="EH53">
        <v>0</v>
      </c>
      <c r="EI53" t="s">
        <v>1067</v>
      </c>
      <c r="EJ53">
        <v>1</v>
      </c>
      <c r="EK53">
        <v>9001</v>
      </c>
      <c r="EL53" t="s">
        <v>1102</v>
      </c>
      <c r="EM53" t="s">
        <v>1103</v>
      </c>
      <c r="EO53" t="s">
        <v>1067</v>
      </c>
      <c r="EQ53">
        <v>0</v>
      </c>
      <c r="ER53">
        <v>0</v>
      </c>
      <c r="ES53">
        <v>0</v>
      </c>
      <c r="ET53">
        <v>0</v>
      </c>
      <c r="EU53">
        <v>0</v>
      </c>
      <c r="EV53">
        <v>0</v>
      </c>
      <c r="EW53">
        <v>0</v>
      </c>
      <c r="EX53">
        <v>0</v>
      </c>
      <c r="FQ53">
        <v>0</v>
      </c>
      <c r="FR53">
        <f t="shared" si="46"/>
        <v>0</v>
      </c>
      <c r="FS53">
        <v>0</v>
      </c>
      <c r="FT53" t="s">
        <v>1088</v>
      </c>
      <c r="FU53" t="s">
        <v>1089</v>
      </c>
      <c r="FX53">
        <v>81</v>
      </c>
      <c r="FY53">
        <v>72.25</v>
      </c>
      <c r="GA53" t="s">
        <v>1067</v>
      </c>
      <c r="GD53">
        <v>0</v>
      </c>
      <c r="GF53">
        <v>748648226</v>
      </c>
      <c r="GG53">
        <v>1</v>
      </c>
      <c r="GH53">
        <v>1</v>
      </c>
      <c r="GI53">
        <v>4</v>
      </c>
      <c r="GJ53">
        <v>0</v>
      </c>
      <c r="GK53">
        <f>ROUND(R53*(R12)/100,2)</f>
        <v>0</v>
      </c>
      <c r="GL53">
        <f t="shared" si="47"/>
        <v>0</v>
      </c>
      <c r="GM53">
        <f t="shared" si="48"/>
        <v>0</v>
      </c>
      <c r="GN53">
        <f t="shared" si="49"/>
        <v>0</v>
      </c>
      <c r="GO53">
        <f t="shared" si="50"/>
        <v>0</v>
      </c>
      <c r="GP53">
        <f t="shared" si="51"/>
        <v>0</v>
      </c>
      <c r="GR53">
        <v>0</v>
      </c>
      <c r="GS53">
        <v>3</v>
      </c>
      <c r="GT53">
        <v>0</v>
      </c>
      <c r="GU53" t="s">
        <v>1067</v>
      </c>
      <c r="GV53">
        <f t="shared" si="52"/>
        <v>0</v>
      </c>
      <c r="GW53">
        <v>1</v>
      </c>
      <c r="GX53">
        <f t="shared" si="53"/>
        <v>0</v>
      </c>
      <c r="HA53">
        <v>0</v>
      </c>
      <c r="HB53">
        <v>0</v>
      </c>
      <c r="IK53">
        <v>0</v>
      </c>
    </row>
    <row r="54" spans="1:245">
      <c r="A54">
        <v>17</v>
      </c>
      <c r="B54">
        <v>1</v>
      </c>
      <c r="C54">
        <f ca="1">ROW(SmtRes!A137)</f>
        <v>137</v>
      </c>
      <c r="D54">
        <f ca="1">ROW(EtalonRes!A145)</f>
        <v>145</v>
      </c>
      <c r="E54" t="s">
        <v>1211</v>
      </c>
      <c r="F54" t="s">
        <v>1212</v>
      </c>
      <c r="G54" t="s">
        <v>1213</v>
      </c>
      <c r="H54" t="s">
        <v>1080</v>
      </c>
      <c r="I54">
        <f>ROUND(579/100,9)</f>
        <v>5.79</v>
      </c>
      <c r="J54">
        <v>0</v>
      </c>
      <c r="O54">
        <f t="shared" si="21"/>
        <v>11318.88</v>
      </c>
      <c r="P54">
        <f t="shared" si="22"/>
        <v>44</v>
      </c>
      <c r="Q54">
        <f t="shared" si="23"/>
        <v>604.09</v>
      </c>
      <c r="R54">
        <f t="shared" si="24"/>
        <v>358.37</v>
      </c>
      <c r="S54">
        <f t="shared" si="25"/>
        <v>10670.79</v>
      </c>
      <c r="T54">
        <f t="shared" si="26"/>
        <v>0</v>
      </c>
      <c r="U54">
        <f t="shared" si="27"/>
        <v>207.45569999999998</v>
      </c>
      <c r="V54">
        <f t="shared" si="28"/>
        <v>5.4425999999999997</v>
      </c>
      <c r="W54">
        <f t="shared" si="29"/>
        <v>0</v>
      </c>
      <c r="X54">
        <f t="shared" si="30"/>
        <v>8713.0400000000009</v>
      </c>
      <c r="Y54">
        <f t="shared" si="31"/>
        <v>5514.58</v>
      </c>
      <c r="AA54">
        <v>39278658</v>
      </c>
      <c r="AB54">
        <f t="shared" si="32"/>
        <v>321.52999999999997</v>
      </c>
      <c r="AC54">
        <f t="shared" si="59"/>
        <v>1.25</v>
      </c>
      <c r="AD54">
        <f t="shared" si="60"/>
        <v>17.16</v>
      </c>
      <c r="AE54">
        <f t="shared" si="61"/>
        <v>10.18</v>
      </c>
      <c r="AF54">
        <f t="shared" si="61"/>
        <v>303.12</v>
      </c>
      <c r="AG54">
        <f t="shared" si="33"/>
        <v>0</v>
      </c>
      <c r="AH54">
        <f t="shared" si="62"/>
        <v>35.83</v>
      </c>
      <c r="AI54">
        <f t="shared" si="62"/>
        <v>0.94</v>
      </c>
      <c r="AJ54">
        <f t="shared" si="34"/>
        <v>0</v>
      </c>
      <c r="AK54">
        <v>321.52999999999997</v>
      </c>
      <c r="AL54">
        <v>1.25</v>
      </c>
      <c r="AM54">
        <v>17.16</v>
      </c>
      <c r="AN54">
        <v>10.18</v>
      </c>
      <c r="AO54">
        <v>303.12</v>
      </c>
      <c r="AP54">
        <v>0</v>
      </c>
      <c r="AQ54">
        <v>35.83</v>
      </c>
      <c r="AR54">
        <v>0.94</v>
      </c>
      <c r="AS54">
        <v>0</v>
      </c>
      <c r="AT54">
        <v>79</v>
      </c>
      <c r="AU54">
        <v>50</v>
      </c>
      <c r="AV54">
        <v>1</v>
      </c>
      <c r="AW54">
        <v>1</v>
      </c>
      <c r="AZ54">
        <v>6.08</v>
      </c>
      <c r="BA54">
        <v>6.08</v>
      </c>
      <c r="BB54">
        <v>6.08</v>
      </c>
      <c r="BC54">
        <v>6.08</v>
      </c>
      <c r="BD54" t="s">
        <v>1067</v>
      </c>
      <c r="BE54" t="s">
        <v>1067</v>
      </c>
      <c r="BF54" t="s">
        <v>1067</v>
      </c>
      <c r="BG54" t="s">
        <v>1067</v>
      </c>
      <c r="BH54">
        <v>0</v>
      </c>
      <c r="BI54">
        <v>1</v>
      </c>
      <c r="BJ54" t="s">
        <v>1214</v>
      </c>
      <c r="BM54">
        <v>61001</v>
      </c>
      <c r="BN54">
        <v>0</v>
      </c>
      <c r="BO54" t="s">
        <v>1067</v>
      </c>
      <c r="BP54">
        <v>0</v>
      </c>
      <c r="BQ54">
        <v>6</v>
      </c>
      <c r="BR54">
        <v>0</v>
      </c>
      <c r="BS54">
        <v>6.08</v>
      </c>
      <c r="BT54">
        <v>1</v>
      </c>
      <c r="BU54">
        <v>1</v>
      </c>
      <c r="BV54">
        <v>1</v>
      </c>
      <c r="BW54">
        <v>1</v>
      </c>
      <c r="BX54">
        <v>1</v>
      </c>
      <c r="BY54" t="s">
        <v>1067</v>
      </c>
      <c r="BZ54">
        <v>79</v>
      </c>
      <c r="CA54">
        <v>50</v>
      </c>
      <c r="CF54">
        <v>0</v>
      </c>
      <c r="CG54">
        <v>0</v>
      </c>
      <c r="CM54">
        <v>0</v>
      </c>
      <c r="CN54" t="s">
        <v>1067</v>
      </c>
      <c r="CO54">
        <v>0</v>
      </c>
      <c r="CP54">
        <f t="shared" si="35"/>
        <v>11318.880000000001</v>
      </c>
      <c r="CQ54">
        <f t="shared" si="36"/>
        <v>7.6</v>
      </c>
      <c r="CR54">
        <f t="shared" si="37"/>
        <v>104.33280000000001</v>
      </c>
      <c r="CS54">
        <f t="shared" si="38"/>
        <v>61.894399999999997</v>
      </c>
      <c r="CT54">
        <f t="shared" si="39"/>
        <v>1842.9696000000001</v>
      </c>
      <c r="CU54">
        <f t="shared" si="40"/>
        <v>0</v>
      </c>
      <c r="CV54">
        <f t="shared" si="41"/>
        <v>35.83</v>
      </c>
      <c r="CW54">
        <f t="shared" si="42"/>
        <v>0.94</v>
      </c>
      <c r="CX54">
        <f t="shared" si="43"/>
        <v>0</v>
      </c>
      <c r="CY54">
        <f t="shared" si="44"/>
        <v>8713.0364000000009</v>
      </c>
      <c r="CZ54">
        <f t="shared" si="45"/>
        <v>5514.5800000000008</v>
      </c>
      <c r="DC54" t="s">
        <v>1067</v>
      </c>
      <c r="DD54" t="s">
        <v>1067</v>
      </c>
      <c r="DE54" t="s">
        <v>1067</v>
      </c>
      <c r="DF54" t="s">
        <v>1067</v>
      </c>
      <c r="DG54" t="s">
        <v>1067</v>
      </c>
      <c r="DH54" t="s">
        <v>1067</v>
      </c>
      <c r="DI54" t="s">
        <v>1067</v>
      </c>
      <c r="DJ54" t="s">
        <v>1067</v>
      </c>
      <c r="DK54" t="s">
        <v>1067</v>
      </c>
      <c r="DL54" t="s">
        <v>1067</v>
      </c>
      <c r="DM54" t="s">
        <v>1067</v>
      </c>
      <c r="DN54">
        <v>0</v>
      </c>
      <c r="DO54">
        <v>0</v>
      </c>
      <c r="DP54">
        <v>1</v>
      </c>
      <c r="DQ54">
        <v>1</v>
      </c>
      <c r="DU54">
        <v>1005</v>
      </c>
      <c r="DV54" t="s">
        <v>1080</v>
      </c>
      <c r="DW54" t="s">
        <v>1080</v>
      </c>
      <c r="DX54">
        <v>100</v>
      </c>
      <c r="EE54">
        <v>39174586</v>
      </c>
      <c r="EF54">
        <v>6</v>
      </c>
      <c r="EG54" t="s">
        <v>1110</v>
      </c>
      <c r="EH54">
        <v>0</v>
      </c>
      <c r="EI54" t="s">
        <v>1067</v>
      </c>
      <c r="EJ54">
        <v>1</v>
      </c>
      <c r="EK54">
        <v>61001</v>
      </c>
      <c r="EL54" t="s">
        <v>1215</v>
      </c>
      <c r="EM54" t="s">
        <v>1216</v>
      </c>
      <c r="EO54" t="s">
        <v>1067</v>
      </c>
      <c r="EQ54">
        <v>0</v>
      </c>
      <c r="ER54">
        <v>321.52999999999997</v>
      </c>
      <c r="ES54">
        <v>1.25</v>
      </c>
      <c r="ET54">
        <v>17.16</v>
      </c>
      <c r="EU54">
        <v>10.18</v>
      </c>
      <c r="EV54">
        <v>303.12</v>
      </c>
      <c r="EW54">
        <v>35.83</v>
      </c>
      <c r="EX54">
        <v>0.94</v>
      </c>
      <c r="EY54">
        <v>0</v>
      </c>
      <c r="FQ54">
        <v>0</v>
      </c>
      <c r="FR54">
        <f t="shared" si="46"/>
        <v>0</v>
      </c>
      <c r="FS54">
        <v>0</v>
      </c>
      <c r="FX54">
        <v>79</v>
      </c>
      <c r="FY54">
        <v>50</v>
      </c>
      <c r="GA54" t="s">
        <v>1067</v>
      </c>
      <c r="GD54">
        <v>0</v>
      </c>
      <c r="GF54">
        <v>237699517</v>
      </c>
      <c r="GG54">
        <v>1</v>
      </c>
      <c r="GH54">
        <v>1</v>
      </c>
      <c r="GI54">
        <v>4</v>
      </c>
      <c r="GJ54">
        <v>0</v>
      </c>
      <c r="GK54">
        <f>ROUND(R54*(R12)/100,2)</f>
        <v>0</v>
      </c>
      <c r="GL54">
        <f t="shared" si="47"/>
        <v>0</v>
      </c>
      <c r="GM54">
        <f t="shared" si="48"/>
        <v>25546.5</v>
      </c>
      <c r="GN54">
        <f t="shared" si="49"/>
        <v>25546.5</v>
      </c>
      <c r="GO54">
        <f t="shared" si="50"/>
        <v>0</v>
      </c>
      <c r="GP54">
        <f t="shared" si="51"/>
        <v>0</v>
      </c>
      <c r="GR54">
        <v>0</v>
      </c>
      <c r="GS54">
        <v>3</v>
      </c>
      <c r="GT54">
        <v>0</v>
      </c>
      <c r="GU54" t="s">
        <v>1067</v>
      </c>
      <c r="GV54">
        <f t="shared" si="52"/>
        <v>0</v>
      </c>
      <c r="GW54">
        <v>1</v>
      </c>
      <c r="GX54">
        <f t="shared" si="53"/>
        <v>0</v>
      </c>
      <c r="HA54">
        <v>0</v>
      </c>
      <c r="HB54">
        <v>0</v>
      </c>
      <c r="IK54">
        <v>0</v>
      </c>
    </row>
    <row r="55" spans="1:245">
      <c r="A55">
        <v>18</v>
      </c>
      <c r="B55">
        <v>1</v>
      </c>
      <c r="C55">
        <v>136</v>
      </c>
      <c r="E55" t="s">
        <v>1217</v>
      </c>
      <c r="F55" t="s">
        <v>1218</v>
      </c>
      <c r="G55" t="s">
        <v>1219</v>
      </c>
      <c r="H55" t="s">
        <v>1097</v>
      </c>
      <c r="I55">
        <f>I54*J55</f>
        <v>4.95045</v>
      </c>
      <c r="J55">
        <v>0.85499999999999998</v>
      </c>
      <c r="O55">
        <f t="shared" si="21"/>
        <v>33503.199999999997</v>
      </c>
      <c r="P55">
        <f t="shared" si="22"/>
        <v>33503.199999999997</v>
      </c>
      <c r="Q55">
        <f t="shared" si="23"/>
        <v>0</v>
      </c>
      <c r="R55">
        <f t="shared" si="24"/>
        <v>0</v>
      </c>
      <c r="S55">
        <f t="shared" si="25"/>
        <v>0</v>
      </c>
      <c r="T55">
        <f t="shared" si="26"/>
        <v>0</v>
      </c>
      <c r="U55">
        <f t="shared" si="27"/>
        <v>0</v>
      </c>
      <c r="V55">
        <f t="shared" si="28"/>
        <v>0</v>
      </c>
      <c r="W55">
        <f t="shared" si="29"/>
        <v>0</v>
      </c>
      <c r="X55">
        <f t="shared" si="30"/>
        <v>0</v>
      </c>
      <c r="Y55">
        <f t="shared" si="31"/>
        <v>0</v>
      </c>
      <c r="AA55">
        <v>39278658</v>
      </c>
      <c r="AB55">
        <f t="shared" si="32"/>
        <v>1113.1099999999999</v>
      </c>
      <c r="AC55">
        <f t="shared" si="59"/>
        <v>1113.1099999999999</v>
      </c>
      <c r="AD55">
        <f t="shared" si="60"/>
        <v>0</v>
      </c>
      <c r="AE55">
        <f t="shared" si="61"/>
        <v>0</v>
      </c>
      <c r="AF55">
        <f t="shared" si="61"/>
        <v>0</v>
      </c>
      <c r="AG55">
        <f t="shared" si="33"/>
        <v>0</v>
      </c>
      <c r="AH55">
        <f t="shared" si="62"/>
        <v>0</v>
      </c>
      <c r="AI55">
        <f t="shared" si="62"/>
        <v>0</v>
      </c>
      <c r="AJ55">
        <f t="shared" si="34"/>
        <v>0</v>
      </c>
      <c r="AK55">
        <v>1113.1099999999999</v>
      </c>
      <c r="AL55">
        <v>1113.1099999999999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79</v>
      </c>
      <c r="AU55">
        <v>50</v>
      </c>
      <c r="AV55">
        <v>1</v>
      </c>
      <c r="AW55">
        <v>1</v>
      </c>
      <c r="AZ55">
        <v>6.08</v>
      </c>
      <c r="BA55">
        <v>1</v>
      </c>
      <c r="BB55">
        <v>1</v>
      </c>
      <c r="BC55">
        <v>6.08</v>
      </c>
      <c r="BD55" t="s">
        <v>1067</v>
      </c>
      <c r="BE55" t="s">
        <v>1067</v>
      </c>
      <c r="BF55" t="s">
        <v>1067</v>
      </c>
      <c r="BG55" t="s">
        <v>1067</v>
      </c>
      <c r="BH55">
        <v>3</v>
      </c>
      <c r="BI55">
        <v>1</v>
      </c>
      <c r="BJ55" t="s">
        <v>1220</v>
      </c>
      <c r="BM55">
        <v>61001</v>
      </c>
      <c r="BN55">
        <v>0</v>
      </c>
      <c r="BO55" t="s">
        <v>1067</v>
      </c>
      <c r="BP55">
        <v>0</v>
      </c>
      <c r="BQ55">
        <v>6</v>
      </c>
      <c r="BR55">
        <v>0</v>
      </c>
      <c r="BS55">
        <v>1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1067</v>
      </c>
      <c r="BZ55">
        <v>79</v>
      </c>
      <c r="CA55">
        <v>50</v>
      </c>
      <c r="CF55">
        <v>0</v>
      </c>
      <c r="CG55">
        <v>0</v>
      </c>
      <c r="CM55">
        <v>0</v>
      </c>
      <c r="CN55" t="s">
        <v>1067</v>
      </c>
      <c r="CO55">
        <v>0</v>
      </c>
      <c r="CP55">
        <f t="shared" si="35"/>
        <v>33503.199999999997</v>
      </c>
      <c r="CQ55">
        <f t="shared" si="36"/>
        <v>6767.7087999999994</v>
      </c>
      <c r="CR55">
        <f t="shared" si="37"/>
        <v>0</v>
      </c>
      <c r="CS55">
        <f t="shared" si="38"/>
        <v>0</v>
      </c>
      <c r="CT55">
        <f t="shared" si="39"/>
        <v>0</v>
      </c>
      <c r="CU55">
        <f t="shared" si="40"/>
        <v>0</v>
      </c>
      <c r="CV55">
        <f t="shared" si="41"/>
        <v>0</v>
      </c>
      <c r="CW55">
        <f t="shared" si="42"/>
        <v>0</v>
      </c>
      <c r="CX55">
        <f t="shared" si="43"/>
        <v>0</v>
      </c>
      <c r="CY55">
        <f t="shared" si="44"/>
        <v>0</v>
      </c>
      <c r="CZ55">
        <f t="shared" si="45"/>
        <v>0</v>
      </c>
      <c r="DC55" t="s">
        <v>1067</v>
      </c>
      <c r="DD55" t="s">
        <v>1067</v>
      </c>
      <c r="DE55" t="s">
        <v>1067</v>
      </c>
      <c r="DF55" t="s">
        <v>1067</v>
      </c>
      <c r="DG55" t="s">
        <v>1067</v>
      </c>
      <c r="DH55" t="s">
        <v>1067</v>
      </c>
      <c r="DI55" t="s">
        <v>1067</v>
      </c>
      <c r="DJ55" t="s">
        <v>1067</v>
      </c>
      <c r="DK55" t="s">
        <v>1067</v>
      </c>
      <c r="DL55" t="s">
        <v>1067</v>
      </c>
      <c r="DM55" t="s">
        <v>1067</v>
      </c>
      <c r="DN55">
        <v>0</v>
      </c>
      <c r="DO55">
        <v>0</v>
      </c>
      <c r="DP55">
        <v>1</v>
      </c>
      <c r="DQ55">
        <v>1</v>
      </c>
      <c r="DU55">
        <v>1009</v>
      </c>
      <c r="DV55" t="s">
        <v>1097</v>
      </c>
      <c r="DW55" t="s">
        <v>1097</v>
      </c>
      <c r="DX55">
        <v>1000</v>
      </c>
      <c r="EE55">
        <v>39174586</v>
      </c>
      <c r="EF55">
        <v>6</v>
      </c>
      <c r="EG55" t="s">
        <v>1110</v>
      </c>
      <c r="EH55">
        <v>0</v>
      </c>
      <c r="EI55" t="s">
        <v>1067</v>
      </c>
      <c r="EJ55">
        <v>1</v>
      </c>
      <c r="EK55">
        <v>61001</v>
      </c>
      <c r="EL55" t="s">
        <v>1215</v>
      </c>
      <c r="EM55" t="s">
        <v>1216</v>
      </c>
      <c r="EO55" t="s">
        <v>1067</v>
      </c>
      <c r="EQ55">
        <v>0</v>
      </c>
      <c r="ER55">
        <v>1113.1099999999999</v>
      </c>
      <c r="ES55">
        <v>1113.1099999999999</v>
      </c>
      <c r="ET55">
        <v>0</v>
      </c>
      <c r="EU55">
        <v>0</v>
      </c>
      <c r="EV55">
        <v>0</v>
      </c>
      <c r="EW55">
        <v>0</v>
      </c>
      <c r="EX55">
        <v>0</v>
      </c>
      <c r="FQ55">
        <v>0</v>
      </c>
      <c r="FR55">
        <f t="shared" si="46"/>
        <v>0</v>
      </c>
      <c r="FS55">
        <v>0</v>
      </c>
      <c r="FX55">
        <v>79</v>
      </c>
      <c r="FY55">
        <v>50</v>
      </c>
      <c r="GA55" t="s">
        <v>1067</v>
      </c>
      <c r="GD55">
        <v>0</v>
      </c>
      <c r="GF55">
        <v>-2099882780</v>
      </c>
      <c r="GG55">
        <v>1</v>
      </c>
      <c r="GH55">
        <v>1</v>
      </c>
      <c r="GI55">
        <v>4</v>
      </c>
      <c r="GJ55">
        <v>0</v>
      </c>
      <c r="GK55">
        <f>ROUND(R55*(R12)/100,2)</f>
        <v>0</v>
      </c>
      <c r="GL55">
        <f t="shared" si="47"/>
        <v>0</v>
      </c>
      <c r="GM55">
        <f t="shared" si="48"/>
        <v>33503.199999999997</v>
      </c>
      <c r="GN55">
        <f t="shared" si="49"/>
        <v>33503.199999999997</v>
      </c>
      <c r="GO55">
        <f t="shared" si="50"/>
        <v>0</v>
      </c>
      <c r="GP55">
        <f t="shared" si="51"/>
        <v>0</v>
      </c>
      <c r="GR55">
        <v>0</v>
      </c>
      <c r="GS55">
        <v>3</v>
      </c>
      <c r="GT55">
        <v>0</v>
      </c>
      <c r="GU55" t="s">
        <v>1067</v>
      </c>
      <c r="GV55">
        <f t="shared" si="52"/>
        <v>0</v>
      </c>
      <c r="GW55">
        <v>1</v>
      </c>
      <c r="GX55">
        <f t="shared" si="53"/>
        <v>0</v>
      </c>
      <c r="HA55">
        <v>0</v>
      </c>
      <c r="HB55">
        <v>0</v>
      </c>
      <c r="IK55">
        <v>0</v>
      </c>
    </row>
    <row r="56" spans="1:245">
      <c r="A56">
        <v>18</v>
      </c>
      <c r="B56">
        <v>1</v>
      </c>
      <c r="C56">
        <v>135</v>
      </c>
      <c r="E56" t="s">
        <v>1221</v>
      </c>
      <c r="F56" t="s">
        <v>1222</v>
      </c>
      <c r="G56" t="s">
        <v>1223</v>
      </c>
      <c r="H56" t="s">
        <v>1097</v>
      </c>
      <c r="I56">
        <f>I54*J56</f>
        <v>4.95045</v>
      </c>
      <c r="J56">
        <v>0.85499999999999998</v>
      </c>
      <c r="O56">
        <f t="shared" si="21"/>
        <v>0</v>
      </c>
      <c r="P56">
        <f t="shared" si="22"/>
        <v>0</v>
      </c>
      <c r="Q56">
        <f t="shared" si="23"/>
        <v>0</v>
      </c>
      <c r="R56">
        <f t="shared" si="24"/>
        <v>0</v>
      </c>
      <c r="S56">
        <f t="shared" si="25"/>
        <v>0</v>
      </c>
      <c r="T56">
        <f t="shared" si="26"/>
        <v>0</v>
      </c>
      <c r="U56">
        <f t="shared" si="27"/>
        <v>0</v>
      </c>
      <c r="V56">
        <f t="shared" si="28"/>
        <v>0</v>
      </c>
      <c r="W56">
        <f t="shared" si="29"/>
        <v>0</v>
      </c>
      <c r="X56">
        <f t="shared" si="30"/>
        <v>0</v>
      </c>
      <c r="Y56">
        <f t="shared" si="31"/>
        <v>0</v>
      </c>
      <c r="AA56">
        <v>39278658</v>
      </c>
      <c r="AB56">
        <f t="shared" si="32"/>
        <v>0</v>
      </c>
      <c r="AC56">
        <f t="shared" si="59"/>
        <v>0</v>
      </c>
      <c r="AD56">
        <f t="shared" si="60"/>
        <v>0</v>
      </c>
      <c r="AE56">
        <f t="shared" si="61"/>
        <v>0</v>
      </c>
      <c r="AF56">
        <f t="shared" si="61"/>
        <v>0</v>
      </c>
      <c r="AG56">
        <f t="shared" si="33"/>
        <v>0</v>
      </c>
      <c r="AH56">
        <f t="shared" si="62"/>
        <v>0</v>
      </c>
      <c r="AI56">
        <f t="shared" si="62"/>
        <v>0</v>
      </c>
      <c r="AJ56">
        <f t="shared" si="34"/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79</v>
      </c>
      <c r="AU56">
        <v>50</v>
      </c>
      <c r="AV56">
        <v>1</v>
      </c>
      <c r="AW56">
        <v>1</v>
      </c>
      <c r="AZ56">
        <v>6.08</v>
      </c>
      <c r="BA56">
        <v>1</v>
      </c>
      <c r="BB56">
        <v>1</v>
      </c>
      <c r="BC56">
        <v>6.08</v>
      </c>
      <c r="BD56" t="s">
        <v>1067</v>
      </c>
      <c r="BE56" t="s">
        <v>1067</v>
      </c>
      <c r="BF56" t="s">
        <v>1067</v>
      </c>
      <c r="BG56" t="s">
        <v>1067</v>
      </c>
      <c r="BH56">
        <v>3</v>
      </c>
      <c r="BI56">
        <v>1</v>
      </c>
      <c r="BJ56" t="s">
        <v>1067</v>
      </c>
      <c r="BM56">
        <v>61001</v>
      </c>
      <c r="BN56">
        <v>0</v>
      </c>
      <c r="BO56" t="s">
        <v>1067</v>
      </c>
      <c r="BP56">
        <v>0</v>
      </c>
      <c r="BQ56">
        <v>6</v>
      </c>
      <c r="BR56">
        <v>0</v>
      </c>
      <c r="BS56">
        <v>1</v>
      </c>
      <c r="BT56">
        <v>1</v>
      </c>
      <c r="BU56">
        <v>1</v>
      </c>
      <c r="BV56">
        <v>1</v>
      </c>
      <c r="BW56">
        <v>1</v>
      </c>
      <c r="BX56">
        <v>1</v>
      </c>
      <c r="BY56" t="s">
        <v>1067</v>
      </c>
      <c r="BZ56">
        <v>79</v>
      </c>
      <c r="CA56">
        <v>50</v>
      </c>
      <c r="CF56">
        <v>0</v>
      </c>
      <c r="CG56">
        <v>0</v>
      </c>
      <c r="CM56">
        <v>0</v>
      </c>
      <c r="CN56" t="s">
        <v>1067</v>
      </c>
      <c r="CO56">
        <v>0</v>
      </c>
      <c r="CP56">
        <f t="shared" si="35"/>
        <v>0</v>
      </c>
      <c r="CQ56">
        <f t="shared" si="36"/>
        <v>0</v>
      </c>
      <c r="CR56">
        <f t="shared" si="37"/>
        <v>0</v>
      </c>
      <c r="CS56">
        <f t="shared" si="38"/>
        <v>0</v>
      </c>
      <c r="CT56">
        <f t="shared" si="39"/>
        <v>0</v>
      </c>
      <c r="CU56">
        <f t="shared" si="40"/>
        <v>0</v>
      </c>
      <c r="CV56">
        <f t="shared" si="41"/>
        <v>0</v>
      </c>
      <c r="CW56">
        <f t="shared" si="42"/>
        <v>0</v>
      </c>
      <c r="CX56">
        <f t="shared" si="43"/>
        <v>0</v>
      </c>
      <c r="CY56">
        <f t="shared" si="44"/>
        <v>0</v>
      </c>
      <c r="CZ56">
        <f t="shared" si="45"/>
        <v>0</v>
      </c>
      <c r="DC56" t="s">
        <v>1067</v>
      </c>
      <c r="DD56" t="s">
        <v>1067</v>
      </c>
      <c r="DE56" t="s">
        <v>1067</v>
      </c>
      <c r="DF56" t="s">
        <v>1067</v>
      </c>
      <c r="DG56" t="s">
        <v>1067</v>
      </c>
      <c r="DH56" t="s">
        <v>1067</v>
      </c>
      <c r="DI56" t="s">
        <v>1067</v>
      </c>
      <c r="DJ56" t="s">
        <v>1067</v>
      </c>
      <c r="DK56" t="s">
        <v>1067</v>
      </c>
      <c r="DL56" t="s">
        <v>1067</v>
      </c>
      <c r="DM56" t="s">
        <v>1067</v>
      </c>
      <c r="DN56">
        <v>0</v>
      </c>
      <c r="DO56">
        <v>0</v>
      </c>
      <c r="DP56">
        <v>1</v>
      </c>
      <c r="DQ56">
        <v>1</v>
      </c>
      <c r="DU56">
        <v>1009</v>
      </c>
      <c r="DV56" t="s">
        <v>1097</v>
      </c>
      <c r="DW56" t="s">
        <v>1097</v>
      </c>
      <c r="DX56">
        <v>1000</v>
      </c>
      <c r="EE56">
        <v>39174586</v>
      </c>
      <c r="EF56">
        <v>6</v>
      </c>
      <c r="EG56" t="s">
        <v>1110</v>
      </c>
      <c r="EH56">
        <v>0</v>
      </c>
      <c r="EI56" t="s">
        <v>1067</v>
      </c>
      <c r="EJ56">
        <v>1</v>
      </c>
      <c r="EK56">
        <v>61001</v>
      </c>
      <c r="EL56" t="s">
        <v>1215</v>
      </c>
      <c r="EM56" t="s">
        <v>1216</v>
      </c>
      <c r="EO56" t="s">
        <v>1067</v>
      </c>
      <c r="EQ56">
        <v>0</v>
      </c>
      <c r="ER56">
        <v>0</v>
      </c>
      <c r="ES56">
        <v>0</v>
      </c>
      <c r="ET56">
        <v>0</v>
      </c>
      <c r="EU56">
        <v>0</v>
      </c>
      <c r="EV56">
        <v>0</v>
      </c>
      <c r="EW56">
        <v>0</v>
      </c>
      <c r="EX56">
        <v>0</v>
      </c>
      <c r="FQ56">
        <v>0</v>
      </c>
      <c r="FR56">
        <f t="shared" si="46"/>
        <v>0</v>
      </c>
      <c r="FS56">
        <v>0</v>
      </c>
      <c r="FX56">
        <v>79</v>
      </c>
      <c r="FY56">
        <v>50</v>
      </c>
      <c r="GA56" t="s">
        <v>1067</v>
      </c>
      <c r="GD56">
        <v>0</v>
      </c>
      <c r="GF56">
        <v>1880203204</v>
      </c>
      <c r="GG56">
        <v>1</v>
      </c>
      <c r="GH56">
        <v>1</v>
      </c>
      <c r="GI56">
        <v>4</v>
      </c>
      <c r="GJ56">
        <v>0</v>
      </c>
      <c r="GK56">
        <f>ROUND(R56*(R12)/100,2)</f>
        <v>0</v>
      </c>
      <c r="GL56">
        <f t="shared" si="47"/>
        <v>0</v>
      </c>
      <c r="GM56">
        <f t="shared" si="48"/>
        <v>0</v>
      </c>
      <c r="GN56">
        <f t="shared" si="49"/>
        <v>0</v>
      </c>
      <c r="GO56">
        <f t="shared" si="50"/>
        <v>0</v>
      </c>
      <c r="GP56">
        <f t="shared" si="51"/>
        <v>0</v>
      </c>
      <c r="GR56">
        <v>0</v>
      </c>
      <c r="GS56">
        <v>3</v>
      </c>
      <c r="GT56">
        <v>0</v>
      </c>
      <c r="GU56" t="s">
        <v>1067</v>
      </c>
      <c r="GV56">
        <f t="shared" si="52"/>
        <v>0</v>
      </c>
      <c r="GW56">
        <v>1</v>
      </c>
      <c r="GX56">
        <f t="shared" si="53"/>
        <v>0</v>
      </c>
      <c r="HA56">
        <v>0</v>
      </c>
      <c r="HB56">
        <v>0</v>
      </c>
      <c r="IK56">
        <v>0</v>
      </c>
    </row>
    <row r="57" spans="1:245">
      <c r="A57">
        <v>18</v>
      </c>
      <c r="B57">
        <v>1</v>
      </c>
      <c r="C57">
        <v>137</v>
      </c>
      <c r="E57" t="s">
        <v>1224</v>
      </c>
      <c r="F57" t="s">
        <v>1225</v>
      </c>
      <c r="G57" t="s">
        <v>1226</v>
      </c>
      <c r="H57" t="s">
        <v>1227</v>
      </c>
      <c r="I57">
        <f>I54*J57</f>
        <v>115.8</v>
      </c>
      <c r="J57">
        <v>20</v>
      </c>
      <c r="O57">
        <f t="shared" si="21"/>
        <v>10624.33</v>
      </c>
      <c r="P57">
        <f t="shared" si="22"/>
        <v>10624.33</v>
      </c>
      <c r="Q57">
        <f t="shared" si="23"/>
        <v>0</v>
      </c>
      <c r="R57">
        <f t="shared" si="24"/>
        <v>0</v>
      </c>
      <c r="S57">
        <f t="shared" si="25"/>
        <v>0</v>
      </c>
      <c r="T57">
        <f t="shared" si="26"/>
        <v>0</v>
      </c>
      <c r="U57">
        <f t="shared" si="27"/>
        <v>0</v>
      </c>
      <c r="V57">
        <f t="shared" si="28"/>
        <v>0</v>
      </c>
      <c r="W57">
        <f t="shared" si="29"/>
        <v>0</v>
      </c>
      <c r="X57">
        <f t="shared" si="30"/>
        <v>0</v>
      </c>
      <c r="Y57">
        <f t="shared" si="31"/>
        <v>0</v>
      </c>
      <c r="AA57">
        <v>39278658</v>
      </c>
      <c r="AB57">
        <f t="shared" si="32"/>
        <v>15.09</v>
      </c>
      <c r="AC57">
        <f t="shared" si="59"/>
        <v>15.09</v>
      </c>
      <c r="AD57">
        <f t="shared" si="60"/>
        <v>0</v>
      </c>
      <c r="AE57">
        <f t="shared" si="61"/>
        <v>0</v>
      </c>
      <c r="AF57">
        <f t="shared" si="61"/>
        <v>0</v>
      </c>
      <c r="AG57">
        <f t="shared" si="33"/>
        <v>0</v>
      </c>
      <c r="AH57">
        <f t="shared" si="62"/>
        <v>0</v>
      </c>
      <c r="AI57">
        <f t="shared" si="62"/>
        <v>0</v>
      </c>
      <c r="AJ57">
        <f t="shared" si="34"/>
        <v>0</v>
      </c>
      <c r="AK57">
        <v>15.09</v>
      </c>
      <c r="AL57">
        <v>15.09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95</v>
      </c>
      <c r="AU57">
        <v>47</v>
      </c>
      <c r="AV57">
        <v>1</v>
      </c>
      <c r="AW57">
        <v>1</v>
      </c>
      <c r="AZ57">
        <v>6.08</v>
      </c>
      <c r="BA57">
        <v>1</v>
      </c>
      <c r="BB57">
        <v>1</v>
      </c>
      <c r="BC57">
        <v>6.08</v>
      </c>
      <c r="BD57" t="s">
        <v>1067</v>
      </c>
      <c r="BE57" t="s">
        <v>1067</v>
      </c>
      <c r="BF57" t="s">
        <v>1067</v>
      </c>
      <c r="BG57" t="s">
        <v>1067</v>
      </c>
      <c r="BH57">
        <v>3</v>
      </c>
      <c r="BI57">
        <v>1</v>
      </c>
      <c r="BJ57" t="s">
        <v>1228</v>
      </c>
      <c r="BM57">
        <v>15001</v>
      </c>
      <c r="BN57">
        <v>0</v>
      </c>
      <c r="BO57" t="s">
        <v>1067</v>
      </c>
      <c r="BP57">
        <v>0</v>
      </c>
      <c r="BQ57">
        <v>2</v>
      </c>
      <c r="BR57">
        <v>0</v>
      </c>
      <c r="BS57">
        <v>1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1067</v>
      </c>
      <c r="BZ57">
        <v>105</v>
      </c>
      <c r="CA57">
        <v>55</v>
      </c>
      <c r="CF57">
        <v>0</v>
      </c>
      <c r="CG57">
        <v>0</v>
      </c>
      <c r="CM57">
        <v>0</v>
      </c>
      <c r="CN57" t="s">
        <v>1067</v>
      </c>
      <c r="CO57">
        <v>0</v>
      </c>
      <c r="CP57">
        <f t="shared" si="35"/>
        <v>10624.33</v>
      </c>
      <c r="CQ57">
        <f t="shared" si="36"/>
        <v>91.747200000000007</v>
      </c>
      <c r="CR57">
        <f t="shared" si="37"/>
        <v>0</v>
      </c>
      <c r="CS57">
        <f t="shared" si="38"/>
        <v>0</v>
      </c>
      <c r="CT57">
        <f t="shared" si="39"/>
        <v>0</v>
      </c>
      <c r="CU57">
        <f t="shared" si="40"/>
        <v>0</v>
      </c>
      <c r="CV57">
        <f t="shared" si="41"/>
        <v>0</v>
      </c>
      <c r="CW57">
        <f t="shared" si="42"/>
        <v>0</v>
      </c>
      <c r="CX57">
        <f t="shared" si="43"/>
        <v>0</v>
      </c>
      <c r="CY57">
        <f t="shared" si="44"/>
        <v>0</v>
      </c>
      <c r="CZ57">
        <f t="shared" si="45"/>
        <v>0</v>
      </c>
      <c r="DC57" t="s">
        <v>1067</v>
      </c>
      <c r="DD57" t="s">
        <v>1067</v>
      </c>
      <c r="DE57" t="s">
        <v>1067</v>
      </c>
      <c r="DF57" t="s">
        <v>1067</v>
      </c>
      <c r="DG57" t="s">
        <v>1067</v>
      </c>
      <c r="DH57" t="s">
        <v>1067</v>
      </c>
      <c r="DI57" t="s">
        <v>1067</v>
      </c>
      <c r="DJ57" t="s">
        <v>1067</v>
      </c>
      <c r="DK57" t="s">
        <v>1067</v>
      </c>
      <c r="DL57" t="s">
        <v>1067</v>
      </c>
      <c r="DM57" t="s">
        <v>1067</v>
      </c>
      <c r="DN57">
        <v>0</v>
      </c>
      <c r="DO57">
        <v>0</v>
      </c>
      <c r="DP57">
        <v>1</v>
      </c>
      <c r="DQ57">
        <v>1</v>
      </c>
      <c r="DU57">
        <v>1009</v>
      </c>
      <c r="DV57" t="s">
        <v>1227</v>
      </c>
      <c r="DW57" t="s">
        <v>1227</v>
      </c>
      <c r="DX57">
        <v>1</v>
      </c>
      <c r="EE57">
        <v>39174529</v>
      </c>
      <c r="EF57">
        <v>2</v>
      </c>
      <c r="EG57" t="s">
        <v>1084</v>
      </c>
      <c r="EH57">
        <v>0</v>
      </c>
      <c r="EI57" t="s">
        <v>1067</v>
      </c>
      <c r="EJ57">
        <v>1</v>
      </c>
      <c r="EK57">
        <v>15001</v>
      </c>
      <c r="EL57" t="s">
        <v>1162</v>
      </c>
      <c r="EM57" t="s">
        <v>1163</v>
      </c>
      <c r="EO57" t="s">
        <v>1067</v>
      </c>
      <c r="EQ57">
        <v>0</v>
      </c>
      <c r="ER57">
        <v>15.09</v>
      </c>
      <c r="ES57">
        <v>15.09</v>
      </c>
      <c r="ET57">
        <v>0</v>
      </c>
      <c r="EU57">
        <v>0</v>
      </c>
      <c r="EV57">
        <v>0</v>
      </c>
      <c r="EW57">
        <v>0</v>
      </c>
      <c r="EX57">
        <v>0</v>
      </c>
      <c r="FQ57">
        <v>0</v>
      </c>
      <c r="FR57">
        <f t="shared" si="46"/>
        <v>0</v>
      </c>
      <c r="FS57">
        <v>0</v>
      </c>
      <c r="FT57" t="s">
        <v>1088</v>
      </c>
      <c r="FU57" t="s">
        <v>1089</v>
      </c>
      <c r="FX57">
        <v>94.5</v>
      </c>
      <c r="FY57">
        <v>46.75</v>
      </c>
      <c r="GA57" t="s">
        <v>1067</v>
      </c>
      <c r="GD57">
        <v>0</v>
      </c>
      <c r="GF57">
        <v>1453462043</v>
      </c>
      <c r="GG57">
        <v>1</v>
      </c>
      <c r="GH57">
        <v>1</v>
      </c>
      <c r="GI57">
        <v>4</v>
      </c>
      <c r="GJ57">
        <v>0</v>
      </c>
      <c r="GK57">
        <f>ROUND(R57*(R12)/100,2)</f>
        <v>0</v>
      </c>
      <c r="GL57">
        <f t="shared" si="47"/>
        <v>0</v>
      </c>
      <c r="GM57">
        <f t="shared" si="48"/>
        <v>10624.33</v>
      </c>
      <c r="GN57">
        <f t="shared" si="49"/>
        <v>10624.33</v>
      </c>
      <c r="GO57">
        <f t="shared" si="50"/>
        <v>0</v>
      </c>
      <c r="GP57">
        <f t="shared" si="51"/>
        <v>0</v>
      </c>
      <c r="GR57">
        <v>0</v>
      </c>
      <c r="GS57">
        <v>3</v>
      </c>
      <c r="GT57">
        <v>0</v>
      </c>
      <c r="GU57" t="s">
        <v>1067</v>
      </c>
      <c r="GV57">
        <f t="shared" si="52"/>
        <v>0</v>
      </c>
      <c r="GW57">
        <v>1</v>
      </c>
      <c r="GX57">
        <f t="shared" si="53"/>
        <v>0</v>
      </c>
      <c r="HA57">
        <v>0</v>
      </c>
      <c r="HB57">
        <v>0</v>
      </c>
      <c r="IK57">
        <v>0</v>
      </c>
    </row>
    <row r="58" spans="1:245">
      <c r="A58">
        <v>17</v>
      </c>
      <c r="B58">
        <v>1</v>
      </c>
      <c r="C58">
        <f ca="1">ROW(SmtRes!A144)</f>
        <v>144</v>
      </c>
      <c r="D58">
        <f ca="1">ROW(EtalonRes!A151)</f>
        <v>151</v>
      </c>
      <c r="E58" t="s">
        <v>1229</v>
      </c>
      <c r="F58" t="s">
        <v>1230</v>
      </c>
      <c r="G58" t="s">
        <v>1231</v>
      </c>
      <c r="H58" t="s">
        <v>1080</v>
      </c>
      <c r="I58">
        <f>ROUND(579/100,9)</f>
        <v>5.79</v>
      </c>
      <c r="J58">
        <v>0</v>
      </c>
      <c r="O58">
        <f t="shared" si="21"/>
        <v>6439.72</v>
      </c>
      <c r="P58">
        <f t="shared" si="22"/>
        <v>12.67</v>
      </c>
      <c r="Q58">
        <f t="shared" si="23"/>
        <v>71.11</v>
      </c>
      <c r="R58">
        <f t="shared" si="24"/>
        <v>16.190000000000001</v>
      </c>
      <c r="S58">
        <f t="shared" si="25"/>
        <v>6355.94</v>
      </c>
      <c r="T58">
        <f t="shared" si="26"/>
        <v>0</v>
      </c>
      <c r="U58">
        <f t="shared" si="27"/>
        <v>108.66671999999998</v>
      </c>
      <c r="V58">
        <f t="shared" si="28"/>
        <v>0.21712499999999998</v>
      </c>
      <c r="W58">
        <f t="shared" si="29"/>
        <v>0</v>
      </c>
      <c r="X58">
        <f t="shared" si="30"/>
        <v>6053.52</v>
      </c>
      <c r="Y58">
        <f t="shared" si="31"/>
        <v>2994.9</v>
      </c>
      <c r="AA58">
        <v>39278658</v>
      </c>
      <c r="AB58">
        <f t="shared" si="32"/>
        <v>182.93</v>
      </c>
      <c r="AC58">
        <f t="shared" si="59"/>
        <v>0.36</v>
      </c>
      <c r="AD58">
        <f>ROUND(((((ET58*1.25))-((EU58*1.25)))+AE58),2)</f>
        <v>2.02</v>
      </c>
      <c r="AE58">
        <f>ROUND(((EU58*1.25)),2)</f>
        <v>0.46</v>
      </c>
      <c r="AF58">
        <f>ROUND(((EV58*1.15)),2)</f>
        <v>180.55</v>
      </c>
      <c r="AG58">
        <f t="shared" si="33"/>
        <v>0</v>
      </c>
      <c r="AH58">
        <f>((EW58*1.15))</f>
        <v>18.767999999999997</v>
      </c>
      <c r="AI58">
        <f>((EX58*1.25))</f>
        <v>3.7499999999999999E-2</v>
      </c>
      <c r="AJ58">
        <f t="shared" si="34"/>
        <v>0</v>
      </c>
      <c r="AK58">
        <v>158.97999999999999</v>
      </c>
      <c r="AL58">
        <v>0.36</v>
      </c>
      <c r="AM58">
        <v>1.62</v>
      </c>
      <c r="AN58">
        <v>0.37</v>
      </c>
      <c r="AO58">
        <v>157</v>
      </c>
      <c r="AP58">
        <v>0</v>
      </c>
      <c r="AQ58">
        <v>16.32</v>
      </c>
      <c r="AR58">
        <v>0.03</v>
      </c>
      <c r="AS58">
        <v>0</v>
      </c>
      <c r="AT58">
        <v>95</v>
      </c>
      <c r="AU58">
        <v>47</v>
      </c>
      <c r="AV58">
        <v>1</v>
      </c>
      <c r="AW58">
        <v>1</v>
      </c>
      <c r="AZ58">
        <v>6.08</v>
      </c>
      <c r="BA58">
        <v>6.08</v>
      </c>
      <c r="BB58">
        <v>6.08</v>
      </c>
      <c r="BC58">
        <v>6.08</v>
      </c>
      <c r="BD58" t="s">
        <v>1067</v>
      </c>
      <c r="BE58" t="s">
        <v>1067</v>
      </c>
      <c r="BF58" t="s">
        <v>1067</v>
      </c>
      <c r="BG58" t="s">
        <v>1067</v>
      </c>
      <c r="BH58">
        <v>0</v>
      </c>
      <c r="BI58">
        <v>1</v>
      </c>
      <c r="BJ58" t="s">
        <v>1232</v>
      </c>
      <c r="BM58">
        <v>15001</v>
      </c>
      <c r="BN58">
        <v>0</v>
      </c>
      <c r="BO58" t="s">
        <v>1067</v>
      </c>
      <c r="BP58">
        <v>0</v>
      </c>
      <c r="BQ58">
        <v>2</v>
      </c>
      <c r="BR58">
        <v>0</v>
      </c>
      <c r="BS58">
        <v>6.08</v>
      </c>
      <c r="BT58">
        <v>1</v>
      </c>
      <c r="BU58">
        <v>1</v>
      </c>
      <c r="BV58">
        <v>1</v>
      </c>
      <c r="BW58">
        <v>1</v>
      </c>
      <c r="BX58">
        <v>1</v>
      </c>
      <c r="BY58" t="s">
        <v>1067</v>
      </c>
      <c r="BZ58">
        <v>105</v>
      </c>
      <c r="CA58">
        <v>55</v>
      </c>
      <c r="CF58">
        <v>0</v>
      </c>
      <c r="CG58">
        <v>0</v>
      </c>
      <c r="CM58">
        <v>0</v>
      </c>
      <c r="CN58" t="s">
        <v>1021</v>
      </c>
      <c r="CO58">
        <v>0</v>
      </c>
      <c r="CP58">
        <f t="shared" si="35"/>
        <v>6439.7199999999993</v>
      </c>
      <c r="CQ58">
        <f t="shared" si="36"/>
        <v>2.1888000000000001</v>
      </c>
      <c r="CR58">
        <f t="shared" si="37"/>
        <v>12.281600000000001</v>
      </c>
      <c r="CS58">
        <f t="shared" si="38"/>
        <v>2.7968000000000002</v>
      </c>
      <c r="CT58">
        <f t="shared" si="39"/>
        <v>1097.7440000000001</v>
      </c>
      <c r="CU58">
        <f t="shared" si="40"/>
        <v>0</v>
      </c>
      <c r="CV58">
        <f t="shared" si="41"/>
        <v>18.767999999999997</v>
      </c>
      <c r="CW58">
        <f t="shared" si="42"/>
        <v>3.7499999999999999E-2</v>
      </c>
      <c r="CX58">
        <f t="shared" si="43"/>
        <v>0</v>
      </c>
      <c r="CY58">
        <f t="shared" si="44"/>
        <v>6053.5234999999993</v>
      </c>
      <c r="CZ58">
        <f t="shared" si="45"/>
        <v>2994.9011</v>
      </c>
      <c r="DC58" t="s">
        <v>1067</v>
      </c>
      <c r="DD58" t="s">
        <v>1067</v>
      </c>
      <c r="DE58" t="s">
        <v>1082</v>
      </c>
      <c r="DF58" t="s">
        <v>1082</v>
      </c>
      <c r="DG58" t="s">
        <v>1083</v>
      </c>
      <c r="DH58" t="s">
        <v>1067</v>
      </c>
      <c r="DI58" t="s">
        <v>1083</v>
      </c>
      <c r="DJ58" t="s">
        <v>1082</v>
      </c>
      <c r="DK58" t="s">
        <v>1067</v>
      </c>
      <c r="DL58" t="s">
        <v>1067</v>
      </c>
      <c r="DM58" t="s">
        <v>1067</v>
      </c>
      <c r="DN58">
        <v>0</v>
      </c>
      <c r="DO58">
        <v>0</v>
      </c>
      <c r="DP58">
        <v>1</v>
      </c>
      <c r="DQ58">
        <v>1</v>
      </c>
      <c r="DU58">
        <v>1005</v>
      </c>
      <c r="DV58" t="s">
        <v>1080</v>
      </c>
      <c r="DW58" t="s">
        <v>1080</v>
      </c>
      <c r="DX58">
        <v>100</v>
      </c>
      <c r="EE58">
        <v>39174529</v>
      </c>
      <c r="EF58">
        <v>2</v>
      </c>
      <c r="EG58" t="s">
        <v>1084</v>
      </c>
      <c r="EH58">
        <v>0</v>
      </c>
      <c r="EI58" t="s">
        <v>1067</v>
      </c>
      <c r="EJ58">
        <v>1</v>
      </c>
      <c r="EK58">
        <v>15001</v>
      </c>
      <c r="EL58" t="s">
        <v>1162</v>
      </c>
      <c r="EM58" t="s">
        <v>1163</v>
      </c>
      <c r="EO58" t="s">
        <v>1087</v>
      </c>
      <c r="EQ58">
        <v>0</v>
      </c>
      <c r="ER58">
        <v>158.97999999999999</v>
      </c>
      <c r="ES58">
        <v>0.36</v>
      </c>
      <c r="ET58">
        <v>1.62</v>
      </c>
      <c r="EU58">
        <v>0.37</v>
      </c>
      <c r="EV58">
        <v>157</v>
      </c>
      <c r="EW58">
        <v>16.32</v>
      </c>
      <c r="EX58">
        <v>0.03</v>
      </c>
      <c r="EY58">
        <v>0</v>
      </c>
      <c r="FQ58">
        <v>0</v>
      </c>
      <c r="FR58">
        <f t="shared" si="46"/>
        <v>0</v>
      </c>
      <c r="FS58">
        <v>0</v>
      </c>
      <c r="FT58" t="s">
        <v>1088</v>
      </c>
      <c r="FU58" t="s">
        <v>1089</v>
      </c>
      <c r="FX58">
        <v>94.5</v>
      </c>
      <c r="FY58">
        <v>46.75</v>
      </c>
      <c r="GA58" t="s">
        <v>1067</v>
      </c>
      <c r="GD58">
        <v>0</v>
      </c>
      <c r="GF58">
        <v>-816382651</v>
      </c>
      <c r="GG58">
        <v>1</v>
      </c>
      <c r="GH58">
        <v>1</v>
      </c>
      <c r="GI58">
        <v>4</v>
      </c>
      <c r="GJ58">
        <v>0</v>
      </c>
      <c r="GK58">
        <f>ROUND(R58*(R12)/100,2)</f>
        <v>0</v>
      </c>
      <c r="GL58">
        <f t="shared" si="47"/>
        <v>0</v>
      </c>
      <c r="GM58">
        <f t="shared" si="48"/>
        <v>15488.14</v>
      </c>
      <c r="GN58">
        <f t="shared" si="49"/>
        <v>15488.14</v>
      </c>
      <c r="GO58">
        <f t="shared" si="50"/>
        <v>0</v>
      </c>
      <c r="GP58">
        <f t="shared" si="51"/>
        <v>0</v>
      </c>
      <c r="GR58">
        <v>0</v>
      </c>
      <c r="GS58">
        <v>3</v>
      </c>
      <c r="GT58">
        <v>0</v>
      </c>
      <c r="GU58" t="s">
        <v>1067</v>
      </c>
      <c r="GV58">
        <f t="shared" si="52"/>
        <v>0</v>
      </c>
      <c r="GW58">
        <v>1</v>
      </c>
      <c r="GX58">
        <f t="shared" si="53"/>
        <v>0</v>
      </c>
      <c r="HA58">
        <v>0</v>
      </c>
      <c r="HB58">
        <v>0</v>
      </c>
      <c r="IK58">
        <v>0</v>
      </c>
    </row>
    <row r="59" spans="1:245">
      <c r="A59">
        <v>18</v>
      </c>
      <c r="B59">
        <v>1</v>
      </c>
      <c r="C59">
        <v>143</v>
      </c>
      <c r="E59" t="s">
        <v>1233</v>
      </c>
      <c r="F59" t="s">
        <v>1225</v>
      </c>
      <c r="G59" t="s">
        <v>1226</v>
      </c>
      <c r="H59" t="s">
        <v>1227</v>
      </c>
      <c r="I59">
        <f>I58*J59</f>
        <v>115.8</v>
      </c>
      <c r="J59">
        <v>20</v>
      </c>
      <c r="O59">
        <f t="shared" si="21"/>
        <v>10624.33</v>
      </c>
      <c r="P59">
        <f t="shared" si="22"/>
        <v>10624.33</v>
      </c>
      <c r="Q59">
        <f t="shared" si="23"/>
        <v>0</v>
      </c>
      <c r="R59">
        <f t="shared" si="24"/>
        <v>0</v>
      </c>
      <c r="S59">
        <f t="shared" si="25"/>
        <v>0</v>
      </c>
      <c r="T59">
        <f t="shared" si="26"/>
        <v>0</v>
      </c>
      <c r="U59">
        <f t="shared" si="27"/>
        <v>0</v>
      </c>
      <c r="V59">
        <f t="shared" si="28"/>
        <v>0</v>
      </c>
      <c r="W59">
        <f t="shared" si="29"/>
        <v>0</v>
      </c>
      <c r="X59">
        <f t="shared" si="30"/>
        <v>0</v>
      </c>
      <c r="Y59">
        <f t="shared" si="31"/>
        <v>0</v>
      </c>
      <c r="AA59">
        <v>39278658</v>
      </c>
      <c r="AB59">
        <f t="shared" si="32"/>
        <v>15.09</v>
      </c>
      <c r="AC59">
        <f t="shared" si="59"/>
        <v>15.09</v>
      </c>
      <c r="AD59">
        <f>ROUND((((ET59)-(EU59))+AE59),2)</f>
        <v>0</v>
      </c>
      <c r="AE59">
        <f t="shared" ref="AE59:AF63" si="63">ROUND((EU59),2)</f>
        <v>0</v>
      </c>
      <c r="AF59">
        <f t="shared" si="63"/>
        <v>0</v>
      </c>
      <c r="AG59">
        <f t="shared" si="33"/>
        <v>0</v>
      </c>
      <c r="AH59">
        <f t="shared" ref="AH59:AI63" si="64">(EW59)</f>
        <v>0</v>
      </c>
      <c r="AI59">
        <f t="shared" si="64"/>
        <v>0</v>
      </c>
      <c r="AJ59">
        <f t="shared" si="34"/>
        <v>0</v>
      </c>
      <c r="AK59">
        <v>15.09</v>
      </c>
      <c r="AL59">
        <v>15.09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95</v>
      </c>
      <c r="AU59">
        <v>47</v>
      </c>
      <c r="AV59">
        <v>1</v>
      </c>
      <c r="AW59">
        <v>1</v>
      </c>
      <c r="AZ59">
        <v>6.08</v>
      </c>
      <c r="BA59">
        <v>1</v>
      </c>
      <c r="BB59">
        <v>1</v>
      </c>
      <c r="BC59">
        <v>6.08</v>
      </c>
      <c r="BD59" t="s">
        <v>1067</v>
      </c>
      <c r="BE59" t="s">
        <v>1067</v>
      </c>
      <c r="BF59" t="s">
        <v>1067</v>
      </c>
      <c r="BG59" t="s">
        <v>1067</v>
      </c>
      <c r="BH59">
        <v>3</v>
      </c>
      <c r="BI59">
        <v>1</v>
      </c>
      <c r="BJ59" t="s">
        <v>1228</v>
      </c>
      <c r="BM59">
        <v>15001</v>
      </c>
      <c r="BN59">
        <v>0</v>
      </c>
      <c r="BO59" t="s">
        <v>1067</v>
      </c>
      <c r="BP59">
        <v>0</v>
      </c>
      <c r="BQ59">
        <v>2</v>
      </c>
      <c r="BR59">
        <v>0</v>
      </c>
      <c r="BS59">
        <v>1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1067</v>
      </c>
      <c r="BZ59">
        <v>105</v>
      </c>
      <c r="CA59">
        <v>55</v>
      </c>
      <c r="CF59">
        <v>0</v>
      </c>
      <c r="CG59">
        <v>0</v>
      </c>
      <c r="CM59">
        <v>0</v>
      </c>
      <c r="CN59" t="s">
        <v>1067</v>
      </c>
      <c r="CO59">
        <v>0</v>
      </c>
      <c r="CP59">
        <f t="shared" si="35"/>
        <v>10624.33</v>
      </c>
      <c r="CQ59">
        <f t="shared" si="36"/>
        <v>91.747200000000007</v>
      </c>
      <c r="CR59">
        <f t="shared" si="37"/>
        <v>0</v>
      </c>
      <c r="CS59">
        <f t="shared" si="38"/>
        <v>0</v>
      </c>
      <c r="CT59">
        <f t="shared" si="39"/>
        <v>0</v>
      </c>
      <c r="CU59">
        <f t="shared" si="40"/>
        <v>0</v>
      </c>
      <c r="CV59">
        <f t="shared" si="41"/>
        <v>0</v>
      </c>
      <c r="CW59">
        <f t="shared" si="42"/>
        <v>0</v>
      </c>
      <c r="CX59">
        <f t="shared" si="43"/>
        <v>0</v>
      </c>
      <c r="CY59">
        <f t="shared" si="44"/>
        <v>0</v>
      </c>
      <c r="CZ59">
        <f t="shared" si="45"/>
        <v>0</v>
      </c>
      <c r="DC59" t="s">
        <v>1067</v>
      </c>
      <c r="DD59" t="s">
        <v>1067</v>
      </c>
      <c r="DE59" t="s">
        <v>1067</v>
      </c>
      <c r="DF59" t="s">
        <v>1067</v>
      </c>
      <c r="DG59" t="s">
        <v>1067</v>
      </c>
      <c r="DH59" t="s">
        <v>1067</v>
      </c>
      <c r="DI59" t="s">
        <v>1067</v>
      </c>
      <c r="DJ59" t="s">
        <v>1067</v>
      </c>
      <c r="DK59" t="s">
        <v>1067</v>
      </c>
      <c r="DL59" t="s">
        <v>1067</v>
      </c>
      <c r="DM59" t="s">
        <v>1067</v>
      </c>
      <c r="DN59">
        <v>0</v>
      </c>
      <c r="DO59">
        <v>0</v>
      </c>
      <c r="DP59">
        <v>1</v>
      </c>
      <c r="DQ59">
        <v>1</v>
      </c>
      <c r="DU59">
        <v>1009</v>
      </c>
      <c r="DV59" t="s">
        <v>1227</v>
      </c>
      <c r="DW59" t="s">
        <v>1227</v>
      </c>
      <c r="DX59">
        <v>1</v>
      </c>
      <c r="EE59">
        <v>39174529</v>
      </c>
      <c r="EF59">
        <v>2</v>
      </c>
      <c r="EG59" t="s">
        <v>1084</v>
      </c>
      <c r="EH59">
        <v>0</v>
      </c>
      <c r="EI59" t="s">
        <v>1067</v>
      </c>
      <c r="EJ59">
        <v>1</v>
      </c>
      <c r="EK59">
        <v>15001</v>
      </c>
      <c r="EL59" t="s">
        <v>1162</v>
      </c>
      <c r="EM59" t="s">
        <v>1163</v>
      </c>
      <c r="EO59" t="s">
        <v>1067</v>
      </c>
      <c r="EQ59">
        <v>0</v>
      </c>
      <c r="ER59">
        <v>15.09</v>
      </c>
      <c r="ES59">
        <v>15.09</v>
      </c>
      <c r="ET59">
        <v>0</v>
      </c>
      <c r="EU59">
        <v>0</v>
      </c>
      <c r="EV59">
        <v>0</v>
      </c>
      <c r="EW59">
        <v>0</v>
      </c>
      <c r="EX59">
        <v>0</v>
      </c>
      <c r="FQ59">
        <v>0</v>
      </c>
      <c r="FR59">
        <f t="shared" si="46"/>
        <v>0</v>
      </c>
      <c r="FS59">
        <v>0</v>
      </c>
      <c r="FT59" t="s">
        <v>1088</v>
      </c>
      <c r="FU59" t="s">
        <v>1089</v>
      </c>
      <c r="FX59">
        <v>94.5</v>
      </c>
      <c r="FY59">
        <v>46.75</v>
      </c>
      <c r="GA59" t="s">
        <v>1067</v>
      </c>
      <c r="GD59">
        <v>0</v>
      </c>
      <c r="GF59">
        <v>1453462043</v>
      </c>
      <c r="GG59">
        <v>1</v>
      </c>
      <c r="GH59">
        <v>1</v>
      </c>
      <c r="GI59">
        <v>4</v>
      </c>
      <c r="GJ59">
        <v>0</v>
      </c>
      <c r="GK59">
        <f>ROUND(R59*(R12)/100,2)</f>
        <v>0</v>
      </c>
      <c r="GL59">
        <f t="shared" si="47"/>
        <v>0</v>
      </c>
      <c r="GM59">
        <f t="shared" si="48"/>
        <v>10624.33</v>
      </c>
      <c r="GN59">
        <f t="shared" si="49"/>
        <v>10624.33</v>
      </c>
      <c r="GO59">
        <f t="shared" si="50"/>
        <v>0</v>
      </c>
      <c r="GP59">
        <f t="shared" si="51"/>
        <v>0</v>
      </c>
      <c r="GR59">
        <v>0</v>
      </c>
      <c r="GS59">
        <v>3</v>
      </c>
      <c r="GT59">
        <v>0</v>
      </c>
      <c r="GU59" t="s">
        <v>1067</v>
      </c>
      <c r="GV59">
        <f t="shared" si="52"/>
        <v>0</v>
      </c>
      <c r="GW59">
        <v>1</v>
      </c>
      <c r="GX59">
        <f t="shared" si="53"/>
        <v>0</v>
      </c>
      <c r="HA59">
        <v>0</v>
      </c>
      <c r="HB59">
        <v>0</v>
      </c>
      <c r="IK59">
        <v>0</v>
      </c>
    </row>
    <row r="60" spans="1:245">
      <c r="A60">
        <v>18</v>
      </c>
      <c r="B60">
        <v>1</v>
      </c>
      <c r="C60">
        <v>144</v>
      </c>
      <c r="E60" t="s">
        <v>1234</v>
      </c>
      <c r="F60" t="s">
        <v>1189</v>
      </c>
      <c r="G60" t="s">
        <v>1190</v>
      </c>
      <c r="H60" t="s">
        <v>1097</v>
      </c>
      <c r="I60">
        <f>I58*J60</f>
        <v>0.1158</v>
      </c>
      <c r="J60">
        <v>0.02</v>
      </c>
      <c r="O60">
        <f t="shared" ref="O60:O91" si="65">ROUND(CP60,2)</f>
        <v>0</v>
      </c>
      <c r="P60">
        <f t="shared" ref="P60:P91" si="66">ROUND(CQ60*I60,2)</f>
        <v>0</v>
      </c>
      <c r="Q60">
        <f t="shared" ref="Q60:Q91" si="67">ROUND(CR60*I60,2)</f>
        <v>0</v>
      </c>
      <c r="R60">
        <f t="shared" ref="R60:R91" si="68">ROUND(CS60*I60,2)</f>
        <v>0</v>
      </c>
      <c r="S60">
        <f t="shared" ref="S60:S91" si="69">ROUND(CT60*I60,2)</f>
        <v>0</v>
      </c>
      <c r="T60">
        <f t="shared" ref="T60:T91" si="70">ROUND(CU60*I60,2)</f>
        <v>0</v>
      </c>
      <c r="U60">
        <f t="shared" ref="U60:U91" si="71">CV60*I60</f>
        <v>0</v>
      </c>
      <c r="V60">
        <f t="shared" ref="V60:V91" si="72">CW60*I60</f>
        <v>0</v>
      </c>
      <c r="W60">
        <f t="shared" ref="W60:W91" si="73">ROUND(CX60*I60,2)</f>
        <v>0</v>
      </c>
      <c r="X60">
        <f t="shared" ref="X60:X91" si="74">ROUND(CY60,2)</f>
        <v>0</v>
      </c>
      <c r="Y60">
        <f t="shared" ref="Y60:Y91" si="75">ROUND(CZ60,2)</f>
        <v>0</v>
      </c>
      <c r="AA60">
        <v>39278658</v>
      </c>
      <c r="AB60">
        <f t="shared" ref="AB60:AB91" si="76">ROUND((AC60+AD60+AF60),2)</f>
        <v>0</v>
      </c>
      <c r="AC60">
        <f t="shared" si="59"/>
        <v>0</v>
      </c>
      <c r="AD60">
        <f>ROUND((((ET60)-(EU60))+AE60),2)</f>
        <v>0</v>
      </c>
      <c r="AE60">
        <f t="shared" si="63"/>
        <v>0</v>
      </c>
      <c r="AF60">
        <f t="shared" si="63"/>
        <v>0</v>
      </c>
      <c r="AG60">
        <f t="shared" ref="AG60:AG91" si="77">ROUND((AP60),2)</f>
        <v>0</v>
      </c>
      <c r="AH60">
        <f t="shared" si="64"/>
        <v>0</v>
      </c>
      <c r="AI60">
        <f t="shared" si="64"/>
        <v>0</v>
      </c>
      <c r="AJ60">
        <f t="shared" ref="AJ60:AJ91" si="78">ROUND((AS60),2)</f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95</v>
      </c>
      <c r="AU60">
        <v>47</v>
      </c>
      <c r="AV60">
        <v>1</v>
      </c>
      <c r="AW60">
        <v>1</v>
      </c>
      <c r="AZ60">
        <v>6.08</v>
      </c>
      <c r="BA60">
        <v>1</v>
      </c>
      <c r="BB60">
        <v>1</v>
      </c>
      <c r="BC60">
        <v>6.08</v>
      </c>
      <c r="BD60" t="s">
        <v>1067</v>
      </c>
      <c r="BE60" t="s">
        <v>1067</v>
      </c>
      <c r="BF60" t="s">
        <v>1067</v>
      </c>
      <c r="BG60" t="s">
        <v>1067</v>
      </c>
      <c r="BH60">
        <v>3</v>
      </c>
      <c r="BI60">
        <v>1</v>
      </c>
      <c r="BJ60" t="s">
        <v>1067</v>
      </c>
      <c r="BM60">
        <v>15001</v>
      </c>
      <c r="BN60">
        <v>0</v>
      </c>
      <c r="BO60" t="s">
        <v>1067</v>
      </c>
      <c r="BP60">
        <v>0</v>
      </c>
      <c r="BQ60">
        <v>2</v>
      </c>
      <c r="BR60">
        <v>0</v>
      </c>
      <c r="BS60">
        <v>1</v>
      </c>
      <c r="BT60">
        <v>1</v>
      </c>
      <c r="BU60">
        <v>1</v>
      </c>
      <c r="BV60">
        <v>1</v>
      </c>
      <c r="BW60">
        <v>1</v>
      </c>
      <c r="BX60">
        <v>1</v>
      </c>
      <c r="BY60" t="s">
        <v>1067</v>
      </c>
      <c r="BZ60">
        <v>105</v>
      </c>
      <c r="CA60">
        <v>55</v>
      </c>
      <c r="CF60">
        <v>0</v>
      </c>
      <c r="CG60">
        <v>0</v>
      </c>
      <c r="CM60">
        <v>0</v>
      </c>
      <c r="CN60" t="s">
        <v>1067</v>
      </c>
      <c r="CO60">
        <v>0</v>
      </c>
      <c r="CP60">
        <f t="shared" ref="CP60:CP91" si="79">(P60+Q60+S60)</f>
        <v>0</v>
      </c>
      <c r="CQ60">
        <f t="shared" ref="CQ60:CQ91" si="80">AC60*BC60</f>
        <v>0</v>
      </c>
      <c r="CR60">
        <f t="shared" ref="CR60:CR91" si="81">AD60*BB60</f>
        <v>0</v>
      </c>
      <c r="CS60">
        <f t="shared" ref="CS60:CS91" si="82">AE60*BS60</f>
        <v>0</v>
      </c>
      <c r="CT60">
        <f t="shared" ref="CT60:CT91" si="83">AF60*BA60</f>
        <v>0</v>
      </c>
      <c r="CU60">
        <f t="shared" ref="CU60:CU91" si="84">AG60</f>
        <v>0</v>
      </c>
      <c r="CV60">
        <f t="shared" ref="CV60:CV91" si="85">AH60</f>
        <v>0</v>
      </c>
      <c r="CW60">
        <f t="shared" ref="CW60:CW91" si="86">AI60</f>
        <v>0</v>
      </c>
      <c r="CX60">
        <f t="shared" ref="CX60:CX91" si="87">AJ60</f>
        <v>0</v>
      </c>
      <c r="CY60">
        <f t="shared" ref="CY60:CY91" si="88">(((S60+R60)*AT60)/100)</f>
        <v>0</v>
      </c>
      <c r="CZ60">
        <f t="shared" ref="CZ60:CZ91" si="89">(((S60+R60)*AU60)/100)</f>
        <v>0</v>
      </c>
      <c r="DC60" t="s">
        <v>1067</v>
      </c>
      <c r="DD60" t="s">
        <v>1067</v>
      </c>
      <c r="DE60" t="s">
        <v>1067</v>
      </c>
      <c r="DF60" t="s">
        <v>1067</v>
      </c>
      <c r="DG60" t="s">
        <v>1067</v>
      </c>
      <c r="DH60" t="s">
        <v>1067</v>
      </c>
      <c r="DI60" t="s">
        <v>1067</v>
      </c>
      <c r="DJ60" t="s">
        <v>1067</v>
      </c>
      <c r="DK60" t="s">
        <v>1067</v>
      </c>
      <c r="DL60" t="s">
        <v>1067</v>
      </c>
      <c r="DM60" t="s">
        <v>1067</v>
      </c>
      <c r="DN60">
        <v>0</v>
      </c>
      <c r="DO60">
        <v>0</v>
      </c>
      <c r="DP60">
        <v>1</v>
      </c>
      <c r="DQ60">
        <v>1</v>
      </c>
      <c r="DU60">
        <v>1009</v>
      </c>
      <c r="DV60" t="s">
        <v>1097</v>
      </c>
      <c r="DW60" t="s">
        <v>1097</v>
      </c>
      <c r="DX60">
        <v>1000</v>
      </c>
      <c r="EE60">
        <v>39174529</v>
      </c>
      <c r="EF60">
        <v>2</v>
      </c>
      <c r="EG60" t="s">
        <v>1084</v>
      </c>
      <c r="EH60">
        <v>0</v>
      </c>
      <c r="EI60" t="s">
        <v>1067</v>
      </c>
      <c r="EJ60">
        <v>1</v>
      </c>
      <c r="EK60">
        <v>15001</v>
      </c>
      <c r="EL60" t="s">
        <v>1162</v>
      </c>
      <c r="EM60" t="s">
        <v>1163</v>
      </c>
      <c r="EO60" t="s">
        <v>1067</v>
      </c>
      <c r="EQ60">
        <v>0</v>
      </c>
      <c r="ER60">
        <v>0</v>
      </c>
      <c r="ES60">
        <v>0</v>
      </c>
      <c r="ET60">
        <v>0</v>
      </c>
      <c r="EU60">
        <v>0</v>
      </c>
      <c r="EV60">
        <v>0</v>
      </c>
      <c r="EW60">
        <v>0</v>
      </c>
      <c r="EX60">
        <v>0</v>
      </c>
      <c r="FQ60">
        <v>0</v>
      </c>
      <c r="FR60">
        <f t="shared" ref="FR60:FR91" si="90">ROUND(IF(AND(BH60=3,BI60=3),P60,0),2)</f>
        <v>0</v>
      </c>
      <c r="FS60">
        <v>0</v>
      </c>
      <c r="FT60" t="s">
        <v>1088</v>
      </c>
      <c r="FU60" t="s">
        <v>1089</v>
      </c>
      <c r="FX60">
        <v>94.5</v>
      </c>
      <c r="FY60">
        <v>46.75</v>
      </c>
      <c r="GA60" t="s">
        <v>1067</v>
      </c>
      <c r="GD60">
        <v>0</v>
      </c>
      <c r="GF60">
        <v>-1212923053</v>
      </c>
      <c r="GG60">
        <v>1</v>
      </c>
      <c r="GH60">
        <v>1</v>
      </c>
      <c r="GI60">
        <v>4</v>
      </c>
      <c r="GJ60">
        <v>0</v>
      </c>
      <c r="GK60">
        <f>ROUND(R60*(R12)/100,2)</f>
        <v>0</v>
      </c>
      <c r="GL60">
        <f t="shared" ref="GL60:GL91" si="91">ROUND(IF(AND(BH60=3,BI60=3,FS60&lt;&gt;0),P60,0),2)</f>
        <v>0</v>
      </c>
      <c r="GM60">
        <f t="shared" ref="GM60:GM91" si="92">ROUND(O60+X60+Y60+GK60,2)+GX60</f>
        <v>0</v>
      </c>
      <c r="GN60">
        <f t="shared" ref="GN60:GN91" si="93">IF(OR(BI60=0,BI60=1),ROUND(O60+X60+Y60+GK60,2),0)</f>
        <v>0</v>
      </c>
      <c r="GO60">
        <f t="shared" ref="GO60:GO91" si="94">IF(BI60=2,ROUND(O60+X60+Y60+GK60,2),0)</f>
        <v>0</v>
      </c>
      <c r="GP60">
        <f t="shared" ref="GP60:GP91" si="95">IF(BI60=4,ROUND(O60+X60+Y60+GK60,2)+GX60,0)</f>
        <v>0</v>
      </c>
      <c r="GR60">
        <v>0</v>
      </c>
      <c r="GS60">
        <v>3</v>
      </c>
      <c r="GT60">
        <v>0</v>
      </c>
      <c r="GU60" t="s">
        <v>1067</v>
      </c>
      <c r="GV60">
        <f t="shared" ref="GV60:GV91" si="96">ROUND(GT60,2)</f>
        <v>0</v>
      </c>
      <c r="GW60">
        <v>1</v>
      </c>
      <c r="GX60">
        <f t="shared" ref="GX60:GX91" si="97">ROUND(GV60*GW60*I60,2)</f>
        <v>0</v>
      </c>
      <c r="HA60">
        <v>0</v>
      </c>
      <c r="HB60">
        <v>0</v>
      </c>
      <c r="IK60">
        <v>0</v>
      </c>
    </row>
    <row r="61" spans="1:245">
      <c r="A61">
        <v>17</v>
      </c>
      <c r="B61">
        <v>1</v>
      </c>
      <c r="C61">
        <f ca="1">ROW(SmtRes!A157)</f>
        <v>157</v>
      </c>
      <c r="D61">
        <f ca="1">ROW(EtalonRes!A163)</f>
        <v>163</v>
      </c>
      <c r="E61" t="s">
        <v>1235</v>
      </c>
      <c r="F61" t="s">
        <v>1236</v>
      </c>
      <c r="G61" t="s">
        <v>1237</v>
      </c>
      <c r="H61" t="s">
        <v>1080</v>
      </c>
      <c r="I61">
        <f>ROUND(579/100,9)</f>
        <v>5.79</v>
      </c>
      <c r="J61">
        <v>0</v>
      </c>
      <c r="O61">
        <f t="shared" si="65"/>
        <v>28025.27</v>
      </c>
      <c r="P61">
        <f t="shared" si="66"/>
        <v>17468.53</v>
      </c>
      <c r="Q61">
        <f t="shared" si="67"/>
        <v>248.89</v>
      </c>
      <c r="R61">
        <f t="shared" si="68"/>
        <v>72.17</v>
      </c>
      <c r="S61">
        <f t="shared" si="69"/>
        <v>10307.85</v>
      </c>
      <c r="T61">
        <f t="shared" si="70"/>
        <v>0</v>
      </c>
      <c r="U61">
        <f t="shared" si="71"/>
        <v>196.22310000000002</v>
      </c>
      <c r="V61">
        <f t="shared" si="72"/>
        <v>0.9264</v>
      </c>
      <c r="W61">
        <f t="shared" si="73"/>
        <v>0</v>
      </c>
      <c r="X61">
        <f t="shared" si="74"/>
        <v>8304.02</v>
      </c>
      <c r="Y61">
        <f t="shared" si="75"/>
        <v>5190.01</v>
      </c>
      <c r="AA61">
        <v>39278658</v>
      </c>
      <c r="AB61">
        <f t="shared" si="76"/>
        <v>796.1</v>
      </c>
      <c r="AC61">
        <f t="shared" si="59"/>
        <v>496.22</v>
      </c>
      <c r="AD61">
        <f>ROUND((((ET61)-(EU61))+AE61),2)</f>
        <v>7.07</v>
      </c>
      <c r="AE61">
        <f t="shared" si="63"/>
        <v>2.0499999999999998</v>
      </c>
      <c r="AF61">
        <f t="shared" si="63"/>
        <v>292.81</v>
      </c>
      <c r="AG61">
        <f t="shared" si="77"/>
        <v>0</v>
      </c>
      <c r="AH61">
        <f t="shared" si="64"/>
        <v>33.89</v>
      </c>
      <c r="AI61">
        <f t="shared" si="64"/>
        <v>0.16</v>
      </c>
      <c r="AJ61">
        <f t="shared" si="78"/>
        <v>0</v>
      </c>
      <c r="AK61">
        <v>796.1</v>
      </c>
      <c r="AL61">
        <v>496.22</v>
      </c>
      <c r="AM61">
        <v>7.07</v>
      </c>
      <c r="AN61">
        <v>2.0499999999999998</v>
      </c>
      <c r="AO61">
        <v>292.81</v>
      </c>
      <c r="AP61">
        <v>0</v>
      </c>
      <c r="AQ61">
        <v>33.89</v>
      </c>
      <c r="AR61">
        <v>0.16</v>
      </c>
      <c r="AS61">
        <v>0</v>
      </c>
      <c r="AT61">
        <v>80</v>
      </c>
      <c r="AU61">
        <v>50</v>
      </c>
      <c r="AV61">
        <v>1</v>
      </c>
      <c r="AW61">
        <v>1</v>
      </c>
      <c r="AZ61">
        <v>6.08</v>
      </c>
      <c r="BA61">
        <v>6.08</v>
      </c>
      <c r="BB61">
        <v>6.08</v>
      </c>
      <c r="BC61">
        <v>6.08</v>
      </c>
      <c r="BD61" t="s">
        <v>1067</v>
      </c>
      <c r="BE61" t="s">
        <v>1067</v>
      </c>
      <c r="BF61" t="s">
        <v>1067</v>
      </c>
      <c r="BG61" t="s">
        <v>1067</v>
      </c>
      <c r="BH61">
        <v>0</v>
      </c>
      <c r="BI61">
        <v>1</v>
      </c>
      <c r="BJ61" t="s">
        <v>1238</v>
      </c>
      <c r="BM61">
        <v>62001</v>
      </c>
      <c r="BN61">
        <v>0</v>
      </c>
      <c r="BO61" t="s">
        <v>1067</v>
      </c>
      <c r="BP61">
        <v>0</v>
      </c>
      <c r="BQ61">
        <v>6</v>
      </c>
      <c r="BR61">
        <v>0</v>
      </c>
      <c r="BS61">
        <v>6.08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1067</v>
      </c>
      <c r="BZ61">
        <v>80</v>
      </c>
      <c r="CA61">
        <v>50</v>
      </c>
      <c r="CF61">
        <v>0</v>
      </c>
      <c r="CG61">
        <v>0</v>
      </c>
      <c r="CM61">
        <v>0</v>
      </c>
      <c r="CN61" t="s">
        <v>1067</v>
      </c>
      <c r="CO61">
        <v>0</v>
      </c>
      <c r="CP61">
        <f t="shared" si="79"/>
        <v>28025.269999999997</v>
      </c>
      <c r="CQ61">
        <f t="shared" si="80"/>
        <v>3017.0176000000001</v>
      </c>
      <c r="CR61">
        <f t="shared" si="81"/>
        <v>42.985600000000005</v>
      </c>
      <c r="CS61">
        <f t="shared" si="82"/>
        <v>12.463999999999999</v>
      </c>
      <c r="CT61">
        <f t="shared" si="83"/>
        <v>1780.2848000000001</v>
      </c>
      <c r="CU61">
        <f t="shared" si="84"/>
        <v>0</v>
      </c>
      <c r="CV61">
        <f t="shared" si="85"/>
        <v>33.89</v>
      </c>
      <c r="CW61">
        <f t="shared" si="86"/>
        <v>0.16</v>
      </c>
      <c r="CX61">
        <f t="shared" si="87"/>
        <v>0</v>
      </c>
      <c r="CY61">
        <f t="shared" si="88"/>
        <v>8304.0160000000014</v>
      </c>
      <c r="CZ61">
        <f t="shared" si="89"/>
        <v>5190.01</v>
      </c>
      <c r="DC61" t="s">
        <v>1067</v>
      </c>
      <c r="DD61" t="s">
        <v>1067</v>
      </c>
      <c r="DE61" t="s">
        <v>1067</v>
      </c>
      <c r="DF61" t="s">
        <v>1067</v>
      </c>
      <c r="DG61" t="s">
        <v>1067</v>
      </c>
      <c r="DH61" t="s">
        <v>1067</v>
      </c>
      <c r="DI61" t="s">
        <v>1067</v>
      </c>
      <c r="DJ61" t="s">
        <v>1067</v>
      </c>
      <c r="DK61" t="s">
        <v>1067</v>
      </c>
      <c r="DL61" t="s">
        <v>1067</v>
      </c>
      <c r="DM61" t="s">
        <v>1067</v>
      </c>
      <c r="DN61">
        <v>0</v>
      </c>
      <c r="DO61">
        <v>0</v>
      </c>
      <c r="DP61">
        <v>1</v>
      </c>
      <c r="DQ61">
        <v>1</v>
      </c>
      <c r="DU61">
        <v>1005</v>
      </c>
      <c r="DV61" t="s">
        <v>1080</v>
      </c>
      <c r="DW61" t="s">
        <v>1080</v>
      </c>
      <c r="DX61">
        <v>100</v>
      </c>
      <c r="EE61">
        <v>39174587</v>
      </c>
      <c r="EF61">
        <v>6</v>
      </c>
      <c r="EG61" t="s">
        <v>1110</v>
      </c>
      <c r="EH61">
        <v>0</v>
      </c>
      <c r="EI61" t="s">
        <v>1067</v>
      </c>
      <c r="EJ61">
        <v>1</v>
      </c>
      <c r="EK61">
        <v>62001</v>
      </c>
      <c r="EL61" t="s">
        <v>1239</v>
      </c>
      <c r="EM61" t="s">
        <v>1240</v>
      </c>
      <c r="EO61" t="s">
        <v>1067</v>
      </c>
      <c r="EQ61">
        <v>0</v>
      </c>
      <c r="ER61">
        <v>796.1</v>
      </c>
      <c r="ES61">
        <v>496.22</v>
      </c>
      <c r="ET61">
        <v>7.07</v>
      </c>
      <c r="EU61">
        <v>2.0499999999999998</v>
      </c>
      <c r="EV61">
        <v>292.81</v>
      </c>
      <c r="EW61">
        <v>33.89</v>
      </c>
      <c r="EX61">
        <v>0.16</v>
      </c>
      <c r="EY61">
        <v>0</v>
      </c>
      <c r="FQ61">
        <v>0</v>
      </c>
      <c r="FR61">
        <f t="shared" si="90"/>
        <v>0</v>
      </c>
      <c r="FS61">
        <v>0</v>
      </c>
      <c r="FX61">
        <v>80</v>
      </c>
      <c r="FY61">
        <v>50</v>
      </c>
      <c r="GA61" t="s">
        <v>1067</v>
      </c>
      <c r="GD61">
        <v>0</v>
      </c>
      <c r="GF61">
        <v>1256979024</v>
      </c>
      <c r="GG61">
        <v>1</v>
      </c>
      <c r="GH61">
        <v>1</v>
      </c>
      <c r="GI61">
        <v>4</v>
      </c>
      <c r="GJ61">
        <v>0</v>
      </c>
      <c r="GK61">
        <f>ROUND(R61*(R12)/100,2)</f>
        <v>0</v>
      </c>
      <c r="GL61">
        <f t="shared" si="91"/>
        <v>0</v>
      </c>
      <c r="GM61">
        <f t="shared" si="92"/>
        <v>41519.300000000003</v>
      </c>
      <c r="GN61">
        <f t="shared" si="93"/>
        <v>41519.300000000003</v>
      </c>
      <c r="GO61">
        <f t="shared" si="94"/>
        <v>0</v>
      </c>
      <c r="GP61">
        <f t="shared" si="95"/>
        <v>0</v>
      </c>
      <c r="GR61">
        <v>0</v>
      </c>
      <c r="GS61">
        <v>3</v>
      </c>
      <c r="GT61">
        <v>0</v>
      </c>
      <c r="GU61" t="s">
        <v>1067</v>
      </c>
      <c r="GV61">
        <f t="shared" si="96"/>
        <v>0</v>
      </c>
      <c r="GW61">
        <v>1</v>
      </c>
      <c r="GX61">
        <f t="shared" si="97"/>
        <v>0</v>
      </c>
      <c r="HA61">
        <v>0</v>
      </c>
      <c r="HB61">
        <v>0</v>
      </c>
      <c r="IK61">
        <v>0</v>
      </c>
    </row>
    <row r="62" spans="1:245">
      <c r="A62">
        <v>18</v>
      </c>
      <c r="B62">
        <v>1</v>
      </c>
      <c r="C62">
        <v>156</v>
      </c>
      <c r="E62" t="s">
        <v>1241</v>
      </c>
      <c r="F62" t="s">
        <v>1196</v>
      </c>
      <c r="G62" t="s">
        <v>1197</v>
      </c>
      <c r="H62" t="s">
        <v>1097</v>
      </c>
      <c r="I62">
        <f>I61*J62</f>
        <v>0.41109000000000007</v>
      </c>
      <c r="J62">
        <v>7.1000000000000008E-2</v>
      </c>
      <c r="O62">
        <f t="shared" si="65"/>
        <v>56198.77</v>
      </c>
      <c r="P62">
        <f t="shared" si="66"/>
        <v>56198.77</v>
      </c>
      <c r="Q62">
        <f t="shared" si="67"/>
        <v>0</v>
      </c>
      <c r="R62">
        <f t="shared" si="68"/>
        <v>0</v>
      </c>
      <c r="S62">
        <f t="shared" si="69"/>
        <v>0</v>
      </c>
      <c r="T62">
        <f t="shared" si="70"/>
        <v>0</v>
      </c>
      <c r="U62">
        <f t="shared" si="71"/>
        <v>0</v>
      </c>
      <c r="V62">
        <f t="shared" si="72"/>
        <v>0</v>
      </c>
      <c r="W62">
        <f t="shared" si="73"/>
        <v>0</v>
      </c>
      <c r="X62">
        <f t="shared" si="74"/>
        <v>0</v>
      </c>
      <c r="Y62">
        <f t="shared" si="75"/>
        <v>0</v>
      </c>
      <c r="AA62">
        <v>39278658</v>
      </c>
      <c r="AB62">
        <f t="shared" si="76"/>
        <v>22484.66</v>
      </c>
      <c r="AC62">
        <f t="shared" si="59"/>
        <v>22484.66</v>
      </c>
      <c r="AD62">
        <f>ROUND((((ET62)-(EU62))+AE62),2)</f>
        <v>0</v>
      </c>
      <c r="AE62">
        <f t="shared" si="63"/>
        <v>0</v>
      </c>
      <c r="AF62">
        <f t="shared" si="63"/>
        <v>0</v>
      </c>
      <c r="AG62">
        <f t="shared" si="77"/>
        <v>0</v>
      </c>
      <c r="AH62">
        <f t="shared" si="64"/>
        <v>0</v>
      </c>
      <c r="AI62">
        <f t="shared" si="64"/>
        <v>0</v>
      </c>
      <c r="AJ62">
        <f t="shared" si="78"/>
        <v>0</v>
      </c>
      <c r="AK62">
        <v>22484.66</v>
      </c>
      <c r="AL62">
        <v>22484.66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95</v>
      </c>
      <c r="AU62">
        <v>47</v>
      </c>
      <c r="AV62">
        <v>1</v>
      </c>
      <c r="AW62">
        <v>1</v>
      </c>
      <c r="AZ62">
        <v>6.08</v>
      </c>
      <c r="BA62">
        <v>1</v>
      </c>
      <c r="BB62">
        <v>1</v>
      </c>
      <c r="BC62">
        <v>6.08</v>
      </c>
      <c r="BD62" t="s">
        <v>1067</v>
      </c>
      <c r="BE62" t="s">
        <v>1067</v>
      </c>
      <c r="BF62" t="s">
        <v>1067</v>
      </c>
      <c r="BG62" t="s">
        <v>1067</v>
      </c>
      <c r="BH62">
        <v>3</v>
      </c>
      <c r="BI62">
        <v>1</v>
      </c>
      <c r="BJ62" t="s">
        <v>1198</v>
      </c>
      <c r="BM62">
        <v>15001</v>
      </c>
      <c r="BN62">
        <v>0</v>
      </c>
      <c r="BO62" t="s">
        <v>1067</v>
      </c>
      <c r="BP62">
        <v>0</v>
      </c>
      <c r="BQ62">
        <v>2</v>
      </c>
      <c r="BR62">
        <v>0</v>
      </c>
      <c r="BS62">
        <v>1</v>
      </c>
      <c r="BT62">
        <v>1</v>
      </c>
      <c r="BU62">
        <v>1</v>
      </c>
      <c r="BV62">
        <v>1</v>
      </c>
      <c r="BW62">
        <v>1</v>
      </c>
      <c r="BX62">
        <v>1</v>
      </c>
      <c r="BY62" t="s">
        <v>1067</v>
      </c>
      <c r="BZ62">
        <v>105</v>
      </c>
      <c r="CA62">
        <v>55</v>
      </c>
      <c r="CF62">
        <v>0</v>
      </c>
      <c r="CG62">
        <v>0</v>
      </c>
      <c r="CM62">
        <v>0</v>
      </c>
      <c r="CN62" t="s">
        <v>1067</v>
      </c>
      <c r="CO62">
        <v>0</v>
      </c>
      <c r="CP62">
        <f t="shared" si="79"/>
        <v>56198.77</v>
      </c>
      <c r="CQ62">
        <f t="shared" si="80"/>
        <v>136706.7328</v>
      </c>
      <c r="CR62">
        <f t="shared" si="81"/>
        <v>0</v>
      </c>
      <c r="CS62">
        <f t="shared" si="82"/>
        <v>0</v>
      </c>
      <c r="CT62">
        <f t="shared" si="83"/>
        <v>0</v>
      </c>
      <c r="CU62">
        <f t="shared" si="84"/>
        <v>0</v>
      </c>
      <c r="CV62">
        <f t="shared" si="85"/>
        <v>0</v>
      </c>
      <c r="CW62">
        <f t="shared" si="86"/>
        <v>0</v>
      </c>
      <c r="CX62">
        <f t="shared" si="87"/>
        <v>0</v>
      </c>
      <c r="CY62">
        <f t="shared" si="88"/>
        <v>0</v>
      </c>
      <c r="CZ62">
        <f t="shared" si="89"/>
        <v>0</v>
      </c>
      <c r="DC62" t="s">
        <v>1067</v>
      </c>
      <c r="DD62" t="s">
        <v>1067</v>
      </c>
      <c r="DE62" t="s">
        <v>1067</v>
      </c>
      <c r="DF62" t="s">
        <v>1067</v>
      </c>
      <c r="DG62" t="s">
        <v>1067</v>
      </c>
      <c r="DH62" t="s">
        <v>1067</v>
      </c>
      <c r="DI62" t="s">
        <v>1067</v>
      </c>
      <c r="DJ62" t="s">
        <v>1067</v>
      </c>
      <c r="DK62" t="s">
        <v>1067</v>
      </c>
      <c r="DL62" t="s">
        <v>1067</v>
      </c>
      <c r="DM62" t="s">
        <v>1067</v>
      </c>
      <c r="DN62">
        <v>0</v>
      </c>
      <c r="DO62">
        <v>0</v>
      </c>
      <c r="DP62">
        <v>1</v>
      </c>
      <c r="DQ62">
        <v>1</v>
      </c>
      <c r="DU62">
        <v>1009</v>
      </c>
      <c r="DV62" t="s">
        <v>1097</v>
      </c>
      <c r="DW62" t="s">
        <v>1097</v>
      </c>
      <c r="DX62">
        <v>1000</v>
      </c>
      <c r="EE62">
        <v>39174529</v>
      </c>
      <c r="EF62">
        <v>2</v>
      </c>
      <c r="EG62" t="s">
        <v>1084</v>
      </c>
      <c r="EH62">
        <v>0</v>
      </c>
      <c r="EI62" t="s">
        <v>1067</v>
      </c>
      <c r="EJ62">
        <v>1</v>
      </c>
      <c r="EK62">
        <v>15001</v>
      </c>
      <c r="EL62" t="s">
        <v>1162</v>
      </c>
      <c r="EM62" t="s">
        <v>1163</v>
      </c>
      <c r="EO62" t="s">
        <v>1067</v>
      </c>
      <c r="EQ62">
        <v>0</v>
      </c>
      <c r="ER62">
        <v>22484.66</v>
      </c>
      <c r="ES62">
        <v>22484.66</v>
      </c>
      <c r="ET62">
        <v>0</v>
      </c>
      <c r="EU62">
        <v>0</v>
      </c>
      <c r="EV62">
        <v>0</v>
      </c>
      <c r="EW62">
        <v>0</v>
      </c>
      <c r="EX62">
        <v>0</v>
      </c>
      <c r="FQ62">
        <v>0</v>
      </c>
      <c r="FR62">
        <f t="shared" si="90"/>
        <v>0</v>
      </c>
      <c r="FS62">
        <v>0</v>
      </c>
      <c r="FT62" t="s">
        <v>1088</v>
      </c>
      <c r="FU62" t="s">
        <v>1089</v>
      </c>
      <c r="FX62">
        <v>94.5</v>
      </c>
      <c r="FY62">
        <v>46.75</v>
      </c>
      <c r="GA62" t="s">
        <v>1067</v>
      </c>
      <c r="GD62">
        <v>0</v>
      </c>
      <c r="GF62">
        <v>960802034</v>
      </c>
      <c r="GG62">
        <v>1</v>
      </c>
      <c r="GH62">
        <v>1</v>
      </c>
      <c r="GI62">
        <v>4</v>
      </c>
      <c r="GJ62">
        <v>0</v>
      </c>
      <c r="GK62">
        <f>ROUND(R62*(R12)/100,2)</f>
        <v>0</v>
      </c>
      <c r="GL62">
        <f t="shared" si="91"/>
        <v>0</v>
      </c>
      <c r="GM62">
        <f t="shared" si="92"/>
        <v>56198.77</v>
      </c>
      <c r="GN62">
        <f t="shared" si="93"/>
        <v>56198.77</v>
      </c>
      <c r="GO62">
        <f t="shared" si="94"/>
        <v>0</v>
      </c>
      <c r="GP62">
        <f t="shared" si="95"/>
        <v>0</v>
      </c>
      <c r="GR62">
        <v>0</v>
      </c>
      <c r="GS62">
        <v>3</v>
      </c>
      <c r="GT62">
        <v>0</v>
      </c>
      <c r="GU62" t="s">
        <v>1067</v>
      </c>
      <c r="GV62">
        <f t="shared" si="96"/>
        <v>0</v>
      </c>
      <c r="GW62">
        <v>1</v>
      </c>
      <c r="GX62">
        <f t="shared" si="97"/>
        <v>0</v>
      </c>
      <c r="HA62">
        <v>0</v>
      </c>
      <c r="HB62">
        <v>0</v>
      </c>
      <c r="IK62">
        <v>0</v>
      </c>
    </row>
    <row r="63" spans="1:245">
      <c r="A63">
        <v>18</v>
      </c>
      <c r="B63">
        <v>1</v>
      </c>
      <c r="C63">
        <v>155</v>
      </c>
      <c r="E63" t="s">
        <v>1242</v>
      </c>
      <c r="F63" t="s">
        <v>1200</v>
      </c>
      <c r="G63" t="s">
        <v>1201</v>
      </c>
      <c r="H63" t="s">
        <v>1097</v>
      </c>
      <c r="I63">
        <f>I61*J63</f>
        <v>0.41109000000000007</v>
      </c>
      <c r="J63">
        <v>7.1000000000000008E-2</v>
      </c>
      <c r="O63">
        <f t="shared" si="65"/>
        <v>0</v>
      </c>
      <c r="P63">
        <f t="shared" si="66"/>
        <v>0</v>
      </c>
      <c r="Q63">
        <f t="shared" si="67"/>
        <v>0</v>
      </c>
      <c r="R63">
        <f t="shared" si="68"/>
        <v>0</v>
      </c>
      <c r="S63">
        <f t="shared" si="69"/>
        <v>0</v>
      </c>
      <c r="T63">
        <f t="shared" si="70"/>
        <v>0</v>
      </c>
      <c r="U63">
        <f t="shared" si="71"/>
        <v>0</v>
      </c>
      <c r="V63">
        <f t="shared" si="72"/>
        <v>0</v>
      </c>
      <c r="W63">
        <f t="shared" si="73"/>
        <v>0</v>
      </c>
      <c r="X63">
        <f t="shared" si="74"/>
        <v>0</v>
      </c>
      <c r="Y63">
        <f t="shared" si="75"/>
        <v>0</v>
      </c>
      <c r="AA63">
        <v>39278658</v>
      </c>
      <c r="AB63">
        <f t="shared" si="76"/>
        <v>0</v>
      </c>
      <c r="AC63">
        <f t="shared" si="59"/>
        <v>0</v>
      </c>
      <c r="AD63">
        <f>ROUND((((ET63)-(EU63))+AE63),2)</f>
        <v>0</v>
      </c>
      <c r="AE63">
        <f t="shared" si="63"/>
        <v>0</v>
      </c>
      <c r="AF63">
        <f t="shared" si="63"/>
        <v>0</v>
      </c>
      <c r="AG63">
        <f t="shared" si="77"/>
        <v>0</v>
      </c>
      <c r="AH63">
        <f t="shared" si="64"/>
        <v>0</v>
      </c>
      <c r="AI63">
        <f t="shared" si="64"/>
        <v>0</v>
      </c>
      <c r="AJ63">
        <f t="shared" si="78"/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80</v>
      </c>
      <c r="AU63">
        <v>50</v>
      </c>
      <c r="AV63">
        <v>1</v>
      </c>
      <c r="AW63">
        <v>1</v>
      </c>
      <c r="AZ63">
        <v>6.08</v>
      </c>
      <c r="BA63">
        <v>1</v>
      </c>
      <c r="BB63">
        <v>1</v>
      </c>
      <c r="BC63">
        <v>6.08</v>
      </c>
      <c r="BD63" t="s">
        <v>1067</v>
      </c>
      <c r="BE63" t="s">
        <v>1067</v>
      </c>
      <c r="BF63" t="s">
        <v>1067</v>
      </c>
      <c r="BG63" t="s">
        <v>1067</v>
      </c>
      <c r="BH63">
        <v>3</v>
      </c>
      <c r="BI63">
        <v>1</v>
      </c>
      <c r="BJ63" t="s">
        <v>1067</v>
      </c>
      <c r="BM63">
        <v>62001</v>
      </c>
      <c r="BN63">
        <v>0</v>
      </c>
      <c r="BO63" t="s">
        <v>1067</v>
      </c>
      <c r="BP63">
        <v>0</v>
      </c>
      <c r="BQ63">
        <v>6</v>
      </c>
      <c r="BR63">
        <v>0</v>
      </c>
      <c r="BS63">
        <v>1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1067</v>
      </c>
      <c r="BZ63">
        <v>80</v>
      </c>
      <c r="CA63">
        <v>50</v>
      </c>
      <c r="CF63">
        <v>0</v>
      </c>
      <c r="CG63">
        <v>0</v>
      </c>
      <c r="CM63">
        <v>0</v>
      </c>
      <c r="CN63" t="s">
        <v>1067</v>
      </c>
      <c r="CO63">
        <v>0</v>
      </c>
      <c r="CP63">
        <f t="shared" si="79"/>
        <v>0</v>
      </c>
      <c r="CQ63">
        <f t="shared" si="80"/>
        <v>0</v>
      </c>
      <c r="CR63">
        <f t="shared" si="81"/>
        <v>0</v>
      </c>
      <c r="CS63">
        <f t="shared" si="82"/>
        <v>0</v>
      </c>
      <c r="CT63">
        <f t="shared" si="83"/>
        <v>0</v>
      </c>
      <c r="CU63">
        <f t="shared" si="84"/>
        <v>0</v>
      </c>
      <c r="CV63">
        <f t="shared" si="85"/>
        <v>0</v>
      </c>
      <c r="CW63">
        <f t="shared" si="86"/>
        <v>0</v>
      </c>
      <c r="CX63">
        <f t="shared" si="87"/>
        <v>0</v>
      </c>
      <c r="CY63">
        <f t="shared" si="88"/>
        <v>0</v>
      </c>
      <c r="CZ63">
        <f t="shared" si="89"/>
        <v>0</v>
      </c>
      <c r="DC63" t="s">
        <v>1067</v>
      </c>
      <c r="DD63" t="s">
        <v>1067</v>
      </c>
      <c r="DE63" t="s">
        <v>1067</v>
      </c>
      <c r="DF63" t="s">
        <v>1067</v>
      </c>
      <c r="DG63" t="s">
        <v>1067</v>
      </c>
      <c r="DH63" t="s">
        <v>1067</v>
      </c>
      <c r="DI63" t="s">
        <v>1067</v>
      </c>
      <c r="DJ63" t="s">
        <v>1067</v>
      </c>
      <c r="DK63" t="s">
        <v>1067</v>
      </c>
      <c r="DL63" t="s">
        <v>1067</v>
      </c>
      <c r="DM63" t="s">
        <v>1067</v>
      </c>
      <c r="DN63">
        <v>0</v>
      </c>
      <c r="DO63">
        <v>0</v>
      </c>
      <c r="DP63">
        <v>1</v>
      </c>
      <c r="DQ63">
        <v>1</v>
      </c>
      <c r="DU63">
        <v>1009</v>
      </c>
      <c r="DV63" t="s">
        <v>1097</v>
      </c>
      <c r="DW63" t="s">
        <v>1097</v>
      </c>
      <c r="DX63">
        <v>1000</v>
      </c>
      <c r="EE63">
        <v>39174587</v>
      </c>
      <c r="EF63">
        <v>6</v>
      </c>
      <c r="EG63" t="s">
        <v>1110</v>
      </c>
      <c r="EH63">
        <v>0</v>
      </c>
      <c r="EI63" t="s">
        <v>1067</v>
      </c>
      <c r="EJ63">
        <v>1</v>
      </c>
      <c r="EK63">
        <v>62001</v>
      </c>
      <c r="EL63" t="s">
        <v>1239</v>
      </c>
      <c r="EM63" t="s">
        <v>1240</v>
      </c>
      <c r="EO63" t="s">
        <v>1067</v>
      </c>
      <c r="EQ63">
        <v>0</v>
      </c>
      <c r="ER63">
        <v>0</v>
      </c>
      <c r="ES63">
        <v>0</v>
      </c>
      <c r="ET63">
        <v>0</v>
      </c>
      <c r="EU63">
        <v>0</v>
      </c>
      <c r="EV63">
        <v>0</v>
      </c>
      <c r="EW63">
        <v>0</v>
      </c>
      <c r="EX63">
        <v>0</v>
      </c>
      <c r="FQ63">
        <v>0</v>
      </c>
      <c r="FR63">
        <f t="shared" si="90"/>
        <v>0</v>
      </c>
      <c r="FS63">
        <v>0</v>
      </c>
      <c r="FX63">
        <v>80</v>
      </c>
      <c r="FY63">
        <v>50</v>
      </c>
      <c r="GA63" t="s">
        <v>1067</v>
      </c>
      <c r="GD63">
        <v>0</v>
      </c>
      <c r="GF63">
        <v>1891904026</v>
      </c>
      <c r="GG63">
        <v>1</v>
      </c>
      <c r="GH63">
        <v>1</v>
      </c>
      <c r="GI63">
        <v>4</v>
      </c>
      <c r="GJ63">
        <v>0</v>
      </c>
      <c r="GK63">
        <f>ROUND(R63*(R12)/100,2)</f>
        <v>0</v>
      </c>
      <c r="GL63">
        <f t="shared" si="91"/>
        <v>0</v>
      </c>
      <c r="GM63">
        <f t="shared" si="92"/>
        <v>0</v>
      </c>
      <c r="GN63">
        <f t="shared" si="93"/>
        <v>0</v>
      </c>
      <c r="GO63">
        <f t="shared" si="94"/>
        <v>0</v>
      </c>
      <c r="GP63">
        <f t="shared" si="95"/>
        <v>0</v>
      </c>
      <c r="GR63">
        <v>0</v>
      </c>
      <c r="GS63">
        <v>3</v>
      </c>
      <c r="GT63">
        <v>0</v>
      </c>
      <c r="GU63" t="s">
        <v>1067</v>
      </c>
      <c r="GV63">
        <f t="shared" si="96"/>
        <v>0</v>
      </c>
      <c r="GW63">
        <v>1</v>
      </c>
      <c r="GX63">
        <f t="shared" si="97"/>
        <v>0</v>
      </c>
      <c r="HA63">
        <v>0</v>
      </c>
      <c r="HB63">
        <v>0</v>
      </c>
      <c r="IK63">
        <v>0</v>
      </c>
    </row>
    <row r="64" spans="1:245">
      <c r="A64">
        <v>17</v>
      </c>
      <c r="B64">
        <v>1</v>
      </c>
      <c r="C64">
        <f ca="1">ROW(SmtRes!A166)</f>
        <v>166</v>
      </c>
      <c r="D64">
        <f ca="1">ROW(EtalonRes!A171)</f>
        <v>171</v>
      </c>
      <c r="E64" t="s">
        <v>1243</v>
      </c>
      <c r="F64" t="s">
        <v>1244</v>
      </c>
      <c r="G64" t="s">
        <v>1245</v>
      </c>
      <c r="H64" t="s">
        <v>1080</v>
      </c>
      <c r="I64">
        <f>ROUND(10.2/100,9)</f>
        <v>0.10199999999999999</v>
      </c>
      <c r="J64">
        <v>0</v>
      </c>
      <c r="O64">
        <f t="shared" si="65"/>
        <v>5185.6000000000004</v>
      </c>
      <c r="P64">
        <f t="shared" si="66"/>
        <v>4320.41</v>
      </c>
      <c r="Q64">
        <f t="shared" si="67"/>
        <v>116.81</v>
      </c>
      <c r="R64">
        <f t="shared" si="68"/>
        <v>15.91</v>
      </c>
      <c r="S64">
        <f t="shared" si="69"/>
        <v>748.38</v>
      </c>
      <c r="T64">
        <f t="shared" si="70"/>
        <v>0</v>
      </c>
      <c r="U64">
        <f t="shared" si="71"/>
        <v>15.214982999999998</v>
      </c>
      <c r="V64">
        <f t="shared" si="72"/>
        <v>0.20527500000000001</v>
      </c>
      <c r="W64">
        <f t="shared" si="73"/>
        <v>0</v>
      </c>
      <c r="X64">
        <f t="shared" si="74"/>
        <v>810.15</v>
      </c>
      <c r="Y64">
        <f t="shared" si="75"/>
        <v>412.72</v>
      </c>
      <c r="AA64">
        <v>39278658</v>
      </c>
      <c r="AB64">
        <f t="shared" si="76"/>
        <v>8361.7099999999991</v>
      </c>
      <c r="AC64">
        <f t="shared" si="59"/>
        <v>6966.61</v>
      </c>
      <c r="AD64">
        <f>ROUND(((((ET64*1.25))-((EU64*1.25)))+AE64),2)</f>
        <v>188.35</v>
      </c>
      <c r="AE64">
        <f>ROUND(((EU64*1.25)),2)</f>
        <v>25.65</v>
      </c>
      <c r="AF64">
        <f>ROUND(((EV64*1.15)),2)</f>
        <v>1206.75</v>
      </c>
      <c r="AG64">
        <f t="shared" si="77"/>
        <v>0</v>
      </c>
      <c r="AH64">
        <f>((EW64*1.15))</f>
        <v>149.16649999999998</v>
      </c>
      <c r="AI64">
        <f>((EX64*1.25))</f>
        <v>2.0125000000000002</v>
      </c>
      <c r="AJ64">
        <f t="shared" si="78"/>
        <v>0</v>
      </c>
      <c r="AK64">
        <v>8166.64</v>
      </c>
      <c r="AL64">
        <v>6966.61</v>
      </c>
      <c r="AM64">
        <v>150.68</v>
      </c>
      <c r="AN64">
        <v>20.52</v>
      </c>
      <c r="AO64">
        <v>1049.3499999999999</v>
      </c>
      <c r="AP64">
        <v>0</v>
      </c>
      <c r="AQ64">
        <v>129.71</v>
      </c>
      <c r="AR64">
        <v>1.61</v>
      </c>
      <c r="AS64">
        <v>0</v>
      </c>
      <c r="AT64">
        <v>106</v>
      </c>
      <c r="AU64">
        <v>54</v>
      </c>
      <c r="AV64">
        <v>1</v>
      </c>
      <c r="AW64">
        <v>1</v>
      </c>
      <c r="AZ64">
        <v>6.08</v>
      </c>
      <c r="BA64">
        <v>6.08</v>
      </c>
      <c r="BB64">
        <v>6.08</v>
      </c>
      <c r="BC64">
        <v>6.08</v>
      </c>
      <c r="BD64" t="s">
        <v>1067</v>
      </c>
      <c r="BE64" t="s">
        <v>1067</v>
      </c>
      <c r="BF64" t="s">
        <v>1067</v>
      </c>
      <c r="BG64" t="s">
        <v>1067</v>
      </c>
      <c r="BH64">
        <v>0</v>
      </c>
      <c r="BI64">
        <v>1</v>
      </c>
      <c r="BJ64" t="s">
        <v>1147</v>
      </c>
      <c r="BM64">
        <v>10001</v>
      </c>
      <c r="BN64">
        <v>0</v>
      </c>
      <c r="BO64" t="s">
        <v>1067</v>
      </c>
      <c r="BP64">
        <v>0</v>
      </c>
      <c r="BQ64">
        <v>2</v>
      </c>
      <c r="BR64">
        <v>0</v>
      </c>
      <c r="BS64">
        <v>6.08</v>
      </c>
      <c r="BT64">
        <v>1</v>
      </c>
      <c r="BU64">
        <v>1</v>
      </c>
      <c r="BV64">
        <v>1</v>
      </c>
      <c r="BW64">
        <v>1</v>
      </c>
      <c r="BX64">
        <v>1</v>
      </c>
      <c r="BY64" t="s">
        <v>1067</v>
      </c>
      <c r="BZ64">
        <v>118</v>
      </c>
      <c r="CA64">
        <v>63</v>
      </c>
      <c r="CF64">
        <v>0</v>
      </c>
      <c r="CG64">
        <v>0</v>
      </c>
      <c r="CM64">
        <v>0</v>
      </c>
      <c r="CN64" t="s">
        <v>1021</v>
      </c>
      <c r="CO64">
        <v>0</v>
      </c>
      <c r="CP64">
        <f t="shared" si="79"/>
        <v>5185.6000000000004</v>
      </c>
      <c r="CQ64">
        <f t="shared" si="80"/>
        <v>42356.988799999999</v>
      </c>
      <c r="CR64">
        <f t="shared" si="81"/>
        <v>1145.1679999999999</v>
      </c>
      <c r="CS64">
        <f t="shared" si="82"/>
        <v>155.952</v>
      </c>
      <c r="CT64">
        <f t="shared" si="83"/>
        <v>7337.04</v>
      </c>
      <c r="CU64">
        <f t="shared" si="84"/>
        <v>0</v>
      </c>
      <c r="CV64">
        <f t="shared" si="85"/>
        <v>149.16649999999998</v>
      </c>
      <c r="CW64">
        <f t="shared" si="86"/>
        <v>2.0125000000000002</v>
      </c>
      <c r="CX64">
        <f t="shared" si="87"/>
        <v>0</v>
      </c>
      <c r="CY64">
        <f t="shared" si="88"/>
        <v>810.14739999999995</v>
      </c>
      <c r="CZ64">
        <f t="shared" si="89"/>
        <v>412.71659999999997</v>
      </c>
      <c r="DC64" t="s">
        <v>1067</v>
      </c>
      <c r="DD64" t="s">
        <v>1067</v>
      </c>
      <c r="DE64" t="s">
        <v>1082</v>
      </c>
      <c r="DF64" t="s">
        <v>1082</v>
      </c>
      <c r="DG64" t="s">
        <v>1083</v>
      </c>
      <c r="DH64" t="s">
        <v>1067</v>
      </c>
      <c r="DI64" t="s">
        <v>1083</v>
      </c>
      <c r="DJ64" t="s">
        <v>1082</v>
      </c>
      <c r="DK64" t="s">
        <v>1067</v>
      </c>
      <c r="DL64" t="s">
        <v>1067</v>
      </c>
      <c r="DM64" t="s">
        <v>1067</v>
      </c>
      <c r="DN64">
        <v>0</v>
      </c>
      <c r="DO64">
        <v>0</v>
      </c>
      <c r="DP64">
        <v>1</v>
      </c>
      <c r="DQ64">
        <v>1</v>
      </c>
      <c r="DU64">
        <v>1005</v>
      </c>
      <c r="DV64" t="s">
        <v>1080</v>
      </c>
      <c r="DW64" t="s">
        <v>1080</v>
      </c>
      <c r="DX64">
        <v>100</v>
      </c>
      <c r="EE64">
        <v>39174503</v>
      </c>
      <c r="EF64">
        <v>2</v>
      </c>
      <c r="EG64" t="s">
        <v>1084</v>
      </c>
      <c r="EH64">
        <v>0</v>
      </c>
      <c r="EI64" t="s">
        <v>1067</v>
      </c>
      <c r="EJ64">
        <v>1</v>
      </c>
      <c r="EK64">
        <v>10001</v>
      </c>
      <c r="EL64" t="s">
        <v>1141</v>
      </c>
      <c r="EM64" t="s">
        <v>1142</v>
      </c>
      <c r="EO64" t="s">
        <v>1087</v>
      </c>
      <c r="EQ64">
        <v>0</v>
      </c>
      <c r="ER64">
        <v>8166.64</v>
      </c>
      <c r="ES64">
        <v>6966.61</v>
      </c>
      <c r="ET64">
        <v>150.68</v>
      </c>
      <c r="EU64">
        <v>20.52</v>
      </c>
      <c r="EV64">
        <v>1049.3499999999999</v>
      </c>
      <c r="EW64">
        <v>129.71</v>
      </c>
      <c r="EX64">
        <v>1.61</v>
      </c>
      <c r="EY64">
        <v>0</v>
      </c>
      <c r="FQ64">
        <v>0</v>
      </c>
      <c r="FR64">
        <f t="shared" si="90"/>
        <v>0</v>
      </c>
      <c r="FS64">
        <v>0</v>
      </c>
      <c r="FT64" t="s">
        <v>1088</v>
      </c>
      <c r="FU64" t="s">
        <v>1089</v>
      </c>
      <c r="FX64">
        <v>106.2</v>
      </c>
      <c r="FY64">
        <v>53.55</v>
      </c>
      <c r="GA64" t="s">
        <v>1067</v>
      </c>
      <c r="GD64">
        <v>0</v>
      </c>
      <c r="GF64">
        <v>-831045017</v>
      </c>
      <c r="GG64">
        <v>1</v>
      </c>
      <c r="GH64">
        <v>1</v>
      </c>
      <c r="GI64">
        <v>4</v>
      </c>
      <c r="GJ64">
        <v>0</v>
      </c>
      <c r="GK64">
        <f>ROUND(R64*(R12)/100,2)</f>
        <v>0</v>
      </c>
      <c r="GL64">
        <f t="shared" si="91"/>
        <v>0</v>
      </c>
      <c r="GM64">
        <f t="shared" si="92"/>
        <v>6408.47</v>
      </c>
      <c r="GN64">
        <f t="shared" si="93"/>
        <v>6408.47</v>
      </c>
      <c r="GO64">
        <f t="shared" si="94"/>
        <v>0</v>
      </c>
      <c r="GP64">
        <f t="shared" si="95"/>
        <v>0</v>
      </c>
      <c r="GR64">
        <v>0</v>
      </c>
      <c r="GS64">
        <v>3</v>
      </c>
      <c r="GT64">
        <v>0</v>
      </c>
      <c r="GU64" t="s">
        <v>1067</v>
      </c>
      <c r="GV64">
        <f t="shared" si="96"/>
        <v>0</v>
      </c>
      <c r="GW64">
        <v>1</v>
      </c>
      <c r="GX64">
        <f t="shared" si="97"/>
        <v>0</v>
      </c>
      <c r="HA64">
        <v>0</v>
      </c>
      <c r="HB64">
        <v>0</v>
      </c>
      <c r="IK64">
        <v>0</v>
      </c>
    </row>
    <row r="65" spans="1:245">
      <c r="A65">
        <v>18</v>
      </c>
      <c r="B65">
        <v>1</v>
      </c>
      <c r="C65">
        <v>164</v>
      </c>
      <c r="E65" t="s">
        <v>1246</v>
      </c>
      <c r="F65" t="s">
        <v>1247</v>
      </c>
      <c r="G65" t="s">
        <v>1248</v>
      </c>
      <c r="H65" t="s">
        <v>1249</v>
      </c>
      <c r="I65">
        <f>I64*J65</f>
        <v>-0.46919999999999995</v>
      </c>
      <c r="J65">
        <v>-4.5999999999999996</v>
      </c>
      <c r="O65">
        <f t="shared" si="65"/>
        <v>-4079.41</v>
      </c>
      <c r="P65">
        <f t="shared" si="66"/>
        <v>-4079.41</v>
      </c>
      <c r="Q65">
        <f t="shared" si="67"/>
        <v>0</v>
      </c>
      <c r="R65">
        <f t="shared" si="68"/>
        <v>0</v>
      </c>
      <c r="S65">
        <f t="shared" si="69"/>
        <v>0</v>
      </c>
      <c r="T65">
        <f t="shared" si="70"/>
        <v>0</v>
      </c>
      <c r="U65">
        <f t="shared" si="71"/>
        <v>0</v>
      </c>
      <c r="V65">
        <f t="shared" si="72"/>
        <v>0</v>
      </c>
      <c r="W65">
        <f t="shared" si="73"/>
        <v>0</v>
      </c>
      <c r="X65">
        <f t="shared" si="74"/>
        <v>0</v>
      </c>
      <c r="Y65">
        <f t="shared" si="75"/>
        <v>0</v>
      </c>
      <c r="AA65">
        <v>39278658</v>
      </c>
      <c r="AB65">
        <f t="shared" si="76"/>
        <v>1430</v>
      </c>
      <c r="AC65">
        <f t="shared" si="59"/>
        <v>1430</v>
      </c>
      <c r="AD65">
        <f>ROUND((((ET65)-(EU65))+AE65),2)</f>
        <v>0</v>
      </c>
      <c r="AE65">
        <f>ROUND((EU65),2)</f>
        <v>0</v>
      </c>
      <c r="AF65">
        <f>ROUND((EV65),2)</f>
        <v>0</v>
      </c>
      <c r="AG65">
        <f t="shared" si="77"/>
        <v>0</v>
      </c>
      <c r="AH65">
        <f>(EW65)</f>
        <v>0</v>
      </c>
      <c r="AI65">
        <f>(EX65)</f>
        <v>0</v>
      </c>
      <c r="AJ65">
        <f t="shared" si="78"/>
        <v>0</v>
      </c>
      <c r="AK65">
        <v>1430</v>
      </c>
      <c r="AL65">
        <v>1430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106</v>
      </c>
      <c r="AU65">
        <v>54</v>
      </c>
      <c r="AV65">
        <v>1</v>
      </c>
      <c r="AW65">
        <v>1</v>
      </c>
      <c r="AZ65">
        <v>6.08</v>
      </c>
      <c r="BA65">
        <v>1</v>
      </c>
      <c r="BB65">
        <v>1</v>
      </c>
      <c r="BC65">
        <v>6.08</v>
      </c>
      <c r="BD65" t="s">
        <v>1067</v>
      </c>
      <c r="BE65" t="s">
        <v>1067</v>
      </c>
      <c r="BF65" t="s">
        <v>1067</v>
      </c>
      <c r="BG65" t="s">
        <v>1067</v>
      </c>
      <c r="BH65">
        <v>3</v>
      </c>
      <c r="BI65">
        <v>1</v>
      </c>
      <c r="BJ65" t="s">
        <v>1250</v>
      </c>
      <c r="BM65">
        <v>10001</v>
      </c>
      <c r="BN65">
        <v>0</v>
      </c>
      <c r="BO65" t="s">
        <v>1067</v>
      </c>
      <c r="BP65">
        <v>0</v>
      </c>
      <c r="BQ65">
        <v>2</v>
      </c>
      <c r="BR65">
        <v>1</v>
      </c>
      <c r="BS65">
        <v>1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1067</v>
      </c>
      <c r="BZ65">
        <v>118</v>
      </c>
      <c r="CA65">
        <v>63</v>
      </c>
      <c r="CF65">
        <v>0</v>
      </c>
      <c r="CG65">
        <v>0</v>
      </c>
      <c r="CM65">
        <v>0</v>
      </c>
      <c r="CN65" t="s">
        <v>1067</v>
      </c>
      <c r="CO65">
        <v>0</v>
      </c>
      <c r="CP65">
        <f t="shared" si="79"/>
        <v>-4079.41</v>
      </c>
      <c r="CQ65">
        <f t="shared" si="80"/>
        <v>8694.4</v>
      </c>
      <c r="CR65">
        <f t="shared" si="81"/>
        <v>0</v>
      </c>
      <c r="CS65">
        <f t="shared" si="82"/>
        <v>0</v>
      </c>
      <c r="CT65">
        <f t="shared" si="83"/>
        <v>0</v>
      </c>
      <c r="CU65">
        <f t="shared" si="84"/>
        <v>0</v>
      </c>
      <c r="CV65">
        <f t="shared" si="85"/>
        <v>0</v>
      </c>
      <c r="CW65">
        <f t="shared" si="86"/>
        <v>0</v>
      </c>
      <c r="CX65">
        <f t="shared" si="87"/>
        <v>0</v>
      </c>
      <c r="CY65">
        <f t="shared" si="88"/>
        <v>0</v>
      </c>
      <c r="CZ65">
        <f t="shared" si="89"/>
        <v>0</v>
      </c>
      <c r="DC65" t="s">
        <v>1067</v>
      </c>
      <c r="DD65" t="s">
        <v>1067</v>
      </c>
      <c r="DE65" t="s">
        <v>1067</v>
      </c>
      <c r="DF65" t="s">
        <v>1067</v>
      </c>
      <c r="DG65" t="s">
        <v>1067</v>
      </c>
      <c r="DH65" t="s">
        <v>1067</v>
      </c>
      <c r="DI65" t="s">
        <v>1067</v>
      </c>
      <c r="DJ65" t="s">
        <v>1067</v>
      </c>
      <c r="DK65" t="s">
        <v>1067</v>
      </c>
      <c r="DL65" t="s">
        <v>1067</v>
      </c>
      <c r="DM65" t="s">
        <v>1067</v>
      </c>
      <c r="DN65">
        <v>0</v>
      </c>
      <c r="DO65">
        <v>0</v>
      </c>
      <c r="DP65">
        <v>1</v>
      </c>
      <c r="DQ65">
        <v>1</v>
      </c>
      <c r="DU65">
        <v>1007</v>
      </c>
      <c r="DV65" t="s">
        <v>1249</v>
      </c>
      <c r="DW65" t="s">
        <v>1249</v>
      </c>
      <c r="DX65">
        <v>1</v>
      </c>
      <c r="EE65">
        <v>39174503</v>
      </c>
      <c r="EF65">
        <v>2</v>
      </c>
      <c r="EG65" t="s">
        <v>1084</v>
      </c>
      <c r="EH65">
        <v>0</v>
      </c>
      <c r="EI65" t="s">
        <v>1067</v>
      </c>
      <c r="EJ65">
        <v>1</v>
      </c>
      <c r="EK65">
        <v>10001</v>
      </c>
      <c r="EL65" t="s">
        <v>1141</v>
      </c>
      <c r="EM65" t="s">
        <v>1142</v>
      </c>
      <c r="EO65" t="s">
        <v>1067</v>
      </c>
      <c r="EQ65">
        <v>0</v>
      </c>
      <c r="ER65">
        <v>1430</v>
      </c>
      <c r="ES65">
        <v>1430</v>
      </c>
      <c r="ET65">
        <v>0</v>
      </c>
      <c r="EU65">
        <v>0</v>
      </c>
      <c r="EV65">
        <v>0</v>
      </c>
      <c r="EW65">
        <v>0</v>
      </c>
      <c r="EX65">
        <v>0</v>
      </c>
      <c r="FQ65">
        <v>0</v>
      </c>
      <c r="FR65">
        <f t="shared" si="90"/>
        <v>0</v>
      </c>
      <c r="FS65">
        <v>0</v>
      </c>
      <c r="FT65" t="s">
        <v>1088</v>
      </c>
      <c r="FU65" t="s">
        <v>1089</v>
      </c>
      <c r="FX65">
        <v>106.2</v>
      </c>
      <c r="FY65">
        <v>53.55</v>
      </c>
      <c r="GA65" t="s">
        <v>1067</v>
      </c>
      <c r="GD65">
        <v>0</v>
      </c>
      <c r="GF65">
        <v>-2001482958</v>
      </c>
      <c r="GG65">
        <v>1</v>
      </c>
      <c r="GH65">
        <v>1</v>
      </c>
      <c r="GI65">
        <v>4</v>
      </c>
      <c r="GJ65">
        <v>0</v>
      </c>
      <c r="GK65">
        <f>ROUND(R65*(R12)/100,2)</f>
        <v>0</v>
      </c>
      <c r="GL65">
        <f t="shared" si="91"/>
        <v>0</v>
      </c>
      <c r="GM65">
        <f t="shared" si="92"/>
        <v>-4079.41</v>
      </c>
      <c r="GN65">
        <f t="shared" si="93"/>
        <v>-4079.41</v>
      </c>
      <c r="GO65">
        <f t="shared" si="94"/>
        <v>0</v>
      </c>
      <c r="GP65">
        <f t="shared" si="95"/>
        <v>0</v>
      </c>
      <c r="GR65">
        <v>0</v>
      </c>
      <c r="GS65">
        <v>3</v>
      </c>
      <c r="GT65">
        <v>0</v>
      </c>
      <c r="GU65" t="s">
        <v>1067</v>
      </c>
      <c r="GV65">
        <f t="shared" si="96"/>
        <v>0</v>
      </c>
      <c r="GW65">
        <v>1</v>
      </c>
      <c r="GX65">
        <f t="shared" si="97"/>
        <v>0</v>
      </c>
      <c r="HA65">
        <v>0</v>
      </c>
      <c r="HB65">
        <v>0</v>
      </c>
      <c r="IK65">
        <v>0</v>
      </c>
    </row>
    <row r="66" spans="1:245">
      <c r="A66">
        <v>18</v>
      </c>
      <c r="B66">
        <v>1</v>
      </c>
      <c r="C66">
        <v>165</v>
      </c>
      <c r="E66" t="s">
        <v>1251</v>
      </c>
      <c r="F66" t="s">
        <v>1252</v>
      </c>
      <c r="G66" t="s">
        <v>1253</v>
      </c>
      <c r="H66" t="s">
        <v>1134</v>
      </c>
      <c r="I66">
        <f>I64*J66</f>
        <v>10.199999999999999</v>
      </c>
      <c r="J66">
        <v>100</v>
      </c>
      <c r="O66">
        <f t="shared" si="65"/>
        <v>3428.24</v>
      </c>
      <c r="P66">
        <f t="shared" si="66"/>
        <v>3428.24</v>
      </c>
      <c r="Q66">
        <f t="shared" si="67"/>
        <v>0</v>
      </c>
      <c r="R66">
        <f t="shared" si="68"/>
        <v>0</v>
      </c>
      <c r="S66">
        <f t="shared" si="69"/>
        <v>0</v>
      </c>
      <c r="T66">
        <f t="shared" si="70"/>
        <v>0</v>
      </c>
      <c r="U66">
        <f t="shared" si="71"/>
        <v>0</v>
      </c>
      <c r="V66">
        <f t="shared" si="72"/>
        <v>0</v>
      </c>
      <c r="W66">
        <f t="shared" si="73"/>
        <v>0</v>
      </c>
      <c r="X66">
        <f t="shared" si="74"/>
        <v>0</v>
      </c>
      <c r="Y66">
        <f t="shared" si="75"/>
        <v>0</v>
      </c>
      <c r="AA66">
        <v>39278658</v>
      </c>
      <c r="AB66">
        <f t="shared" si="76"/>
        <v>55.28</v>
      </c>
      <c r="AC66">
        <f t="shared" si="59"/>
        <v>55.28</v>
      </c>
      <c r="AD66">
        <f>ROUND((((ET66)-(EU66))+AE66),2)</f>
        <v>0</v>
      </c>
      <c r="AE66">
        <f>ROUND((EU66),2)</f>
        <v>0</v>
      </c>
      <c r="AF66">
        <f>ROUND((EV66),2)</f>
        <v>0</v>
      </c>
      <c r="AG66">
        <f t="shared" si="77"/>
        <v>0</v>
      </c>
      <c r="AH66">
        <f>(EW66)</f>
        <v>0</v>
      </c>
      <c r="AI66">
        <f>(EX66)</f>
        <v>0</v>
      </c>
      <c r="AJ66">
        <f t="shared" si="78"/>
        <v>0</v>
      </c>
      <c r="AK66">
        <v>55.28</v>
      </c>
      <c r="AL66">
        <v>55.28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106</v>
      </c>
      <c r="AU66">
        <v>54</v>
      </c>
      <c r="AV66">
        <v>1</v>
      </c>
      <c r="AW66">
        <v>1</v>
      </c>
      <c r="AZ66">
        <v>6.08</v>
      </c>
      <c r="BA66">
        <v>1</v>
      </c>
      <c r="BB66">
        <v>1</v>
      </c>
      <c r="BC66">
        <v>6.08</v>
      </c>
      <c r="BD66" t="s">
        <v>1067</v>
      </c>
      <c r="BE66" t="s">
        <v>1067</v>
      </c>
      <c r="BF66" t="s">
        <v>1067</v>
      </c>
      <c r="BG66" t="s">
        <v>1067</v>
      </c>
      <c r="BH66">
        <v>3</v>
      </c>
      <c r="BI66">
        <v>1</v>
      </c>
      <c r="BJ66" t="s">
        <v>1254</v>
      </c>
      <c r="BM66">
        <v>10001</v>
      </c>
      <c r="BN66">
        <v>0</v>
      </c>
      <c r="BO66" t="s">
        <v>1067</v>
      </c>
      <c r="BP66">
        <v>0</v>
      </c>
      <c r="BQ66">
        <v>2</v>
      </c>
      <c r="BR66">
        <v>0</v>
      </c>
      <c r="BS66">
        <v>1</v>
      </c>
      <c r="BT66">
        <v>1</v>
      </c>
      <c r="BU66">
        <v>1</v>
      </c>
      <c r="BV66">
        <v>1</v>
      </c>
      <c r="BW66">
        <v>1</v>
      </c>
      <c r="BX66">
        <v>1</v>
      </c>
      <c r="BY66" t="s">
        <v>1067</v>
      </c>
      <c r="BZ66">
        <v>118</v>
      </c>
      <c r="CA66">
        <v>63</v>
      </c>
      <c r="CF66">
        <v>0</v>
      </c>
      <c r="CG66">
        <v>0</v>
      </c>
      <c r="CM66">
        <v>0</v>
      </c>
      <c r="CN66" t="s">
        <v>1067</v>
      </c>
      <c r="CO66">
        <v>0</v>
      </c>
      <c r="CP66">
        <f t="shared" si="79"/>
        <v>3428.24</v>
      </c>
      <c r="CQ66">
        <f t="shared" si="80"/>
        <v>336.10239999999999</v>
      </c>
      <c r="CR66">
        <f t="shared" si="81"/>
        <v>0</v>
      </c>
      <c r="CS66">
        <f t="shared" si="82"/>
        <v>0</v>
      </c>
      <c r="CT66">
        <f t="shared" si="83"/>
        <v>0</v>
      </c>
      <c r="CU66">
        <f t="shared" si="84"/>
        <v>0</v>
      </c>
      <c r="CV66">
        <f t="shared" si="85"/>
        <v>0</v>
      </c>
      <c r="CW66">
        <f t="shared" si="86"/>
        <v>0</v>
      </c>
      <c r="CX66">
        <f t="shared" si="87"/>
        <v>0</v>
      </c>
      <c r="CY66">
        <f t="shared" si="88"/>
        <v>0</v>
      </c>
      <c r="CZ66">
        <f t="shared" si="89"/>
        <v>0</v>
      </c>
      <c r="DC66" t="s">
        <v>1067</v>
      </c>
      <c r="DD66" t="s">
        <v>1067</v>
      </c>
      <c r="DE66" t="s">
        <v>1067</v>
      </c>
      <c r="DF66" t="s">
        <v>1067</v>
      </c>
      <c r="DG66" t="s">
        <v>1067</v>
      </c>
      <c r="DH66" t="s">
        <v>1067</v>
      </c>
      <c r="DI66" t="s">
        <v>1067</v>
      </c>
      <c r="DJ66" t="s">
        <v>1067</v>
      </c>
      <c r="DK66" t="s">
        <v>1067</v>
      </c>
      <c r="DL66" t="s">
        <v>1067</v>
      </c>
      <c r="DM66" t="s">
        <v>1067</v>
      </c>
      <c r="DN66">
        <v>0</v>
      </c>
      <c r="DO66">
        <v>0</v>
      </c>
      <c r="DP66">
        <v>1</v>
      </c>
      <c r="DQ66">
        <v>1</v>
      </c>
      <c r="DU66">
        <v>1005</v>
      </c>
      <c r="DV66" t="s">
        <v>1134</v>
      </c>
      <c r="DW66" t="s">
        <v>1134</v>
      </c>
      <c r="DX66">
        <v>1</v>
      </c>
      <c r="EE66">
        <v>39174503</v>
      </c>
      <c r="EF66">
        <v>2</v>
      </c>
      <c r="EG66" t="s">
        <v>1084</v>
      </c>
      <c r="EH66">
        <v>0</v>
      </c>
      <c r="EI66" t="s">
        <v>1067</v>
      </c>
      <c r="EJ66">
        <v>1</v>
      </c>
      <c r="EK66">
        <v>10001</v>
      </c>
      <c r="EL66" t="s">
        <v>1141</v>
      </c>
      <c r="EM66" t="s">
        <v>1142</v>
      </c>
      <c r="EO66" t="s">
        <v>1067</v>
      </c>
      <c r="EQ66">
        <v>0</v>
      </c>
      <c r="ER66">
        <v>55.28</v>
      </c>
      <c r="ES66">
        <v>55.28</v>
      </c>
      <c r="ET66">
        <v>0</v>
      </c>
      <c r="EU66">
        <v>0</v>
      </c>
      <c r="EV66">
        <v>0</v>
      </c>
      <c r="EW66">
        <v>0</v>
      </c>
      <c r="EX66">
        <v>0</v>
      </c>
      <c r="FQ66">
        <v>0</v>
      </c>
      <c r="FR66">
        <f t="shared" si="90"/>
        <v>0</v>
      </c>
      <c r="FS66">
        <v>0</v>
      </c>
      <c r="FT66" t="s">
        <v>1088</v>
      </c>
      <c r="FU66" t="s">
        <v>1089</v>
      </c>
      <c r="FX66">
        <v>106.2</v>
      </c>
      <c r="FY66">
        <v>53.55</v>
      </c>
      <c r="GA66" t="s">
        <v>1067</v>
      </c>
      <c r="GD66">
        <v>0</v>
      </c>
      <c r="GF66">
        <v>1196158359</v>
      </c>
      <c r="GG66">
        <v>1</v>
      </c>
      <c r="GH66">
        <v>1</v>
      </c>
      <c r="GI66">
        <v>4</v>
      </c>
      <c r="GJ66">
        <v>0</v>
      </c>
      <c r="GK66">
        <f>ROUND(R66*(R12)/100,2)</f>
        <v>0</v>
      </c>
      <c r="GL66">
        <f t="shared" si="91"/>
        <v>0</v>
      </c>
      <c r="GM66">
        <f t="shared" si="92"/>
        <v>3428.24</v>
      </c>
      <c r="GN66">
        <f t="shared" si="93"/>
        <v>3428.24</v>
      </c>
      <c r="GO66">
        <f t="shared" si="94"/>
        <v>0</v>
      </c>
      <c r="GP66">
        <f t="shared" si="95"/>
        <v>0</v>
      </c>
      <c r="GR66">
        <v>0</v>
      </c>
      <c r="GS66">
        <v>3</v>
      </c>
      <c r="GT66">
        <v>0</v>
      </c>
      <c r="GU66" t="s">
        <v>1067</v>
      </c>
      <c r="GV66">
        <f t="shared" si="96"/>
        <v>0</v>
      </c>
      <c r="GW66">
        <v>1</v>
      </c>
      <c r="GX66">
        <f t="shared" si="97"/>
        <v>0</v>
      </c>
      <c r="HA66">
        <v>0</v>
      </c>
      <c r="HB66">
        <v>0</v>
      </c>
      <c r="IK66">
        <v>0</v>
      </c>
    </row>
    <row r="67" spans="1:245">
      <c r="A67">
        <v>17</v>
      </c>
      <c r="B67">
        <v>1</v>
      </c>
      <c r="C67">
        <f ca="1">ROW(SmtRes!A173)</f>
        <v>173</v>
      </c>
      <c r="D67">
        <f ca="1">ROW(EtalonRes!A177)</f>
        <v>177</v>
      </c>
      <c r="E67" t="s">
        <v>1255</v>
      </c>
      <c r="F67" t="s">
        <v>1256</v>
      </c>
      <c r="G67" t="s">
        <v>1257</v>
      </c>
      <c r="H67" t="s">
        <v>1080</v>
      </c>
      <c r="I67">
        <f>ROUND(172.4/100,9)</f>
        <v>1.724</v>
      </c>
      <c r="J67">
        <v>0</v>
      </c>
      <c r="O67">
        <f t="shared" si="65"/>
        <v>3746.76</v>
      </c>
      <c r="P67">
        <f t="shared" si="66"/>
        <v>2809.99</v>
      </c>
      <c r="Q67">
        <f t="shared" si="67"/>
        <v>127.67</v>
      </c>
      <c r="R67">
        <f t="shared" si="68"/>
        <v>19.29</v>
      </c>
      <c r="S67">
        <f t="shared" si="69"/>
        <v>809.1</v>
      </c>
      <c r="T67">
        <f t="shared" si="70"/>
        <v>0</v>
      </c>
      <c r="U67">
        <f t="shared" si="71"/>
        <v>15.226367999999997</v>
      </c>
      <c r="V67">
        <f t="shared" si="72"/>
        <v>0.2586</v>
      </c>
      <c r="W67">
        <f t="shared" si="73"/>
        <v>0</v>
      </c>
      <c r="X67">
        <f t="shared" si="74"/>
        <v>878.09</v>
      </c>
      <c r="Y67">
        <f t="shared" si="75"/>
        <v>447.33</v>
      </c>
      <c r="AA67">
        <v>39278658</v>
      </c>
      <c r="AB67">
        <f t="shared" si="76"/>
        <v>357.45</v>
      </c>
      <c r="AC67">
        <f t="shared" si="59"/>
        <v>268.08</v>
      </c>
      <c r="AD67">
        <f>ROUND(((((ET67*1.25))-((EU67*1.25)))+AE67),2)</f>
        <v>12.18</v>
      </c>
      <c r="AE67">
        <f>ROUND(((EU67*1.25)),2)</f>
        <v>1.84</v>
      </c>
      <c r="AF67">
        <f>ROUND(((EV67*1.15)),2)</f>
        <v>77.19</v>
      </c>
      <c r="AG67">
        <f t="shared" si="77"/>
        <v>0</v>
      </c>
      <c r="AH67">
        <f>((EW67*1.15))</f>
        <v>8.831999999999999</v>
      </c>
      <c r="AI67">
        <f>((EX67*1.25))</f>
        <v>0.15</v>
      </c>
      <c r="AJ67">
        <f t="shared" si="78"/>
        <v>0</v>
      </c>
      <c r="AK67">
        <v>344.94</v>
      </c>
      <c r="AL67">
        <v>268.08</v>
      </c>
      <c r="AM67">
        <v>9.74</v>
      </c>
      <c r="AN67">
        <v>1.47</v>
      </c>
      <c r="AO67">
        <v>67.12</v>
      </c>
      <c r="AP67">
        <v>0</v>
      </c>
      <c r="AQ67">
        <v>7.68</v>
      </c>
      <c r="AR67">
        <v>0.12</v>
      </c>
      <c r="AS67">
        <v>0</v>
      </c>
      <c r="AT67">
        <v>106</v>
      </c>
      <c r="AU67">
        <v>54</v>
      </c>
      <c r="AV67">
        <v>1</v>
      </c>
      <c r="AW67">
        <v>1</v>
      </c>
      <c r="AZ67">
        <v>6.08</v>
      </c>
      <c r="BA67">
        <v>6.08</v>
      </c>
      <c r="BB67">
        <v>6.08</v>
      </c>
      <c r="BC67">
        <v>6.08</v>
      </c>
      <c r="BD67" t="s">
        <v>1067</v>
      </c>
      <c r="BE67" t="s">
        <v>1067</v>
      </c>
      <c r="BF67" t="s">
        <v>1067</v>
      </c>
      <c r="BG67" t="s">
        <v>1067</v>
      </c>
      <c r="BH67">
        <v>0</v>
      </c>
      <c r="BI67">
        <v>1</v>
      </c>
      <c r="BJ67" t="s">
        <v>1258</v>
      </c>
      <c r="BM67">
        <v>10001</v>
      </c>
      <c r="BN67">
        <v>0</v>
      </c>
      <c r="BO67" t="s">
        <v>1067</v>
      </c>
      <c r="BP67">
        <v>0</v>
      </c>
      <c r="BQ67">
        <v>2</v>
      </c>
      <c r="BR67">
        <v>0</v>
      </c>
      <c r="BS67">
        <v>6.08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1067</v>
      </c>
      <c r="BZ67">
        <v>118</v>
      </c>
      <c r="CA67">
        <v>63</v>
      </c>
      <c r="CF67">
        <v>0</v>
      </c>
      <c r="CG67">
        <v>0</v>
      </c>
      <c r="CM67">
        <v>0</v>
      </c>
      <c r="CN67" t="s">
        <v>1021</v>
      </c>
      <c r="CO67">
        <v>0</v>
      </c>
      <c r="CP67">
        <f t="shared" si="79"/>
        <v>3746.7599999999998</v>
      </c>
      <c r="CQ67">
        <f t="shared" si="80"/>
        <v>1629.9263999999998</v>
      </c>
      <c r="CR67">
        <f t="shared" si="81"/>
        <v>74.054400000000001</v>
      </c>
      <c r="CS67">
        <f t="shared" si="82"/>
        <v>11.187200000000001</v>
      </c>
      <c r="CT67">
        <f t="shared" si="83"/>
        <v>469.3152</v>
      </c>
      <c r="CU67">
        <f t="shared" si="84"/>
        <v>0</v>
      </c>
      <c r="CV67">
        <f t="shared" si="85"/>
        <v>8.831999999999999</v>
      </c>
      <c r="CW67">
        <f t="shared" si="86"/>
        <v>0.15</v>
      </c>
      <c r="CX67">
        <f t="shared" si="87"/>
        <v>0</v>
      </c>
      <c r="CY67">
        <f t="shared" si="88"/>
        <v>878.09339999999997</v>
      </c>
      <c r="CZ67">
        <f t="shared" si="89"/>
        <v>447.3306</v>
      </c>
      <c r="DC67" t="s">
        <v>1067</v>
      </c>
      <c r="DD67" t="s">
        <v>1067</v>
      </c>
      <c r="DE67" t="s">
        <v>1082</v>
      </c>
      <c r="DF67" t="s">
        <v>1082</v>
      </c>
      <c r="DG67" t="s">
        <v>1083</v>
      </c>
      <c r="DH67" t="s">
        <v>1067</v>
      </c>
      <c r="DI67" t="s">
        <v>1083</v>
      </c>
      <c r="DJ67" t="s">
        <v>1082</v>
      </c>
      <c r="DK67" t="s">
        <v>1067</v>
      </c>
      <c r="DL67" t="s">
        <v>1067</v>
      </c>
      <c r="DM67" t="s">
        <v>1067</v>
      </c>
      <c r="DN67">
        <v>0</v>
      </c>
      <c r="DO67">
        <v>0</v>
      </c>
      <c r="DP67">
        <v>1</v>
      </c>
      <c r="DQ67">
        <v>1</v>
      </c>
      <c r="DU67">
        <v>1005</v>
      </c>
      <c r="DV67" t="s">
        <v>1080</v>
      </c>
      <c r="DW67" t="s">
        <v>1080</v>
      </c>
      <c r="DX67">
        <v>100</v>
      </c>
      <c r="EE67">
        <v>39174503</v>
      </c>
      <c r="EF67">
        <v>2</v>
      </c>
      <c r="EG67" t="s">
        <v>1084</v>
      </c>
      <c r="EH67">
        <v>0</v>
      </c>
      <c r="EI67" t="s">
        <v>1067</v>
      </c>
      <c r="EJ67">
        <v>1</v>
      </c>
      <c r="EK67">
        <v>10001</v>
      </c>
      <c r="EL67" t="s">
        <v>1141</v>
      </c>
      <c r="EM67" t="s">
        <v>1142</v>
      </c>
      <c r="EO67" t="s">
        <v>1087</v>
      </c>
      <c r="EQ67">
        <v>0</v>
      </c>
      <c r="ER67">
        <v>344.94</v>
      </c>
      <c r="ES67">
        <v>268.08</v>
      </c>
      <c r="ET67">
        <v>9.74</v>
      </c>
      <c r="EU67">
        <v>1.47</v>
      </c>
      <c r="EV67">
        <v>67.12</v>
      </c>
      <c r="EW67">
        <v>7.68</v>
      </c>
      <c r="EX67">
        <v>0.12</v>
      </c>
      <c r="EY67">
        <v>0</v>
      </c>
      <c r="FQ67">
        <v>0</v>
      </c>
      <c r="FR67">
        <f t="shared" si="90"/>
        <v>0</v>
      </c>
      <c r="FS67">
        <v>0</v>
      </c>
      <c r="FT67" t="s">
        <v>1088</v>
      </c>
      <c r="FU67" t="s">
        <v>1089</v>
      </c>
      <c r="FX67">
        <v>106.2</v>
      </c>
      <c r="FY67">
        <v>53.55</v>
      </c>
      <c r="GA67" t="s">
        <v>1067</v>
      </c>
      <c r="GD67">
        <v>0</v>
      </c>
      <c r="GF67">
        <v>370972931</v>
      </c>
      <c r="GG67">
        <v>1</v>
      </c>
      <c r="GH67">
        <v>1</v>
      </c>
      <c r="GI67">
        <v>4</v>
      </c>
      <c r="GJ67">
        <v>0</v>
      </c>
      <c r="GK67">
        <f>ROUND(R67*(R12)/100,2)</f>
        <v>0</v>
      </c>
      <c r="GL67">
        <f t="shared" si="91"/>
        <v>0</v>
      </c>
      <c r="GM67">
        <f t="shared" si="92"/>
        <v>5072.18</v>
      </c>
      <c r="GN67">
        <f t="shared" si="93"/>
        <v>5072.18</v>
      </c>
      <c r="GO67">
        <f t="shared" si="94"/>
        <v>0</v>
      </c>
      <c r="GP67">
        <f t="shared" si="95"/>
        <v>0</v>
      </c>
      <c r="GR67">
        <v>0</v>
      </c>
      <c r="GS67">
        <v>3</v>
      </c>
      <c r="GT67">
        <v>0</v>
      </c>
      <c r="GU67" t="s">
        <v>1067</v>
      </c>
      <c r="GV67">
        <f t="shared" si="96"/>
        <v>0</v>
      </c>
      <c r="GW67">
        <v>1</v>
      </c>
      <c r="GX67">
        <f t="shared" si="97"/>
        <v>0</v>
      </c>
      <c r="HA67">
        <v>0</v>
      </c>
      <c r="HB67">
        <v>0</v>
      </c>
      <c r="IK67">
        <v>0</v>
      </c>
    </row>
    <row r="68" spans="1:245">
      <c r="A68">
        <v>18</v>
      </c>
      <c r="B68">
        <v>1</v>
      </c>
      <c r="C68">
        <v>173</v>
      </c>
      <c r="E68" t="s">
        <v>1259</v>
      </c>
      <c r="F68" t="s">
        <v>1260</v>
      </c>
      <c r="G68" t="s">
        <v>1261</v>
      </c>
      <c r="H68" t="s">
        <v>1227</v>
      </c>
      <c r="I68">
        <f>I67*J68</f>
        <v>24.135999999999999</v>
      </c>
      <c r="J68">
        <v>14</v>
      </c>
      <c r="O68">
        <f t="shared" si="65"/>
        <v>2324.4699999999998</v>
      </c>
      <c r="P68">
        <f t="shared" si="66"/>
        <v>2324.4699999999998</v>
      </c>
      <c r="Q68">
        <f t="shared" si="67"/>
        <v>0</v>
      </c>
      <c r="R68">
        <f t="shared" si="68"/>
        <v>0</v>
      </c>
      <c r="S68">
        <f t="shared" si="69"/>
        <v>0</v>
      </c>
      <c r="T68">
        <f t="shared" si="70"/>
        <v>0</v>
      </c>
      <c r="U68">
        <f t="shared" si="71"/>
        <v>0</v>
      </c>
      <c r="V68">
        <f t="shared" si="72"/>
        <v>0</v>
      </c>
      <c r="W68">
        <f t="shared" si="73"/>
        <v>0</v>
      </c>
      <c r="X68">
        <f t="shared" si="74"/>
        <v>0</v>
      </c>
      <c r="Y68">
        <f t="shared" si="75"/>
        <v>0</v>
      </c>
      <c r="AA68">
        <v>39278658</v>
      </c>
      <c r="AB68">
        <f t="shared" si="76"/>
        <v>15.84</v>
      </c>
      <c r="AC68">
        <f t="shared" si="59"/>
        <v>15.84</v>
      </c>
      <c r="AD68">
        <f>ROUND((((ET68)-(EU68))+AE68),2)</f>
        <v>0</v>
      </c>
      <c r="AE68">
        <f>ROUND((EU68),2)</f>
        <v>0</v>
      </c>
      <c r="AF68">
        <f>ROUND((EV68),2)</f>
        <v>0</v>
      </c>
      <c r="AG68">
        <f t="shared" si="77"/>
        <v>0</v>
      </c>
      <c r="AH68">
        <f>(EW68)</f>
        <v>0</v>
      </c>
      <c r="AI68">
        <f>(EX68)</f>
        <v>0</v>
      </c>
      <c r="AJ68">
        <f t="shared" si="78"/>
        <v>0</v>
      </c>
      <c r="AK68">
        <v>15.84</v>
      </c>
      <c r="AL68">
        <v>15.84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106</v>
      </c>
      <c r="AU68">
        <v>54</v>
      </c>
      <c r="AV68">
        <v>1</v>
      </c>
      <c r="AW68">
        <v>1</v>
      </c>
      <c r="AZ68">
        <v>6.08</v>
      </c>
      <c r="BA68">
        <v>1</v>
      </c>
      <c r="BB68">
        <v>1</v>
      </c>
      <c r="BC68">
        <v>6.08</v>
      </c>
      <c r="BD68" t="s">
        <v>1067</v>
      </c>
      <c r="BE68" t="s">
        <v>1067</v>
      </c>
      <c r="BF68" t="s">
        <v>1067</v>
      </c>
      <c r="BG68" t="s">
        <v>1067</v>
      </c>
      <c r="BH68">
        <v>3</v>
      </c>
      <c r="BI68">
        <v>1</v>
      </c>
      <c r="BJ68" t="s">
        <v>1262</v>
      </c>
      <c r="BM68">
        <v>10001</v>
      </c>
      <c r="BN68">
        <v>0</v>
      </c>
      <c r="BO68" t="s">
        <v>1067</v>
      </c>
      <c r="BP68">
        <v>0</v>
      </c>
      <c r="BQ68">
        <v>2</v>
      </c>
      <c r="BR68">
        <v>0</v>
      </c>
      <c r="BS68">
        <v>1</v>
      </c>
      <c r="BT68">
        <v>1</v>
      </c>
      <c r="BU68">
        <v>1</v>
      </c>
      <c r="BV68">
        <v>1</v>
      </c>
      <c r="BW68">
        <v>1</v>
      </c>
      <c r="BX68">
        <v>1</v>
      </c>
      <c r="BY68" t="s">
        <v>1067</v>
      </c>
      <c r="BZ68">
        <v>118</v>
      </c>
      <c r="CA68">
        <v>63</v>
      </c>
      <c r="CF68">
        <v>0</v>
      </c>
      <c r="CG68">
        <v>0</v>
      </c>
      <c r="CM68">
        <v>0</v>
      </c>
      <c r="CN68" t="s">
        <v>1067</v>
      </c>
      <c r="CO68">
        <v>0</v>
      </c>
      <c r="CP68">
        <f t="shared" si="79"/>
        <v>2324.4699999999998</v>
      </c>
      <c r="CQ68">
        <f t="shared" si="80"/>
        <v>96.307199999999995</v>
      </c>
      <c r="CR68">
        <f t="shared" si="81"/>
        <v>0</v>
      </c>
      <c r="CS68">
        <f t="shared" si="82"/>
        <v>0</v>
      </c>
      <c r="CT68">
        <f t="shared" si="83"/>
        <v>0</v>
      </c>
      <c r="CU68">
        <f t="shared" si="84"/>
        <v>0</v>
      </c>
      <c r="CV68">
        <f t="shared" si="85"/>
        <v>0</v>
      </c>
      <c r="CW68">
        <f t="shared" si="86"/>
        <v>0</v>
      </c>
      <c r="CX68">
        <f t="shared" si="87"/>
        <v>0</v>
      </c>
      <c r="CY68">
        <f t="shared" si="88"/>
        <v>0</v>
      </c>
      <c r="CZ68">
        <f t="shared" si="89"/>
        <v>0</v>
      </c>
      <c r="DC68" t="s">
        <v>1067</v>
      </c>
      <c r="DD68" t="s">
        <v>1067</v>
      </c>
      <c r="DE68" t="s">
        <v>1067</v>
      </c>
      <c r="DF68" t="s">
        <v>1067</v>
      </c>
      <c r="DG68" t="s">
        <v>1067</v>
      </c>
      <c r="DH68" t="s">
        <v>1067</v>
      </c>
      <c r="DI68" t="s">
        <v>1067</v>
      </c>
      <c r="DJ68" t="s">
        <v>1067</v>
      </c>
      <c r="DK68" t="s">
        <v>1067</v>
      </c>
      <c r="DL68" t="s">
        <v>1067</v>
      </c>
      <c r="DM68" t="s">
        <v>1067</v>
      </c>
      <c r="DN68">
        <v>0</v>
      </c>
      <c r="DO68">
        <v>0</v>
      </c>
      <c r="DP68">
        <v>1</v>
      </c>
      <c r="DQ68">
        <v>1</v>
      </c>
      <c r="DU68">
        <v>1009</v>
      </c>
      <c r="DV68" t="s">
        <v>1227</v>
      </c>
      <c r="DW68" t="s">
        <v>1227</v>
      </c>
      <c r="DX68">
        <v>1</v>
      </c>
      <c r="EE68">
        <v>39174503</v>
      </c>
      <c r="EF68">
        <v>2</v>
      </c>
      <c r="EG68" t="s">
        <v>1084</v>
      </c>
      <c r="EH68">
        <v>0</v>
      </c>
      <c r="EI68" t="s">
        <v>1067</v>
      </c>
      <c r="EJ68">
        <v>1</v>
      </c>
      <c r="EK68">
        <v>10001</v>
      </c>
      <c r="EL68" t="s">
        <v>1141</v>
      </c>
      <c r="EM68" t="s">
        <v>1142</v>
      </c>
      <c r="EO68" t="s">
        <v>1067</v>
      </c>
      <c r="EQ68">
        <v>0</v>
      </c>
      <c r="ER68">
        <v>15.84</v>
      </c>
      <c r="ES68">
        <v>15.84</v>
      </c>
      <c r="ET68">
        <v>0</v>
      </c>
      <c r="EU68">
        <v>0</v>
      </c>
      <c r="EV68">
        <v>0</v>
      </c>
      <c r="EW68">
        <v>0</v>
      </c>
      <c r="EX68">
        <v>0</v>
      </c>
      <c r="FQ68">
        <v>0</v>
      </c>
      <c r="FR68">
        <f t="shared" si="90"/>
        <v>0</v>
      </c>
      <c r="FS68">
        <v>0</v>
      </c>
      <c r="FT68" t="s">
        <v>1088</v>
      </c>
      <c r="FU68" t="s">
        <v>1089</v>
      </c>
      <c r="FX68">
        <v>106.2</v>
      </c>
      <c r="FY68">
        <v>53.55</v>
      </c>
      <c r="GA68" t="s">
        <v>1067</v>
      </c>
      <c r="GD68">
        <v>0</v>
      </c>
      <c r="GF68">
        <v>1872365097</v>
      </c>
      <c r="GG68">
        <v>1</v>
      </c>
      <c r="GH68">
        <v>1</v>
      </c>
      <c r="GI68">
        <v>4</v>
      </c>
      <c r="GJ68">
        <v>0</v>
      </c>
      <c r="GK68">
        <f>ROUND(R68*(R12)/100,2)</f>
        <v>0</v>
      </c>
      <c r="GL68">
        <f t="shared" si="91"/>
        <v>0</v>
      </c>
      <c r="GM68">
        <f t="shared" si="92"/>
        <v>2324.4699999999998</v>
      </c>
      <c r="GN68">
        <f t="shared" si="93"/>
        <v>2324.4699999999998</v>
      </c>
      <c r="GO68">
        <f t="shared" si="94"/>
        <v>0</v>
      </c>
      <c r="GP68">
        <f t="shared" si="95"/>
        <v>0</v>
      </c>
      <c r="GR68">
        <v>0</v>
      </c>
      <c r="GS68">
        <v>3</v>
      </c>
      <c r="GT68">
        <v>0</v>
      </c>
      <c r="GU68" t="s">
        <v>1067</v>
      </c>
      <c r="GV68">
        <f t="shared" si="96"/>
        <v>0</v>
      </c>
      <c r="GW68">
        <v>1</v>
      </c>
      <c r="GX68">
        <f t="shared" si="97"/>
        <v>0</v>
      </c>
      <c r="HA68">
        <v>0</v>
      </c>
      <c r="HB68">
        <v>0</v>
      </c>
      <c r="IK68">
        <v>0</v>
      </c>
    </row>
    <row r="69" spans="1:245">
      <c r="A69">
        <v>18</v>
      </c>
      <c r="B69">
        <v>1</v>
      </c>
      <c r="C69">
        <v>171</v>
      </c>
      <c r="E69" t="s">
        <v>1263</v>
      </c>
      <c r="F69" t="s">
        <v>1264</v>
      </c>
      <c r="G69" t="s">
        <v>1265</v>
      </c>
      <c r="H69" t="s">
        <v>1097</v>
      </c>
      <c r="I69">
        <f>I67*J69</f>
        <v>-2.4136000000000001E-2</v>
      </c>
      <c r="J69">
        <v>-1.4E-2</v>
      </c>
      <c r="O69">
        <f t="shared" si="65"/>
        <v>-2802.87</v>
      </c>
      <c r="P69">
        <f t="shared" si="66"/>
        <v>-2802.87</v>
      </c>
      <c r="Q69">
        <f t="shared" si="67"/>
        <v>0</v>
      </c>
      <c r="R69">
        <f t="shared" si="68"/>
        <v>0</v>
      </c>
      <c r="S69">
        <f t="shared" si="69"/>
        <v>0</v>
      </c>
      <c r="T69">
        <f t="shared" si="70"/>
        <v>0</v>
      </c>
      <c r="U69">
        <f t="shared" si="71"/>
        <v>0</v>
      </c>
      <c r="V69">
        <f t="shared" si="72"/>
        <v>0</v>
      </c>
      <c r="W69">
        <f t="shared" si="73"/>
        <v>0</v>
      </c>
      <c r="X69">
        <f t="shared" si="74"/>
        <v>0</v>
      </c>
      <c r="Y69">
        <f t="shared" si="75"/>
        <v>0</v>
      </c>
      <c r="AA69">
        <v>39278658</v>
      </c>
      <c r="AB69">
        <f t="shared" si="76"/>
        <v>19100</v>
      </c>
      <c r="AC69">
        <f t="shared" si="59"/>
        <v>19100</v>
      </c>
      <c r="AD69">
        <f>ROUND((((ET69)-(EU69))+AE69),2)</f>
        <v>0</v>
      </c>
      <c r="AE69">
        <f>ROUND((EU69),2)</f>
        <v>0</v>
      </c>
      <c r="AF69">
        <f>ROUND((EV69),2)</f>
        <v>0</v>
      </c>
      <c r="AG69">
        <f t="shared" si="77"/>
        <v>0</v>
      </c>
      <c r="AH69">
        <f>(EW69)</f>
        <v>0</v>
      </c>
      <c r="AI69">
        <f>(EX69)</f>
        <v>0</v>
      </c>
      <c r="AJ69">
        <f t="shared" si="78"/>
        <v>0</v>
      </c>
      <c r="AK69">
        <v>19100</v>
      </c>
      <c r="AL69">
        <v>19100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106</v>
      </c>
      <c r="AU69">
        <v>54</v>
      </c>
      <c r="AV69">
        <v>1</v>
      </c>
      <c r="AW69">
        <v>1</v>
      </c>
      <c r="AZ69">
        <v>6.08</v>
      </c>
      <c r="BA69">
        <v>1</v>
      </c>
      <c r="BB69">
        <v>1</v>
      </c>
      <c r="BC69">
        <v>6.08</v>
      </c>
      <c r="BD69" t="s">
        <v>1067</v>
      </c>
      <c r="BE69" t="s">
        <v>1067</v>
      </c>
      <c r="BF69" t="s">
        <v>1067</v>
      </c>
      <c r="BG69" t="s">
        <v>1067</v>
      </c>
      <c r="BH69">
        <v>3</v>
      </c>
      <c r="BI69">
        <v>1</v>
      </c>
      <c r="BJ69" t="s">
        <v>1266</v>
      </c>
      <c r="BM69">
        <v>10001</v>
      </c>
      <c r="BN69">
        <v>0</v>
      </c>
      <c r="BO69" t="s">
        <v>1067</v>
      </c>
      <c r="BP69">
        <v>0</v>
      </c>
      <c r="BQ69">
        <v>2</v>
      </c>
      <c r="BR69">
        <v>1</v>
      </c>
      <c r="BS69">
        <v>1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1067</v>
      </c>
      <c r="BZ69">
        <v>118</v>
      </c>
      <c r="CA69">
        <v>63</v>
      </c>
      <c r="CF69">
        <v>0</v>
      </c>
      <c r="CG69">
        <v>0</v>
      </c>
      <c r="CM69">
        <v>0</v>
      </c>
      <c r="CN69" t="s">
        <v>1067</v>
      </c>
      <c r="CO69">
        <v>0</v>
      </c>
      <c r="CP69">
        <f t="shared" si="79"/>
        <v>-2802.87</v>
      </c>
      <c r="CQ69">
        <f t="shared" si="80"/>
        <v>116128</v>
      </c>
      <c r="CR69">
        <f t="shared" si="81"/>
        <v>0</v>
      </c>
      <c r="CS69">
        <f t="shared" si="82"/>
        <v>0</v>
      </c>
      <c r="CT69">
        <f t="shared" si="83"/>
        <v>0</v>
      </c>
      <c r="CU69">
        <f t="shared" si="84"/>
        <v>0</v>
      </c>
      <c r="CV69">
        <f t="shared" si="85"/>
        <v>0</v>
      </c>
      <c r="CW69">
        <f t="shared" si="86"/>
        <v>0</v>
      </c>
      <c r="CX69">
        <f t="shared" si="87"/>
        <v>0</v>
      </c>
      <c r="CY69">
        <f t="shared" si="88"/>
        <v>0</v>
      </c>
      <c r="CZ69">
        <f t="shared" si="89"/>
        <v>0</v>
      </c>
      <c r="DC69" t="s">
        <v>1067</v>
      </c>
      <c r="DD69" t="s">
        <v>1067</v>
      </c>
      <c r="DE69" t="s">
        <v>1067</v>
      </c>
      <c r="DF69" t="s">
        <v>1067</v>
      </c>
      <c r="DG69" t="s">
        <v>1067</v>
      </c>
      <c r="DH69" t="s">
        <v>1067</v>
      </c>
      <c r="DI69" t="s">
        <v>1067</v>
      </c>
      <c r="DJ69" t="s">
        <v>1067</v>
      </c>
      <c r="DK69" t="s">
        <v>1067</v>
      </c>
      <c r="DL69" t="s">
        <v>1067</v>
      </c>
      <c r="DM69" t="s">
        <v>1067</v>
      </c>
      <c r="DN69">
        <v>0</v>
      </c>
      <c r="DO69">
        <v>0</v>
      </c>
      <c r="DP69">
        <v>1</v>
      </c>
      <c r="DQ69">
        <v>1</v>
      </c>
      <c r="DU69">
        <v>1009</v>
      </c>
      <c r="DV69" t="s">
        <v>1097</v>
      </c>
      <c r="DW69" t="s">
        <v>1097</v>
      </c>
      <c r="DX69">
        <v>1000</v>
      </c>
      <c r="EE69">
        <v>39174503</v>
      </c>
      <c r="EF69">
        <v>2</v>
      </c>
      <c r="EG69" t="s">
        <v>1084</v>
      </c>
      <c r="EH69">
        <v>0</v>
      </c>
      <c r="EI69" t="s">
        <v>1067</v>
      </c>
      <c r="EJ69">
        <v>1</v>
      </c>
      <c r="EK69">
        <v>10001</v>
      </c>
      <c r="EL69" t="s">
        <v>1141</v>
      </c>
      <c r="EM69" t="s">
        <v>1142</v>
      </c>
      <c r="EO69" t="s">
        <v>1067</v>
      </c>
      <c r="EQ69">
        <v>0</v>
      </c>
      <c r="ER69">
        <v>19100</v>
      </c>
      <c r="ES69">
        <v>19100</v>
      </c>
      <c r="ET69">
        <v>0</v>
      </c>
      <c r="EU69">
        <v>0</v>
      </c>
      <c r="EV69">
        <v>0</v>
      </c>
      <c r="EW69">
        <v>0</v>
      </c>
      <c r="EX69">
        <v>0</v>
      </c>
      <c r="FQ69">
        <v>0</v>
      </c>
      <c r="FR69">
        <f t="shared" si="90"/>
        <v>0</v>
      </c>
      <c r="FS69">
        <v>0</v>
      </c>
      <c r="FT69" t="s">
        <v>1088</v>
      </c>
      <c r="FU69" t="s">
        <v>1089</v>
      </c>
      <c r="FX69">
        <v>106.2</v>
      </c>
      <c r="FY69">
        <v>53.55</v>
      </c>
      <c r="GA69" t="s">
        <v>1067</v>
      </c>
      <c r="GD69">
        <v>0</v>
      </c>
      <c r="GF69">
        <v>-1044631310</v>
      </c>
      <c r="GG69">
        <v>1</v>
      </c>
      <c r="GH69">
        <v>1</v>
      </c>
      <c r="GI69">
        <v>4</v>
      </c>
      <c r="GJ69">
        <v>0</v>
      </c>
      <c r="GK69">
        <f>ROUND(R69*(R12)/100,2)</f>
        <v>0</v>
      </c>
      <c r="GL69">
        <f t="shared" si="91"/>
        <v>0</v>
      </c>
      <c r="GM69">
        <f t="shared" si="92"/>
        <v>-2802.87</v>
      </c>
      <c r="GN69">
        <f t="shared" si="93"/>
        <v>-2802.87</v>
      </c>
      <c r="GO69">
        <f t="shared" si="94"/>
        <v>0</v>
      </c>
      <c r="GP69">
        <f t="shared" si="95"/>
        <v>0</v>
      </c>
      <c r="GR69">
        <v>0</v>
      </c>
      <c r="GS69">
        <v>3</v>
      </c>
      <c r="GT69">
        <v>0</v>
      </c>
      <c r="GU69" t="s">
        <v>1067</v>
      </c>
      <c r="GV69">
        <f t="shared" si="96"/>
        <v>0</v>
      </c>
      <c r="GW69">
        <v>1</v>
      </c>
      <c r="GX69">
        <f t="shared" si="97"/>
        <v>0</v>
      </c>
      <c r="HA69">
        <v>0</v>
      </c>
      <c r="HB69">
        <v>0</v>
      </c>
      <c r="IK69">
        <v>0</v>
      </c>
    </row>
    <row r="70" spans="1:245">
      <c r="A70">
        <v>17</v>
      </c>
      <c r="B70">
        <v>1</v>
      </c>
      <c r="C70">
        <f ca="1">ROW(SmtRes!A184)</f>
        <v>184</v>
      </c>
      <c r="D70">
        <f ca="1">ROW(EtalonRes!A187)</f>
        <v>187</v>
      </c>
      <c r="E70" t="s">
        <v>1267</v>
      </c>
      <c r="F70" t="s">
        <v>1159</v>
      </c>
      <c r="G70" t="s">
        <v>1268</v>
      </c>
      <c r="H70" t="s">
        <v>1080</v>
      </c>
      <c r="I70">
        <f>ROUND(76/100,9)</f>
        <v>0.76</v>
      </c>
      <c r="J70">
        <v>0</v>
      </c>
      <c r="O70">
        <f t="shared" si="65"/>
        <v>9569.5400000000009</v>
      </c>
      <c r="P70">
        <f t="shared" si="66"/>
        <v>6422.36</v>
      </c>
      <c r="Q70">
        <f t="shared" si="67"/>
        <v>206.18</v>
      </c>
      <c r="R70">
        <f t="shared" si="68"/>
        <v>49.35</v>
      </c>
      <c r="S70">
        <f t="shared" si="69"/>
        <v>2941</v>
      </c>
      <c r="T70">
        <f t="shared" si="70"/>
        <v>0</v>
      </c>
      <c r="U70">
        <f t="shared" si="71"/>
        <v>58.20839999999999</v>
      </c>
      <c r="V70">
        <f t="shared" si="72"/>
        <v>0.65549999999999997</v>
      </c>
      <c r="W70">
        <f t="shared" si="73"/>
        <v>0</v>
      </c>
      <c r="X70">
        <f t="shared" si="74"/>
        <v>2840.83</v>
      </c>
      <c r="Y70">
        <f t="shared" si="75"/>
        <v>1405.46</v>
      </c>
      <c r="AA70">
        <v>39278658</v>
      </c>
      <c r="AB70">
        <f t="shared" si="76"/>
        <v>2070.9699999999998</v>
      </c>
      <c r="AC70">
        <f t="shared" si="59"/>
        <v>1389.88</v>
      </c>
      <c r="AD70">
        <f>ROUND(((((ET70*1.25))-((EU70*1.25)))+AE70),2)</f>
        <v>44.62</v>
      </c>
      <c r="AE70">
        <f>ROUND(((EU70*1.25)),2)</f>
        <v>10.68</v>
      </c>
      <c r="AF70">
        <f>ROUND(((EV70*1.15)),2)</f>
        <v>636.47</v>
      </c>
      <c r="AG70">
        <f t="shared" si="77"/>
        <v>0</v>
      </c>
      <c r="AH70">
        <f>((EW70*1.15))</f>
        <v>76.589999999999989</v>
      </c>
      <c r="AI70">
        <f>((EX70*1.25))</f>
        <v>0.86249999999999993</v>
      </c>
      <c r="AJ70">
        <f t="shared" si="78"/>
        <v>0</v>
      </c>
      <c r="AK70">
        <v>1979.02</v>
      </c>
      <c r="AL70">
        <v>1389.88</v>
      </c>
      <c r="AM70">
        <v>35.69</v>
      </c>
      <c r="AN70">
        <v>8.5399999999999991</v>
      </c>
      <c r="AO70">
        <v>553.45000000000005</v>
      </c>
      <c r="AP70">
        <v>0</v>
      </c>
      <c r="AQ70">
        <v>66.599999999999994</v>
      </c>
      <c r="AR70">
        <v>0.69</v>
      </c>
      <c r="AS70">
        <v>0</v>
      </c>
      <c r="AT70">
        <v>95</v>
      </c>
      <c r="AU70">
        <v>47</v>
      </c>
      <c r="AV70">
        <v>1</v>
      </c>
      <c r="AW70">
        <v>1</v>
      </c>
      <c r="AZ70">
        <v>6.08</v>
      </c>
      <c r="BA70">
        <v>6.08</v>
      </c>
      <c r="BB70">
        <v>6.08</v>
      </c>
      <c r="BC70">
        <v>6.08</v>
      </c>
      <c r="BD70" t="s">
        <v>1067</v>
      </c>
      <c r="BE70" t="s">
        <v>1067</v>
      </c>
      <c r="BF70" t="s">
        <v>1067</v>
      </c>
      <c r="BG70" t="s">
        <v>1067</v>
      </c>
      <c r="BH70">
        <v>0</v>
      </c>
      <c r="BI70">
        <v>1</v>
      </c>
      <c r="BJ70" t="s">
        <v>1161</v>
      </c>
      <c r="BM70">
        <v>15001</v>
      </c>
      <c r="BN70">
        <v>0</v>
      </c>
      <c r="BO70" t="s">
        <v>1067</v>
      </c>
      <c r="BP70">
        <v>0</v>
      </c>
      <c r="BQ70">
        <v>2</v>
      </c>
      <c r="BR70">
        <v>0</v>
      </c>
      <c r="BS70">
        <v>6.08</v>
      </c>
      <c r="BT70">
        <v>1</v>
      </c>
      <c r="BU70">
        <v>1</v>
      </c>
      <c r="BV70">
        <v>1</v>
      </c>
      <c r="BW70">
        <v>1</v>
      </c>
      <c r="BX70">
        <v>1</v>
      </c>
      <c r="BY70" t="s">
        <v>1067</v>
      </c>
      <c r="BZ70">
        <v>105</v>
      </c>
      <c r="CA70">
        <v>55</v>
      </c>
      <c r="CF70">
        <v>0</v>
      </c>
      <c r="CG70">
        <v>0</v>
      </c>
      <c r="CM70">
        <v>0</v>
      </c>
      <c r="CN70" t="s">
        <v>1021</v>
      </c>
      <c r="CO70">
        <v>0</v>
      </c>
      <c r="CP70">
        <f t="shared" si="79"/>
        <v>9569.5400000000009</v>
      </c>
      <c r="CQ70">
        <f t="shared" si="80"/>
        <v>8450.4704000000002</v>
      </c>
      <c r="CR70">
        <f t="shared" si="81"/>
        <v>271.28960000000001</v>
      </c>
      <c r="CS70">
        <f t="shared" si="82"/>
        <v>64.934399999999997</v>
      </c>
      <c r="CT70">
        <f t="shared" si="83"/>
        <v>3869.7376000000004</v>
      </c>
      <c r="CU70">
        <f t="shared" si="84"/>
        <v>0</v>
      </c>
      <c r="CV70">
        <f t="shared" si="85"/>
        <v>76.589999999999989</v>
      </c>
      <c r="CW70">
        <f t="shared" si="86"/>
        <v>0.86249999999999993</v>
      </c>
      <c r="CX70">
        <f t="shared" si="87"/>
        <v>0</v>
      </c>
      <c r="CY70">
        <f t="shared" si="88"/>
        <v>2840.8325</v>
      </c>
      <c r="CZ70">
        <f t="shared" si="89"/>
        <v>1405.4644999999998</v>
      </c>
      <c r="DC70" t="s">
        <v>1067</v>
      </c>
      <c r="DD70" t="s">
        <v>1067</v>
      </c>
      <c r="DE70" t="s">
        <v>1082</v>
      </c>
      <c r="DF70" t="s">
        <v>1082</v>
      </c>
      <c r="DG70" t="s">
        <v>1083</v>
      </c>
      <c r="DH70" t="s">
        <v>1067</v>
      </c>
      <c r="DI70" t="s">
        <v>1083</v>
      </c>
      <c r="DJ70" t="s">
        <v>1082</v>
      </c>
      <c r="DK70" t="s">
        <v>1067</v>
      </c>
      <c r="DL70" t="s">
        <v>1067</v>
      </c>
      <c r="DM70" t="s">
        <v>1067</v>
      </c>
      <c r="DN70">
        <v>0</v>
      </c>
      <c r="DO70">
        <v>0</v>
      </c>
      <c r="DP70">
        <v>1</v>
      </c>
      <c r="DQ70">
        <v>1</v>
      </c>
      <c r="DU70">
        <v>1005</v>
      </c>
      <c r="DV70" t="s">
        <v>1080</v>
      </c>
      <c r="DW70" t="s">
        <v>1080</v>
      </c>
      <c r="DX70">
        <v>100</v>
      </c>
      <c r="EE70">
        <v>39174529</v>
      </c>
      <c r="EF70">
        <v>2</v>
      </c>
      <c r="EG70" t="s">
        <v>1084</v>
      </c>
      <c r="EH70">
        <v>0</v>
      </c>
      <c r="EI70" t="s">
        <v>1067</v>
      </c>
      <c r="EJ70">
        <v>1</v>
      </c>
      <c r="EK70">
        <v>15001</v>
      </c>
      <c r="EL70" t="s">
        <v>1162</v>
      </c>
      <c r="EM70" t="s">
        <v>1163</v>
      </c>
      <c r="EO70" t="s">
        <v>1087</v>
      </c>
      <c r="EQ70">
        <v>0</v>
      </c>
      <c r="ER70">
        <v>1979.02</v>
      </c>
      <c r="ES70">
        <v>1389.88</v>
      </c>
      <c r="ET70">
        <v>35.69</v>
      </c>
      <c r="EU70">
        <v>8.5399999999999991</v>
      </c>
      <c r="EV70">
        <v>553.45000000000005</v>
      </c>
      <c r="EW70">
        <v>66.599999999999994</v>
      </c>
      <c r="EX70">
        <v>0.69</v>
      </c>
      <c r="EY70">
        <v>0</v>
      </c>
      <c r="FQ70">
        <v>0</v>
      </c>
      <c r="FR70">
        <f t="shared" si="90"/>
        <v>0</v>
      </c>
      <c r="FS70">
        <v>0</v>
      </c>
      <c r="FT70" t="s">
        <v>1088</v>
      </c>
      <c r="FU70" t="s">
        <v>1089</v>
      </c>
      <c r="FX70">
        <v>94.5</v>
      </c>
      <c r="FY70">
        <v>46.75</v>
      </c>
      <c r="GA70" t="s">
        <v>1067</v>
      </c>
      <c r="GD70">
        <v>0</v>
      </c>
      <c r="GF70">
        <v>-756863196</v>
      </c>
      <c r="GG70">
        <v>1</v>
      </c>
      <c r="GH70">
        <v>1</v>
      </c>
      <c r="GI70">
        <v>4</v>
      </c>
      <c r="GJ70">
        <v>0</v>
      </c>
      <c r="GK70">
        <f>ROUND(R70*(R12)/100,2)</f>
        <v>0</v>
      </c>
      <c r="GL70">
        <f t="shared" si="91"/>
        <v>0</v>
      </c>
      <c r="GM70">
        <f t="shared" si="92"/>
        <v>13815.83</v>
      </c>
      <c r="GN70">
        <f t="shared" si="93"/>
        <v>13815.83</v>
      </c>
      <c r="GO70">
        <f t="shared" si="94"/>
        <v>0</v>
      </c>
      <c r="GP70">
        <f t="shared" si="95"/>
        <v>0</v>
      </c>
      <c r="GR70">
        <v>0</v>
      </c>
      <c r="GS70">
        <v>3</v>
      </c>
      <c r="GT70">
        <v>0</v>
      </c>
      <c r="GU70" t="s">
        <v>1067</v>
      </c>
      <c r="GV70">
        <f t="shared" si="96"/>
        <v>0</v>
      </c>
      <c r="GW70">
        <v>1</v>
      </c>
      <c r="GX70">
        <f t="shared" si="97"/>
        <v>0</v>
      </c>
      <c r="HA70">
        <v>0</v>
      </c>
      <c r="HB70">
        <v>0</v>
      </c>
      <c r="IK70">
        <v>0</v>
      </c>
    </row>
    <row r="71" spans="1:245">
      <c r="A71">
        <v>18</v>
      </c>
      <c r="B71">
        <v>1</v>
      </c>
      <c r="C71">
        <v>182</v>
      </c>
      <c r="E71" t="s">
        <v>1269</v>
      </c>
      <c r="F71" t="s">
        <v>1270</v>
      </c>
      <c r="G71" t="s">
        <v>1271</v>
      </c>
      <c r="H71" t="s">
        <v>1272</v>
      </c>
      <c r="I71">
        <f>I70*J71</f>
        <v>-7.9799999999999996E-2</v>
      </c>
      <c r="J71">
        <v>-0.105</v>
      </c>
      <c r="O71">
        <f t="shared" si="65"/>
        <v>-2717.03</v>
      </c>
      <c r="P71">
        <f t="shared" si="66"/>
        <v>-2717.03</v>
      </c>
      <c r="Q71">
        <f t="shared" si="67"/>
        <v>0</v>
      </c>
      <c r="R71">
        <f t="shared" si="68"/>
        <v>0</v>
      </c>
      <c r="S71">
        <f t="shared" si="69"/>
        <v>0</v>
      </c>
      <c r="T71">
        <f t="shared" si="70"/>
        <v>0</v>
      </c>
      <c r="U71">
        <f t="shared" si="71"/>
        <v>0</v>
      </c>
      <c r="V71">
        <f t="shared" si="72"/>
        <v>0</v>
      </c>
      <c r="W71">
        <f t="shared" si="73"/>
        <v>0</v>
      </c>
      <c r="X71">
        <f t="shared" si="74"/>
        <v>0</v>
      </c>
      <c r="Y71">
        <f t="shared" si="75"/>
        <v>0</v>
      </c>
      <c r="AA71">
        <v>39278658</v>
      </c>
      <c r="AB71">
        <f t="shared" si="76"/>
        <v>5600</v>
      </c>
      <c r="AC71">
        <f t="shared" si="59"/>
        <v>5600</v>
      </c>
      <c r="AD71">
        <f>ROUND((((ET71)-(EU71))+AE71),2)</f>
        <v>0</v>
      </c>
      <c r="AE71">
        <f>ROUND((EU71),2)</f>
        <v>0</v>
      </c>
      <c r="AF71">
        <f>ROUND((EV71),2)</f>
        <v>0</v>
      </c>
      <c r="AG71">
        <f t="shared" si="77"/>
        <v>0</v>
      </c>
      <c r="AH71">
        <f>(EW71)</f>
        <v>0</v>
      </c>
      <c r="AI71">
        <f>(EX71)</f>
        <v>0</v>
      </c>
      <c r="AJ71">
        <f t="shared" si="78"/>
        <v>0</v>
      </c>
      <c r="AK71">
        <v>5600</v>
      </c>
      <c r="AL71">
        <v>5600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95</v>
      </c>
      <c r="AU71">
        <v>47</v>
      </c>
      <c r="AV71">
        <v>1</v>
      </c>
      <c r="AW71">
        <v>1</v>
      </c>
      <c r="AZ71">
        <v>6.08</v>
      </c>
      <c r="BA71">
        <v>1</v>
      </c>
      <c r="BB71">
        <v>1</v>
      </c>
      <c r="BC71">
        <v>6.08</v>
      </c>
      <c r="BD71" t="s">
        <v>1067</v>
      </c>
      <c r="BE71" t="s">
        <v>1067</v>
      </c>
      <c r="BF71" t="s">
        <v>1067</v>
      </c>
      <c r="BG71" t="s">
        <v>1067</v>
      </c>
      <c r="BH71">
        <v>3</v>
      </c>
      <c r="BI71">
        <v>1</v>
      </c>
      <c r="BJ71" t="s">
        <v>1273</v>
      </c>
      <c r="BM71">
        <v>15001</v>
      </c>
      <c r="BN71">
        <v>0</v>
      </c>
      <c r="BO71" t="s">
        <v>1067</v>
      </c>
      <c r="BP71">
        <v>0</v>
      </c>
      <c r="BQ71">
        <v>2</v>
      </c>
      <c r="BR71">
        <v>1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1067</v>
      </c>
      <c r="BZ71">
        <v>105</v>
      </c>
      <c r="CA71">
        <v>55</v>
      </c>
      <c r="CF71">
        <v>0</v>
      </c>
      <c r="CG71">
        <v>0</v>
      </c>
      <c r="CM71">
        <v>0</v>
      </c>
      <c r="CN71" t="s">
        <v>1067</v>
      </c>
      <c r="CO71">
        <v>0</v>
      </c>
      <c r="CP71">
        <f t="shared" si="79"/>
        <v>-2717.03</v>
      </c>
      <c r="CQ71">
        <f t="shared" si="80"/>
        <v>34048</v>
      </c>
      <c r="CR71">
        <f t="shared" si="81"/>
        <v>0</v>
      </c>
      <c r="CS71">
        <f t="shared" si="82"/>
        <v>0</v>
      </c>
      <c r="CT71">
        <f t="shared" si="83"/>
        <v>0</v>
      </c>
      <c r="CU71">
        <f t="shared" si="84"/>
        <v>0</v>
      </c>
      <c r="CV71">
        <f t="shared" si="85"/>
        <v>0</v>
      </c>
      <c r="CW71">
        <f t="shared" si="86"/>
        <v>0</v>
      </c>
      <c r="CX71">
        <f t="shared" si="87"/>
        <v>0</v>
      </c>
      <c r="CY71">
        <f t="shared" si="88"/>
        <v>0</v>
      </c>
      <c r="CZ71">
        <f t="shared" si="89"/>
        <v>0</v>
      </c>
      <c r="DC71" t="s">
        <v>1067</v>
      </c>
      <c r="DD71" t="s">
        <v>1067</v>
      </c>
      <c r="DE71" t="s">
        <v>1067</v>
      </c>
      <c r="DF71" t="s">
        <v>1067</v>
      </c>
      <c r="DG71" t="s">
        <v>1067</v>
      </c>
      <c r="DH71" t="s">
        <v>1067</v>
      </c>
      <c r="DI71" t="s">
        <v>1067</v>
      </c>
      <c r="DJ71" t="s">
        <v>1067</v>
      </c>
      <c r="DK71" t="s">
        <v>1067</v>
      </c>
      <c r="DL71" t="s">
        <v>1067</v>
      </c>
      <c r="DM71" t="s">
        <v>1067</v>
      </c>
      <c r="DN71">
        <v>0</v>
      </c>
      <c r="DO71">
        <v>0</v>
      </c>
      <c r="DP71">
        <v>1</v>
      </c>
      <c r="DQ71">
        <v>1</v>
      </c>
      <c r="DU71">
        <v>1005</v>
      </c>
      <c r="DV71" t="s">
        <v>1272</v>
      </c>
      <c r="DW71" t="s">
        <v>1272</v>
      </c>
      <c r="DX71">
        <v>1000</v>
      </c>
      <c r="EE71">
        <v>39174529</v>
      </c>
      <c r="EF71">
        <v>2</v>
      </c>
      <c r="EG71" t="s">
        <v>1084</v>
      </c>
      <c r="EH71">
        <v>0</v>
      </c>
      <c r="EI71" t="s">
        <v>1067</v>
      </c>
      <c r="EJ71">
        <v>1</v>
      </c>
      <c r="EK71">
        <v>15001</v>
      </c>
      <c r="EL71" t="s">
        <v>1162</v>
      </c>
      <c r="EM71" t="s">
        <v>1163</v>
      </c>
      <c r="EO71" t="s">
        <v>1067</v>
      </c>
      <c r="EQ71">
        <v>0</v>
      </c>
      <c r="ER71">
        <v>5600</v>
      </c>
      <c r="ES71">
        <v>5600</v>
      </c>
      <c r="ET71">
        <v>0</v>
      </c>
      <c r="EU71">
        <v>0</v>
      </c>
      <c r="EV71">
        <v>0</v>
      </c>
      <c r="EW71">
        <v>0</v>
      </c>
      <c r="EX71">
        <v>0</v>
      </c>
      <c r="FQ71">
        <v>0</v>
      </c>
      <c r="FR71">
        <f t="shared" si="90"/>
        <v>0</v>
      </c>
      <c r="FS71">
        <v>0</v>
      </c>
      <c r="FT71" t="s">
        <v>1088</v>
      </c>
      <c r="FU71" t="s">
        <v>1089</v>
      </c>
      <c r="FX71">
        <v>94.5</v>
      </c>
      <c r="FY71">
        <v>46.75</v>
      </c>
      <c r="GA71" t="s">
        <v>1067</v>
      </c>
      <c r="GD71">
        <v>0</v>
      </c>
      <c r="GF71">
        <v>1310136093</v>
      </c>
      <c r="GG71">
        <v>1</v>
      </c>
      <c r="GH71">
        <v>1</v>
      </c>
      <c r="GI71">
        <v>4</v>
      </c>
      <c r="GJ71">
        <v>0</v>
      </c>
      <c r="GK71">
        <f>ROUND(R71*(R12)/100,2)</f>
        <v>0</v>
      </c>
      <c r="GL71">
        <f t="shared" si="91"/>
        <v>0</v>
      </c>
      <c r="GM71">
        <f t="shared" si="92"/>
        <v>-2717.03</v>
      </c>
      <c r="GN71">
        <f t="shared" si="93"/>
        <v>-2717.03</v>
      </c>
      <c r="GO71">
        <f t="shared" si="94"/>
        <v>0</v>
      </c>
      <c r="GP71">
        <f t="shared" si="95"/>
        <v>0</v>
      </c>
      <c r="GR71">
        <v>0</v>
      </c>
      <c r="GS71">
        <v>3</v>
      </c>
      <c r="GT71">
        <v>0</v>
      </c>
      <c r="GU71" t="s">
        <v>1067</v>
      </c>
      <c r="GV71">
        <f t="shared" si="96"/>
        <v>0</v>
      </c>
      <c r="GW71">
        <v>1</v>
      </c>
      <c r="GX71">
        <f t="shared" si="97"/>
        <v>0</v>
      </c>
      <c r="HA71">
        <v>0</v>
      </c>
      <c r="HB71">
        <v>0</v>
      </c>
      <c r="IK71">
        <v>0</v>
      </c>
    </row>
    <row r="72" spans="1:245">
      <c r="A72">
        <v>18</v>
      </c>
      <c r="B72">
        <v>1</v>
      </c>
      <c r="C72">
        <v>183</v>
      </c>
      <c r="E72" t="s">
        <v>1274</v>
      </c>
      <c r="F72" t="s">
        <v>1275</v>
      </c>
      <c r="G72" t="s">
        <v>1276</v>
      </c>
      <c r="H72" t="s">
        <v>1134</v>
      </c>
      <c r="I72">
        <f>I70*J72</f>
        <v>76</v>
      </c>
      <c r="J72">
        <v>100</v>
      </c>
      <c r="O72">
        <f t="shared" si="65"/>
        <v>41956.86</v>
      </c>
      <c r="P72">
        <f t="shared" si="66"/>
        <v>41956.86</v>
      </c>
      <c r="Q72">
        <f t="shared" si="67"/>
        <v>0</v>
      </c>
      <c r="R72">
        <f t="shared" si="68"/>
        <v>0</v>
      </c>
      <c r="S72">
        <f t="shared" si="69"/>
        <v>0</v>
      </c>
      <c r="T72">
        <f t="shared" si="70"/>
        <v>0</v>
      </c>
      <c r="U72">
        <f t="shared" si="71"/>
        <v>0</v>
      </c>
      <c r="V72">
        <f t="shared" si="72"/>
        <v>0</v>
      </c>
      <c r="W72">
        <f t="shared" si="73"/>
        <v>0</v>
      </c>
      <c r="X72">
        <f t="shared" si="74"/>
        <v>0</v>
      </c>
      <c r="Y72">
        <f t="shared" si="75"/>
        <v>0</v>
      </c>
      <c r="AA72">
        <v>39278658</v>
      </c>
      <c r="AB72">
        <f t="shared" si="76"/>
        <v>90.8</v>
      </c>
      <c r="AC72">
        <f t="shared" si="59"/>
        <v>90.8</v>
      </c>
      <c r="AD72">
        <f>ROUND((((ET72)-(EU72))+AE72),2)</f>
        <v>0</v>
      </c>
      <c r="AE72">
        <f>ROUND((EU72),2)</f>
        <v>0</v>
      </c>
      <c r="AF72">
        <f>ROUND((EV72),2)</f>
        <v>0</v>
      </c>
      <c r="AG72">
        <f t="shared" si="77"/>
        <v>0</v>
      </c>
      <c r="AH72">
        <f>(EW72)</f>
        <v>0</v>
      </c>
      <c r="AI72">
        <f>(EX72)</f>
        <v>0</v>
      </c>
      <c r="AJ72">
        <f t="shared" si="78"/>
        <v>0</v>
      </c>
      <c r="AK72">
        <v>90.8</v>
      </c>
      <c r="AL72">
        <v>90.8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95</v>
      </c>
      <c r="AU72">
        <v>47</v>
      </c>
      <c r="AV72">
        <v>1</v>
      </c>
      <c r="AW72">
        <v>1</v>
      </c>
      <c r="AZ72">
        <v>6.08</v>
      </c>
      <c r="BA72">
        <v>1</v>
      </c>
      <c r="BB72">
        <v>1</v>
      </c>
      <c r="BC72">
        <v>6.08</v>
      </c>
      <c r="BD72" t="s">
        <v>1067</v>
      </c>
      <c r="BE72" t="s">
        <v>1067</v>
      </c>
      <c r="BF72" t="s">
        <v>1067</v>
      </c>
      <c r="BG72" t="s">
        <v>1067</v>
      </c>
      <c r="BH72">
        <v>3</v>
      </c>
      <c r="BI72">
        <v>1</v>
      </c>
      <c r="BJ72" t="s">
        <v>0</v>
      </c>
      <c r="BM72">
        <v>15001</v>
      </c>
      <c r="BN72">
        <v>0</v>
      </c>
      <c r="BO72" t="s">
        <v>1067</v>
      </c>
      <c r="BP72">
        <v>0</v>
      </c>
      <c r="BQ72">
        <v>2</v>
      </c>
      <c r="BR72">
        <v>0</v>
      </c>
      <c r="BS72">
        <v>1</v>
      </c>
      <c r="BT72">
        <v>1</v>
      </c>
      <c r="BU72">
        <v>1</v>
      </c>
      <c r="BV72">
        <v>1</v>
      </c>
      <c r="BW72">
        <v>1</v>
      </c>
      <c r="BX72">
        <v>1</v>
      </c>
      <c r="BY72" t="s">
        <v>1067</v>
      </c>
      <c r="BZ72">
        <v>105</v>
      </c>
      <c r="CA72">
        <v>55</v>
      </c>
      <c r="CF72">
        <v>0</v>
      </c>
      <c r="CG72">
        <v>0</v>
      </c>
      <c r="CM72">
        <v>0</v>
      </c>
      <c r="CN72" t="s">
        <v>1067</v>
      </c>
      <c r="CO72">
        <v>0</v>
      </c>
      <c r="CP72">
        <f t="shared" si="79"/>
        <v>41956.86</v>
      </c>
      <c r="CQ72">
        <f t="shared" si="80"/>
        <v>552.06399999999996</v>
      </c>
      <c r="CR72">
        <f t="shared" si="81"/>
        <v>0</v>
      </c>
      <c r="CS72">
        <f t="shared" si="82"/>
        <v>0</v>
      </c>
      <c r="CT72">
        <f t="shared" si="83"/>
        <v>0</v>
      </c>
      <c r="CU72">
        <f t="shared" si="84"/>
        <v>0</v>
      </c>
      <c r="CV72">
        <f t="shared" si="85"/>
        <v>0</v>
      </c>
      <c r="CW72">
        <f t="shared" si="86"/>
        <v>0</v>
      </c>
      <c r="CX72">
        <f t="shared" si="87"/>
        <v>0</v>
      </c>
      <c r="CY72">
        <f t="shared" si="88"/>
        <v>0</v>
      </c>
      <c r="CZ72">
        <f t="shared" si="89"/>
        <v>0</v>
      </c>
      <c r="DC72" t="s">
        <v>1067</v>
      </c>
      <c r="DD72" t="s">
        <v>1067</v>
      </c>
      <c r="DE72" t="s">
        <v>1067</v>
      </c>
      <c r="DF72" t="s">
        <v>1067</v>
      </c>
      <c r="DG72" t="s">
        <v>1067</v>
      </c>
      <c r="DH72" t="s">
        <v>1067</v>
      </c>
      <c r="DI72" t="s">
        <v>1067</v>
      </c>
      <c r="DJ72" t="s">
        <v>1067</v>
      </c>
      <c r="DK72" t="s">
        <v>1067</v>
      </c>
      <c r="DL72" t="s">
        <v>1067</v>
      </c>
      <c r="DM72" t="s">
        <v>1067</v>
      </c>
      <c r="DN72">
        <v>0</v>
      </c>
      <c r="DO72">
        <v>0</v>
      </c>
      <c r="DP72">
        <v>1</v>
      </c>
      <c r="DQ72">
        <v>1</v>
      </c>
      <c r="DU72">
        <v>1005</v>
      </c>
      <c r="DV72" t="s">
        <v>1134</v>
      </c>
      <c r="DW72" t="s">
        <v>1134</v>
      </c>
      <c r="DX72">
        <v>1</v>
      </c>
      <c r="EE72">
        <v>39174529</v>
      </c>
      <c r="EF72">
        <v>2</v>
      </c>
      <c r="EG72" t="s">
        <v>1084</v>
      </c>
      <c r="EH72">
        <v>0</v>
      </c>
      <c r="EI72" t="s">
        <v>1067</v>
      </c>
      <c r="EJ72">
        <v>1</v>
      </c>
      <c r="EK72">
        <v>15001</v>
      </c>
      <c r="EL72" t="s">
        <v>1162</v>
      </c>
      <c r="EM72" t="s">
        <v>1163</v>
      </c>
      <c r="EO72" t="s">
        <v>1067</v>
      </c>
      <c r="EQ72">
        <v>0</v>
      </c>
      <c r="ER72">
        <v>90.8</v>
      </c>
      <c r="ES72">
        <v>90.8</v>
      </c>
      <c r="ET72">
        <v>0</v>
      </c>
      <c r="EU72">
        <v>0</v>
      </c>
      <c r="EV72">
        <v>0</v>
      </c>
      <c r="EW72">
        <v>0</v>
      </c>
      <c r="EX72">
        <v>0</v>
      </c>
      <c r="FQ72">
        <v>0</v>
      </c>
      <c r="FR72">
        <f t="shared" si="90"/>
        <v>0</v>
      </c>
      <c r="FS72">
        <v>0</v>
      </c>
      <c r="FT72" t="s">
        <v>1088</v>
      </c>
      <c r="FU72" t="s">
        <v>1089</v>
      </c>
      <c r="FX72">
        <v>94.5</v>
      </c>
      <c r="FY72">
        <v>46.75</v>
      </c>
      <c r="GA72" t="s">
        <v>1067</v>
      </c>
      <c r="GD72">
        <v>0</v>
      </c>
      <c r="GF72">
        <v>1702074179</v>
      </c>
      <c r="GG72">
        <v>1</v>
      </c>
      <c r="GH72">
        <v>1</v>
      </c>
      <c r="GI72">
        <v>4</v>
      </c>
      <c r="GJ72">
        <v>0</v>
      </c>
      <c r="GK72">
        <f>ROUND(R72*(R12)/100,2)</f>
        <v>0</v>
      </c>
      <c r="GL72">
        <f t="shared" si="91"/>
        <v>0</v>
      </c>
      <c r="GM72">
        <f t="shared" si="92"/>
        <v>41956.86</v>
      </c>
      <c r="GN72">
        <f t="shared" si="93"/>
        <v>41956.86</v>
      </c>
      <c r="GO72">
        <f t="shared" si="94"/>
        <v>0</v>
      </c>
      <c r="GP72">
        <f t="shared" si="95"/>
        <v>0</v>
      </c>
      <c r="GR72">
        <v>0</v>
      </c>
      <c r="GS72">
        <v>3</v>
      </c>
      <c r="GT72">
        <v>0</v>
      </c>
      <c r="GU72" t="s">
        <v>1067</v>
      </c>
      <c r="GV72">
        <f t="shared" si="96"/>
        <v>0</v>
      </c>
      <c r="GW72">
        <v>1</v>
      </c>
      <c r="GX72">
        <f t="shared" si="97"/>
        <v>0</v>
      </c>
      <c r="HA72">
        <v>0</v>
      </c>
      <c r="HB72">
        <v>0</v>
      </c>
      <c r="IK72">
        <v>0</v>
      </c>
    </row>
    <row r="73" spans="1:245">
      <c r="A73">
        <v>17</v>
      </c>
      <c r="B73">
        <v>1</v>
      </c>
      <c r="C73">
        <f ca="1">ROW(SmtRes!A188)</f>
        <v>188</v>
      </c>
      <c r="D73">
        <f ca="1">ROW(EtalonRes!A190)</f>
        <v>190</v>
      </c>
      <c r="E73" t="s">
        <v>1</v>
      </c>
      <c r="F73" t="s">
        <v>2</v>
      </c>
      <c r="G73" t="s">
        <v>3</v>
      </c>
      <c r="H73" t="s">
        <v>1108</v>
      </c>
      <c r="I73">
        <f>ROUND(48.5/100,9)</f>
        <v>0.48499999999999999</v>
      </c>
      <c r="J73">
        <v>0</v>
      </c>
      <c r="O73">
        <f t="shared" si="65"/>
        <v>299.95999999999998</v>
      </c>
      <c r="P73">
        <f t="shared" si="66"/>
        <v>106.16</v>
      </c>
      <c r="Q73">
        <f t="shared" si="67"/>
        <v>0</v>
      </c>
      <c r="R73">
        <f t="shared" si="68"/>
        <v>0</v>
      </c>
      <c r="S73">
        <f t="shared" si="69"/>
        <v>193.8</v>
      </c>
      <c r="T73">
        <f t="shared" si="70"/>
        <v>0</v>
      </c>
      <c r="U73">
        <f t="shared" si="71"/>
        <v>3.7369249999999994</v>
      </c>
      <c r="V73">
        <f t="shared" si="72"/>
        <v>0</v>
      </c>
      <c r="W73">
        <f t="shared" si="73"/>
        <v>0</v>
      </c>
      <c r="X73">
        <f t="shared" si="74"/>
        <v>205.43</v>
      </c>
      <c r="Y73">
        <f t="shared" si="75"/>
        <v>104.65</v>
      </c>
      <c r="AA73">
        <v>39278658</v>
      </c>
      <c r="AB73">
        <f t="shared" si="76"/>
        <v>101.72</v>
      </c>
      <c r="AC73">
        <f t="shared" si="59"/>
        <v>36</v>
      </c>
      <c r="AD73">
        <f>ROUND(((((ET73*1.25))-((EU73*1.25)))+AE73),2)</f>
        <v>0</v>
      </c>
      <c r="AE73">
        <f>ROUND(((EU73*1.25)),2)</f>
        <v>0</v>
      </c>
      <c r="AF73">
        <f>ROUND(((EV73*1.15)),2)</f>
        <v>65.72</v>
      </c>
      <c r="AG73">
        <f t="shared" si="77"/>
        <v>0</v>
      </c>
      <c r="AH73">
        <f>((EW73*1.15))</f>
        <v>7.7049999999999992</v>
      </c>
      <c r="AI73">
        <f>((EX73*1.25))</f>
        <v>0</v>
      </c>
      <c r="AJ73">
        <f t="shared" si="78"/>
        <v>0</v>
      </c>
      <c r="AK73">
        <v>93.15</v>
      </c>
      <c r="AL73">
        <v>36</v>
      </c>
      <c r="AM73">
        <v>0</v>
      </c>
      <c r="AN73">
        <v>0</v>
      </c>
      <c r="AO73">
        <v>57.15</v>
      </c>
      <c r="AP73">
        <v>0</v>
      </c>
      <c r="AQ73">
        <v>6.7</v>
      </c>
      <c r="AR73">
        <v>0</v>
      </c>
      <c r="AS73">
        <v>0</v>
      </c>
      <c r="AT73">
        <v>106</v>
      </c>
      <c r="AU73">
        <v>54</v>
      </c>
      <c r="AV73">
        <v>1</v>
      </c>
      <c r="AW73">
        <v>1</v>
      </c>
      <c r="AZ73">
        <v>6.08</v>
      </c>
      <c r="BA73">
        <v>6.08</v>
      </c>
      <c r="BB73">
        <v>6.08</v>
      </c>
      <c r="BC73">
        <v>6.08</v>
      </c>
      <c r="BD73" t="s">
        <v>1067</v>
      </c>
      <c r="BE73" t="s">
        <v>1067</v>
      </c>
      <c r="BF73" t="s">
        <v>1067</v>
      </c>
      <c r="BG73" t="s">
        <v>1067</v>
      </c>
      <c r="BH73">
        <v>0</v>
      </c>
      <c r="BI73">
        <v>1</v>
      </c>
      <c r="BJ73" t="s">
        <v>4</v>
      </c>
      <c r="BM73">
        <v>10001</v>
      </c>
      <c r="BN73">
        <v>0</v>
      </c>
      <c r="BO73" t="s">
        <v>1067</v>
      </c>
      <c r="BP73">
        <v>0</v>
      </c>
      <c r="BQ73">
        <v>2</v>
      </c>
      <c r="BR73">
        <v>0</v>
      </c>
      <c r="BS73">
        <v>6.08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1067</v>
      </c>
      <c r="BZ73">
        <v>118</v>
      </c>
      <c r="CA73">
        <v>63</v>
      </c>
      <c r="CF73">
        <v>0</v>
      </c>
      <c r="CG73">
        <v>0</v>
      </c>
      <c r="CM73">
        <v>0</v>
      </c>
      <c r="CN73" t="s">
        <v>1021</v>
      </c>
      <c r="CO73">
        <v>0</v>
      </c>
      <c r="CP73">
        <f t="shared" si="79"/>
        <v>299.96000000000004</v>
      </c>
      <c r="CQ73">
        <f t="shared" si="80"/>
        <v>218.88</v>
      </c>
      <c r="CR73">
        <f t="shared" si="81"/>
        <v>0</v>
      </c>
      <c r="CS73">
        <f t="shared" si="82"/>
        <v>0</v>
      </c>
      <c r="CT73">
        <f t="shared" si="83"/>
        <v>399.57760000000002</v>
      </c>
      <c r="CU73">
        <f t="shared" si="84"/>
        <v>0</v>
      </c>
      <c r="CV73">
        <f t="shared" si="85"/>
        <v>7.7049999999999992</v>
      </c>
      <c r="CW73">
        <f t="shared" si="86"/>
        <v>0</v>
      </c>
      <c r="CX73">
        <f t="shared" si="87"/>
        <v>0</v>
      </c>
      <c r="CY73">
        <f t="shared" si="88"/>
        <v>205.42800000000003</v>
      </c>
      <c r="CZ73">
        <f t="shared" si="89"/>
        <v>104.652</v>
      </c>
      <c r="DC73" t="s">
        <v>1067</v>
      </c>
      <c r="DD73" t="s">
        <v>1067</v>
      </c>
      <c r="DE73" t="s">
        <v>1082</v>
      </c>
      <c r="DF73" t="s">
        <v>1082</v>
      </c>
      <c r="DG73" t="s">
        <v>1083</v>
      </c>
      <c r="DH73" t="s">
        <v>1067</v>
      </c>
      <c r="DI73" t="s">
        <v>1083</v>
      </c>
      <c r="DJ73" t="s">
        <v>1082</v>
      </c>
      <c r="DK73" t="s">
        <v>1067</v>
      </c>
      <c r="DL73" t="s">
        <v>1067</v>
      </c>
      <c r="DM73" t="s">
        <v>1067</v>
      </c>
      <c r="DN73">
        <v>0</v>
      </c>
      <c r="DO73">
        <v>0</v>
      </c>
      <c r="DP73">
        <v>1</v>
      </c>
      <c r="DQ73">
        <v>1</v>
      </c>
      <c r="DU73">
        <v>1003</v>
      </c>
      <c r="DV73" t="s">
        <v>1108</v>
      </c>
      <c r="DW73" t="s">
        <v>1108</v>
      </c>
      <c r="DX73">
        <v>100</v>
      </c>
      <c r="EE73">
        <v>39174503</v>
      </c>
      <c r="EF73">
        <v>2</v>
      </c>
      <c r="EG73" t="s">
        <v>1084</v>
      </c>
      <c r="EH73">
        <v>0</v>
      </c>
      <c r="EI73" t="s">
        <v>1067</v>
      </c>
      <c r="EJ73">
        <v>1</v>
      </c>
      <c r="EK73">
        <v>10001</v>
      </c>
      <c r="EL73" t="s">
        <v>1141</v>
      </c>
      <c r="EM73" t="s">
        <v>1142</v>
      </c>
      <c r="EO73" t="s">
        <v>1087</v>
      </c>
      <c r="EQ73">
        <v>0</v>
      </c>
      <c r="ER73">
        <v>93.15</v>
      </c>
      <c r="ES73">
        <v>36</v>
      </c>
      <c r="ET73">
        <v>0</v>
      </c>
      <c r="EU73">
        <v>0</v>
      </c>
      <c r="EV73">
        <v>57.15</v>
      </c>
      <c r="EW73">
        <v>6.7</v>
      </c>
      <c r="EX73">
        <v>0</v>
      </c>
      <c r="EY73">
        <v>0</v>
      </c>
      <c r="FQ73">
        <v>0</v>
      </c>
      <c r="FR73">
        <f t="shared" si="90"/>
        <v>0</v>
      </c>
      <c r="FS73">
        <v>0</v>
      </c>
      <c r="FT73" t="s">
        <v>1088</v>
      </c>
      <c r="FU73" t="s">
        <v>1089</v>
      </c>
      <c r="FX73">
        <v>106.2</v>
      </c>
      <c r="FY73">
        <v>53.55</v>
      </c>
      <c r="GA73" t="s">
        <v>1067</v>
      </c>
      <c r="GD73">
        <v>0</v>
      </c>
      <c r="GF73">
        <v>1102471525</v>
      </c>
      <c r="GG73">
        <v>1</v>
      </c>
      <c r="GH73">
        <v>1</v>
      </c>
      <c r="GI73">
        <v>4</v>
      </c>
      <c r="GJ73">
        <v>0</v>
      </c>
      <c r="GK73">
        <f>ROUND(R73*(R12)/100,2)</f>
        <v>0</v>
      </c>
      <c r="GL73">
        <f t="shared" si="91"/>
        <v>0</v>
      </c>
      <c r="GM73">
        <f t="shared" si="92"/>
        <v>610.04</v>
      </c>
      <c r="GN73">
        <f t="shared" si="93"/>
        <v>610.04</v>
      </c>
      <c r="GO73">
        <f t="shared" si="94"/>
        <v>0</v>
      </c>
      <c r="GP73">
        <f t="shared" si="95"/>
        <v>0</v>
      </c>
      <c r="GR73">
        <v>0</v>
      </c>
      <c r="GS73">
        <v>3</v>
      </c>
      <c r="GT73">
        <v>0</v>
      </c>
      <c r="GU73" t="s">
        <v>1067</v>
      </c>
      <c r="GV73">
        <f t="shared" si="96"/>
        <v>0</v>
      </c>
      <c r="GW73">
        <v>1</v>
      </c>
      <c r="GX73">
        <f t="shared" si="97"/>
        <v>0</v>
      </c>
      <c r="HA73">
        <v>0</v>
      </c>
      <c r="HB73">
        <v>0</v>
      </c>
      <c r="IK73">
        <v>0</v>
      </c>
    </row>
    <row r="74" spans="1:245">
      <c r="A74">
        <v>18</v>
      </c>
      <c r="B74">
        <v>1</v>
      </c>
      <c r="C74">
        <v>187</v>
      </c>
      <c r="E74" t="s">
        <v>5</v>
      </c>
      <c r="F74" t="s">
        <v>6</v>
      </c>
      <c r="G74" t="s">
        <v>7</v>
      </c>
      <c r="H74" t="s">
        <v>8</v>
      </c>
      <c r="I74">
        <f>I73*J74</f>
        <v>4.8499999999999996</v>
      </c>
      <c r="J74">
        <v>10</v>
      </c>
      <c r="O74">
        <f t="shared" si="65"/>
        <v>754.89</v>
      </c>
      <c r="P74">
        <f t="shared" si="66"/>
        <v>754.89</v>
      </c>
      <c r="Q74">
        <f t="shared" si="67"/>
        <v>0</v>
      </c>
      <c r="R74">
        <f t="shared" si="68"/>
        <v>0</v>
      </c>
      <c r="S74">
        <f t="shared" si="69"/>
        <v>0</v>
      </c>
      <c r="T74">
        <f t="shared" si="70"/>
        <v>0</v>
      </c>
      <c r="U74">
        <f t="shared" si="71"/>
        <v>0</v>
      </c>
      <c r="V74">
        <f t="shared" si="72"/>
        <v>0</v>
      </c>
      <c r="W74">
        <f t="shared" si="73"/>
        <v>0</v>
      </c>
      <c r="X74">
        <f t="shared" si="74"/>
        <v>0</v>
      </c>
      <c r="Y74">
        <f t="shared" si="75"/>
        <v>0</v>
      </c>
      <c r="AA74">
        <v>39278658</v>
      </c>
      <c r="AB74">
        <f t="shared" si="76"/>
        <v>25.6</v>
      </c>
      <c r="AC74">
        <f t="shared" si="59"/>
        <v>25.6</v>
      </c>
      <c r="AD74">
        <f>ROUND((((ET74)-(EU74))+AE74),2)</f>
        <v>0</v>
      </c>
      <c r="AE74">
        <f>ROUND((EU74),2)</f>
        <v>0</v>
      </c>
      <c r="AF74">
        <f>ROUND((EV74),2)</f>
        <v>0</v>
      </c>
      <c r="AG74">
        <f t="shared" si="77"/>
        <v>0</v>
      </c>
      <c r="AH74">
        <f>(EW74)</f>
        <v>0</v>
      </c>
      <c r="AI74">
        <f>(EX74)</f>
        <v>0</v>
      </c>
      <c r="AJ74">
        <f t="shared" si="78"/>
        <v>0</v>
      </c>
      <c r="AK74">
        <v>25.6</v>
      </c>
      <c r="AL74">
        <v>25.6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106</v>
      </c>
      <c r="AU74">
        <v>54</v>
      </c>
      <c r="AV74">
        <v>1</v>
      </c>
      <c r="AW74">
        <v>1</v>
      </c>
      <c r="AZ74">
        <v>6.08</v>
      </c>
      <c r="BA74">
        <v>1</v>
      </c>
      <c r="BB74">
        <v>1</v>
      </c>
      <c r="BC74">
        <v>6.08</v>
      </c>
      <c r="BD74" t="s">
        <v>1067</v>
      </c>
      <c r="BE74" t="s">
        <v>1067</v>
      </c>
      <c r="BF74" t="s">
        <v>1067</v>
      </c>
      <c r="BG74" t="s">
        <v>1067</v>
      </c>
      <c r="BH74">
        <v>3</v>
      </c>
      <c r="BI74">
        <v>1</v>
      </c>
      <c r="BJ74" t="s">
        <v>9</v>
      </c>
      <c r="BM74">
        <v>10001</v>
      </c>
      <c r="BN74">
        <v>0</v>
      </c>
      <c r="BO74" t="s">
        <v>1067</v>
      </c>
      <c r="BP74">
        <v>0</v>
      </c>
      <c r="BQ74">
        <v>2</v>
      </c>
      <c r="BR74">
        <v>0</v>
      </c>
      <c r="BS74">
        <v>1</v>
      </c>
      <c r="BT74">
        <v>1</v>
      </c>
      <c r="BU74">
        <v>1</v>
      </c>
      <c r="BV74">
        <v>1</v>
      </c>
      <c r="BW74">
        <v>1</v>
      </c>
      <c r="BX74">
        <v>1</v>
      </c>
      <c r="BY74" t="s">
        <v>1067</v>
      </c>
      <c r="BZ74">
        <v>118</v>
      </c>
      <c r="CA74">
        <v>63</v>
      </c>
      <c r="CF74">
        <v>0</v>
      </c>
      <c r="CG74">
        <v>0</v>
      </c>
      <c r="CM74">
        <v>0</v>
      </c>
      <c r="CN74" t="s">
        <v>1067</v>
      </c>
      <c r="CO74">
        <v>0</v>
      </c>
      <c r="CP74">
        <f t="shared" si="79"/>
        <v>754.89</v>
      </c>
      <c r="CQ74">
        <f t="shared" si="80"/>
        <v>155.64800000000002</v>
      </c>
      <c r="CR74">
        <f t="shared" si="81"/>
        <v>0</v>
      </c>
      <c r="CS74">
        <f t="shared" si="82"/>
        <v>0</v>
      </c>
      <c r="CT74">
        <f t="shared" si="83"/>
        <v>0</v>
      </c>
      <c r="CU74">
        <f t="shared" si="84"/>
        <v>0</v>
      </c>
      <c r="CV74">
        <f t="shared" si="85"/>
        <v>0</v>
      </c>
      <c r="CW74">
        <f t="shared" si="86"/>
        <v>0</v>
      </c>
      <c r="CX74">
        <f t="shared" si="87"/>
        <v>0</v>
      </c>
      <c r="CY74">
        <f t="shared" si="88"/>
        <v>0</v>
      </c>
      <c r="CZ74">
        <f t="shared" si="89"/>
        <v>0</v>
      </c>
      <c r="DC74" t="s">
        <v>1067</v>
      </c>
      <c r="DD74" t="s">
        <v>1067</v>
      </c>
      <c r="DE74" t="s">
        <v>1067</v>
      </c>
      <c r="DF74" t="s">
        <v>1067</v>
      </c>
      <c r="DG74" t="s">
        <v>1067</v>
      </c>
      <c r="DH74" t="s">
        <v>1067</v>
      </c>
      <c r="DI74" t="s">
        <v>1067</v>
      </c>
      <c r="DJ74" t="s">
        <v>1067</v>
      </c>
      <c r="DK74" t="s">
        <v>1067</v>
      </c>
      <c r="DL74" t="s">
        <v>1067</v>
      </c>
      <c r="DM74" t="s">
        <v>1067</v>
      </c>
      <c r="DN74">
        <v>0</v>
      </c>
      <c r="DO74">
        <v>0</v>
      </c>
      <c r="DP74">
        <v>1</v>
      </c>
      <c r="DQ74">
        <v>1</v>
      </c>
      <c r="DU74">
        <v>1003</v>
      </c>
      <c r="DV74" t="s">
        <v>8</v>
      </c>
      <c r="DW74" t="s">
        <v>8</v>
      </c>
      <c r="DX74">
        <v>10</v>
      </c>
      <c r="EE74">
        <v>39174503</v>
      </c>
      <c r="EF74">
        <v>2</v>
      </c>
      <c r="EG74" t="s">
        <v>1084</v>
      </c>
      <c r="EH74">
        <v>0</v>
      </c>
      <c r="EI74" t="s">
        <v>1067</v>
      </c>
      <c r="EJ74">
        <v>1</v>
      </c>
      <c r="EK74">
        <v>10001</v>
      </c>
      <c r="EL74" t="s">
        <v>1141</v>
      </c>
      <c r="EM74" t="s">
        <v>1142</v>
      </c>
      <c r="EO74" t="s">
        <v>1067</v>
      </c>
      <c r="EQ74">
        <v>0</v>
      </c>
      <c r="ER74">
        <v>25.6</v>
      </c>
      <c r="ES74">
        <v>25.6</v>
      </c>
      <c r="ET74">
        <v>0</v>
      </c>
      <c r="EU74">
        <v>0</v>
      </c>
      <c r="EV74">
        <v>0</v>
      </c>
      <c r="EW74">
        <v>0</v>
      </c>
      <c r="EX74">
        <v>0</v>
      </c>
      <c r="FQ74">
        <v>0</v>
      </c>
      <c r="FR74">
        <f t="shared" si="90"/>
        <v>0</v>
      </c>
      <c r="FS74">
        <v>0</v>
      </c>
      <c r="FT74" t="s">
        <v>1088</v>
      </c>
      <c r="FU74" t="s">
        <v>1089</v>
      </c>
      <c r="FX74">
        <v>106.2</v>
      </c>
      <c r="FY74">
        <v>53.55</v>
      </c>
      <c r="GA74" t="s">
        <v>1067</v>
      </c>
      <c r="GD74">
        <v>0</v>
      </c>
      <c r="GF74">
        <v>-1799600013</v>
      </c>
      <c r="GG74">
        <v>1</v>
      </c>
      <c r="GH74">
        <v>1</v>
      </c>
      <c r="GI74">
        <v>4</v>
      </c>
      <c r="GJ74">
        <v>0</v>
      </c>
      <c r="GK74">
        <f>ROUND(R74*(R12)/100,2)</f>
        <v>0</v>
      </c>
      <c r="GL74">
        <f t="shared" si="91"/>
        <v>0</v>
      </c>
      <c r="GM74">
        <f t="shared" si="92"/>
        <v>754.89</v>
      </c>
      <c r="GN74">
        <f t="shared" si="93"/>
        <v>754.89</v>
      </c>
      <c r="GO74">
        <f t="shared" si="94"/>
        <v>0</v>
      </c>
      <c r="GP74">
        <f t="shared" si="95"/>
        <v>0</v>
      </c>
      <c r="GR74">
        <v>0</v>
      </c>
      <c r="GS74">
        <v>3</v>
      </c>
      <c r="GT74">
        <v>0</v>
      </c>
      <c r="GU74" t="s">
        <v>1067</v>
      </c>
      <c r="GV74">
        <f t="shared" si="96"/>
        <v>0</v>
      </c>
      <c r="GW74">
        <v>1</v>
      </c>
      <c r="GX74">
        <f t="shared" si="97"/>
        <v>0</v>
      </c>
      <c r="HA74">
        <v>0</v>
      </c>
      <c r="HB74">
        <v>0</v>
      </c>
      <c r="IK74">
        <v>0</v>
      </c>
    </row>
    <row r="75" spans="1:245">
      <c r="A75">
        <v>18</v>
      </c>
      <c r="B75">
        <v>1</v>
      </c>
      <c r="C75">
        <v>186</v>
      </c>
      <c r="E75" t="s">
        <v>10</v>
      </c>
      <c r="F75" t="s">
        <v>11</v>
      </c>
      <c r="G75" t="s">
        <v>12</v>
      </c>
      <c r="H75" t="s">
        <v>13</v>
      </c>
      <c r="I75">
        <f>I73*J75</f>
        <v>48.5</v>
      </c>
      <c r="J75">
        <v>100</v>
      </c>
      <c r="O75">
        <f t="shared" si="65"/>
        <v>0</v>
      </c>
      <c r="P75">
        <f t="shared" si="66"/>
        <v>0</v>
      </c>
      <c r="Q75">
        <f t="shared" si="67"/>
        <v>0</v>
      </c>
      <c r="R75">
        <f t="shared" si="68"/>
        <v>0</v>
      </c>
      <c r="S75">
        <f t="shared" si="69"/>
        <v>0</v>
      </c>
      <c r="T75">
        <f t="shared" si="70"/>
        <v>0</v>
      </c>
      <c r="U75">
        <f t="shared" si="71"/>
        <v>0</v>
      </c>
      <c r="V75">
        <f t="shared" si="72"/>
        <v>0</v>
      </c>
      <c r="W75">
        <f t="shared" si="73"/>
        <v>0</v>
      </c>
      <c r="X75">
        <f t="shared" si="74"/>
        <v>0</v>
      </c>
      <c r="Y75">
        <f t="shared" si="75"/>
        <v>0</v>
      </c>
      <c r="AA75">
        <v>39278658</v>
      </c>
      <c r="AB75">
        <f t="shared" si="76"/>
        <v>0</v>
      </c>
      <c r="AC75">
        <f t="shared" si="59"/>
        <v>0</v>
      </c>
      <c r="AD75">
        <f>ROUND((((ET75)-(EU75))+AE75),2)</f>
        <v>0</v>
      </c>
      <c r="AE75">
        <f>ROUND((EU75),2)</f>
        <v>0</v>
      </c>
      <c r="AF75">
        <f>ROUND((EV75),2)</f>
        <v>0</v>
      </c>
      <c r="AG75">
        <f t="shared" si="77"/>
        <v>0</v>
      </c>
      <c r="AH75">
        <f>(EW75)</f>
        <v>0</v>
      </c>
      <c r="AI75">
        <f>(EX75)</f>
        <v>0</v>
      </c>
      <c r="AJ75">
        <f t="shared" si="78"/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106</v>
      </c>
      <c r="AU75">
        <v>54</v>
      </c>
      <c r="AV75">
        <v>1</v>
      </c>
      <c r="AW75">
        <v>1</v>
      </c>
      <c r="AZ75">
        <v>6.08</v>
      </c>
      <c r="BA75">
        <v>1</v>
      </c>
      <c r="BB75">
        <v>1</v>
      </c>
      <c r="BC75">
        <v>6.08</v>
      </c>
      <c r="BD75" t="s">
        <v>1067</v>
      </c>
      <c r="BE75" t="s">
        <v>1067</v>
      </c>
      <c r="BF75" t="s">
        <v>1067</v>
      </c>
      <c r="BG75" t="s">
        <v>1067</v>
      </c>
      <c r="BH75">
        <v>3</v>
      </c>
      <c r="BI75">
        <v>1</v>
      </c>
      <c r="BJ75" t="s">
        <v>1067</v>
      </c>
      <c r="BM75">
        <v>10001</v>
      </c>
      <c r="BN75">
        <v>0</v>
      </c>
      <c r="BO75" t="s">
        <v>1067</v>
      </c>
      <c r="BP75">
        <v>0</v>
      </c>
      <c r="BQ75">
        <v>2</v>
      </c>
      <c r="BR75">
        <v>0</v>
      </c>
      <c r="BS75">
        <v>1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1067</v>
      </c>
      <c r="BZ75">
        <v>118</v>
      </c>
      <c r="CA75">
        <v>63</v>
      </c>
      <c r="CF75">
        <v>0</v>
      </c>
      <c r="CG75">
        <v>0</v>
      </c>
      <c r="CM75">
        <v>0</v>
      </c>
      <c r="CN75" t="s">
        <v>1067</v>
      </c>
      <c r="CO75">
        <v>0</v>
      </c>
      <c r="CP75">
        <f t="shared" si="79"/>
        <v>0</v>
      </c>
      <c r="CQ75">
        <f t="shared" si="80"/>
        <v>0</v>
      </c>
      <c r="CR75">
        <f t="shared" si="81"/>
        <v>0</v>
      </c>
      <c r="CS75">
        <f t="shared" si="82"/>
        <v>0</v>
      </c>
      <c r="CT75">
        <f t="shared" si="83"/>
        <v>0</v>
      </c>
      <c r="CU75">
        <f t="shared" si="84"/>
        <v>0</v>
      </c>
      <c r="CV75">
        <f t="shared" si="85"/>
        <v>0</v>
      </c>
      <c r="CW75">
        <f t="shared" si="86"/>
        <v>0</v>
      </c>
      <c r="CX75">
        <f t="shared" si="87"/>
        <v>0</v>
      </c>
      <c r="CY75">
        <f t="shared" si="88"/>
        <v>0</v>
      </c>
      <c r="CZ75">
        <f t="shared" si="89"/>
        <v>0</v>
      </c>
      <c r="DC75" t="s">
        <v>1067</v>
      </c>
      <c r="DD75" t="s">
        <v>1067</v>
      </c>
      <c r="DE75" t="s">
        <v>1067</v>
      </c>
      <c r="DF75" t="s">
        <v>1067</v>
      </c>
      <c r="DG75" t="s">
        <v>1067</v>
      </c>
      <c r="DH75" t="s">
        <v>1067</v>
      </c>
      <c r="DI75" t="s">
        <v>1067</v>
      </c>
      <c r="DJ75" t="s">
        <v>1067</v>
      </c>
      <c r="DK75" t="s">
        <v>1067</v>
      </c>
      <c r="DL75" t="s">
        <v>1067</v>
      </c>
      <c r="DM75" t="s">
        <v>1067</v>
      </c>
      <c r="DN75">
        <v>0</v>
      </c>
      <c r="DO75">
        <v>0</v>
      </c>
      <c r="DP75">
        <v>1</v>
      </c>
      <c r="DQ75">
        <v>1</v>
      </c>
      <c r="DU75">
        <v>1013</v>
      </c>
      <c r="DV75" t="s">
        <v>13</v>
      </c>
      <c r="DW75" t="s">
        <v>13</v>
      </c>
      <c r="DX75">
        <v>1</v>
      </c>
      <c r="EE75">
        <v>39174503</v>
      </c>
      <c r="EF75">
        <v>2</v>
      </c>
      <c r="EG75" t="s">
        <v>1084</v>
      </c>
      <c r="EH75">
        <v>0</v>
      </c>
      <c r="EI75" t="s">
        <v>1067</v>
      </c>
      <c r="EJ75">
        <v>1</v>
      </c>
      <c r="EK75">
        <v>10001</v>
      </c>
      <c r="EL75" t="s">
        <v>1141</v>
      </c>
      <c r="EM75" t="s">
        <v>1142</v>
      </c>
      <c r="EO75" t="s">
        <v>1067</v>
      </c>
      <c r="EQ75">
        <v>0</v>
      </c>
      <c r="ER75">
        <v>0</v>
      </c>
      <c r="ES75">
        <v>0</v>
      </c>
      <c r="ET75">
        <v>0</v>
      </c>
      <c r="EU75">
        <v>0</v>
      </c>
      <c r="EV75">
        <v>0</v>
      </c>
      <c r="EW75">
        <v>0</v>
      </c>
      <c r="EX75">
        <v>0</v>
      </c>
      <c r="FQ75">
        <v>0</v>
      </c>
      <c r="FR75">
        <f t="shared" si="90"/>
        <v>0</v>
      </c>
      <c r="FS75">
        <v>0</v>
      </c>
      <c r="FT75" t="s">
        <v>1088</v>
      </c>
      <c r="FU75" t="s">
        <v>1089</v>
      </c>
      <c r="FX75">
        <v>106.2</v>
      </c>
      <c r="FY75">
        <v>53.55</v>
      </c>
      <c r="GA75" t="s">
        <v>1067</v>
      </c>
      <c r="GD75">
        <v>0</v>
      </c>
      <c r="GF75">
        <v>-1710570218</v>
      </c>
      <c r="GG75">
        <v>1</v>
      </c>
      <c r="GH75">
        <v>1</v>
      </c>
      <c r="GI75">
        <v>4</v>
      </c>
      <c r="GJ75">
        <v>0</v>
      </c>
      <c r="GK75">
        <f>ROUND(R75*(R12)/100,2)</f>
        <v>0</v>
      </c>
      <c r="GL75">
        <f t="shared" si="91"/>
        <v>0</v>
      </c>
      <c r="GM75">
        <f t="shared" si="92"/>
        <v>0</v>
      </c>
      <c r="GN75">
        <f t="shared" si="93"/>
        <v>0</v>
      </c>
      <c r="GO75">
        <f t="shared" si="94"/>
        <v>0</v>
      </c>
      <c r="GP75">
        <f t="shared" si="95"/>
        <v>0</v>
      </c>
      <c r="GR75">
        <v>0</v>
      </c>
      <c r="GS75">
        <v>3</v>
      </c>
      <c r="GT75">
        <v>0</v>
      </c>
      <c r="GU75" t="s">
        <v>1067</v>
      </c>
      <c r="GV75">
        <f t="shared" si="96"/>
        <v>0</v>
      </c>
      <c r="GW75">
        <v>1</v>
      </c>
      <c r="GX75">
        <f t="shared" si="97"/>
        <v>0</v>
      </c>
      <c r="HA75">
        <v>0</v>
      </c>
      <c r="HB75">
        <v>0</v>
      </c>
      <c r="IK75">
        <v>0</v>
      </c>
    </row>
    <row r="76" spans="1:245">
      <c r="A76">
        <v>17</v>
      </c>
      <c r="B76">
        <v>1</v>
      </c>
      <c r="C76">
        <f ca="1">ROW(SmtRes!A197)</f>
        <v>197</v>
      </c>
      <c r="D76">
        <f ca="1">ROW(EtalonRes!A198)</f>
        <v>198</v>
      </c>
      <c r="E76" t="s">
        <v>14</v>
      </c>
      <c r="F76" t="s">
        <v>15</v>
      </c>
      <c r="G76" t="s">
        <v>16</v>
      </c>
      <c r="H76" t="s">
        <v>1080</v>
      </c>
      <c r="I76">
        <f>ROUND(21.04/100,9)</f>
        <v>0.2104</v>
      </c>
      <c r="J76">
        <v>0</v>
      </c>
      <c r="O76">
        <f t="shared" si="65"/>
        <v>940.63</v>
      </c>
      <c r="P76">
        <f t="shared" si="66"/>
        <v>269.02</v>
      </c>
      <c r="Q76">
        <f t="shared" si="67"/>
        <v>14.67</v>
      </c>
      <c r="R76">
        <f t="shared" si="68"/>
        <v>2.85</v>
      </c>
      <c r="S76">
        <f t="shared" si="69"/>
        <v>656.94</v>
      </c>
      <c r="T76">
        <f t="shared" si="70"/>
        <v>0</v>
      </c>
      <c r="U76">
        <f t="shared" si="71"/>
        <v>11.231783199999999</v>
      </c>
      <c r="V76">
        <f t="shared" si="72"/>
        <v>3.9449999999999999E-2</v>
      </c>
      <c r="W76">
        <f t="shared" si="73"/>
        <v>0</v>
      </c>
      <c r="X76">
        <f t="shared" si="74"/>
        <v>626.79999999999995</v>
      </c>
      <c r="Y76">
        <f t="shared" si="75"/>
        <v>310.10000000000002</v>
      </c>
      <c r="AA76">
        <v>39278658</v>
      </c>
      <c r="AB76">
        <f t="shared" si="76"/>
        <v>735.31</v>
      </c>
      <c r="AC76">
        <f t="shared" si="59"/>
        <v>210.3</v>
      </c>
      <c r="AD76">
        <f>ROUND(((((ET76*1.25))-((EU76*1.25)))+AE76),2)</f>
        <v>11.47</v>
      </c>
      <c r="AE76">
        <f>ROUND(((EU76*1.25)),2)</f>
        <v>2.23</v>
      </c>
      <c r="AF76">
        <f>ROUND(((EV76*1.15)),2)</f>
        <v>513.54</v>
      </c>
      <c r="AG76">
        <f t="shared" si="77"/>
        <v>0</v>
      </c>
      <c r="AH76">
        <f>((EW76*1.15))</f>
        <v>53.382999999999996</v>
      </c>
      <c r="AI76">
        <f>((EX76*1.25))</f>
        <v>0.1875</v>
      </c>
      <c r="AJ76">
        <f t="shared" si="78"/>
        <v>0</v>
      </c>
      <c r="AK76">
        <v>666.03</v>
      </c>
      <c r="AL76">
        <v>210.3</v>
      </c>
      <c r="AM76">
        <v>9.17</v>
      </c>
      <c r="AN76">
        <v>1.78</v>
      </c>
      <c r="AO76">
        <v>446.56</v>
      </c>
      <c r="AP76">
        <v>0</v>
      </c>
      <c r="AQ76">
        <v>46.42</v>
      </c>
      <c r="AR76">
        <v>0.15</v>
      </c>
      <c r="AS76">
        <v>0</v>
      </c>
      <c r="AT76">
        <v>95</v>
      </c>
      <c r="AU76">
        <v>47</v>
      </c>
      <c r="AV76">
        <v>1</v>
      </c>
      <c r="AW76">
        <v>1</v>
      </c>
      <c r="AZ76">
        <v>6.08</v>
      </c>
      <c r="BA76">
        <v>6.08</v>
      </c>
      <c r="BB76">
        <v>6.08</v>
      </c>
      <c r="BC76">
        <v>6.08</v>
      </c>
      <c r="BD76" t="s">
        <v>1067</v>
      </c>
      <c r="BE76" t="s">
        <v>1067</v>
      </c>
      <c r="BF76" t="s">
        <v>1067</v>
      </c>
      <c r="BG76" t="s">
        <v>1067</v>
      </c>
      <c r="BH76">
        <v>0</v>
      </c>
      <c r="BI76">
        <v>1</v>
      </c>
      <c r="BJ76" t="s">
        <v>17</v>
      </c>
      <c r="BM76">
        <v>15001</v>
      </c>
      <c r="BN76">
        <v>0</v>
      </c>
      <c r="BO76" t="s">
        <v>1067</v>
      </c>
      <c r="BP76">
        <v>0</v>
      </c>
      <c r="BQ76">
        <v>2</v>
      </c>
      <c r="BR76">
        <v>0</v>
      </c>
      <c r="BS76">
        <v>6.08</v>
      </c>
      <c r="BT76">
        <v>1</v>
      </c>
      <c r="BU76">
        <v>1</v>
      </c>
      <c r="BV76">
        <v>1</v>
      </c>
      <c r="BW76">
        <v>1</v>
      </c>
      <c r="BX76">
        <v>1</v>
      </c>
      <c r="BY76" t="s">
        <v>1067</v>
      </c>
      <c r="BZ76">
        <v>105</v>
      </c>
      <c r="CA76">
        <v>55</v>
      </c>
      <c r="CF76">
        <v>0</v>
      </c>
      <c r="CG76">
        <v>0</v>
      </c>
      <c r="CM76">
        <v>0</v>
      </c>
      <c r="CN76" t="s">
        <v>1021</v>
      </c>
      <c r="CO76">
        <v>0</v>
      </c>
      <c r="CP76">
        <f t="shared" si="79"/>
        <v>940.63000000000011</v>
      </c>
      <c r="CQ76">
        <f t="shared" si="80"/>
        <v>1278.624</v>
      </c>
      <c r="CR76">
        <f t="shared" si="81"/>
        <v>69.7376</v>
      </c>
      <c r="CS76">
        <f t="shared" si="82"/>
        <v>13.558400000000001</v>
      </c>
      <c r="CT76">
        <f t="shared" si="83"/>
        <v>3122.3231999999998</v>
      </c>
      <c r="CU76">
        <f t="shared" si="84"/>
        <v>0</v>
      </c>
      <c r="CV76">
        <f t="shared" si="85"/>
        <v>53.382999999999996</v>
      </c>
      <c r="CW76">
        <f t="shared" si="86"/>
        <v>0.1875</v>
      </c>
      <c r="CX76">
        <f t="shared" si="87"/>
        <v>0</v>
      </c>
      <c r="CY76">
        <f t="shared" si="88"/>
        <v>626.80050000000006</v>
      </c>
      <c r="CZ76">
        <f t="shared" si="89"/>
        <v>310.10130000000004</v>
      </c>
      <c r="DC76" t="s">
        <v>1067</v>
      </c>
      <c r="DD76" t="s">
        <v>1067</v>
      </c>
      <c r="DE76" t="s">
        <v>1082</v>
      </c>
      <c r="DF76" t="s">
        <v>1082</v>
      </c>
      <c r="DG76" t="s">
        <v>1083</v>
      </c>
      <c r="DH76" t="s">
        <v>1067</v>
      </c>
      <c r="DI76" t="s">
        <v>1083</v>
      </c>
      <c r="DJ76" t="s">
        <v>1082</v>
      </c>
      <c r="DK76" t="s">
        <v>1067</v>
      </c>
      <c r="DL76" t="s">
        <v>1067</v>
      </c>
      <c r="DM76" t="s">
        <v>1067</v>
      </c>
      <c r="DN76">
        <v>0</v>
      </c>
      <c r="DO76">
        <v>0</v>
      </c>
      <c r="DP76">
        <v>1</v>
      </c>
      <c r="DQ76">
        <v>1</v>
      </c>
      <c r="DU76">
        <v>1005</v>
      </c>
      <c r="DV76" t="s">
        <v>1080</v>
      </c>
      <c r="DW76" t="s">
        <v>1080</v>
      </c>
      <c r="DX76">
        <v>100</v>
      </c>
      <c r="EE76">
        <v>39174529</v>
      </c>
      <c r="EF76">
        <v>2</v>
      </c>
      <c r="EG76" t="s">
        <v>1084</v>
      </c>
      <c r="EH76">
        <v>0</v>
      </c>
      <c r="EI76" t="s">
        <v>1067</v>
      </c>
      <c r="EJ76">
        <v>1</v>
      </c>
      <c r="EK76">
        <v>15001</v>
      </c>
      <c r="EL76" t="s">
        <v>1162</v>
      </c>
      <c r="EM76" t="s">
        <v>1163</v>
      </c>
      <c r="EO76" t="s">
        <v>1087</v>
      </c>
      <c r="EQ76">
        <v>0</v>
      </c>
      <c r="ER76">
        <v>666.03</v>
      </c>
      <c r="ES76">
        <v>210.3</v>
      </c>
      <c r="ET76">
        <v>9.17</v>
      </c>
      <c r="EU76">
        <v>1.78</v>
      </c>
      <c r="EV76">
        <v>446.56</v>
      </c>
      <c r="EW76">
        <v>46.42</v>
      </c>
      <c r="EX76">
        <v>0.15</v>
      </c>
      <c r="EY76">
        <v>0</v>
      </c>
      <c r="FQ76">
        <v>0</v>
      </c>
      <c r="FR76">
        <f t="shared" si="90"/>
        <v>0</v>
      </c>
      <c r="FS76">
        <v>0</v>
      </c>
      <c r="FT76" t="s">
        <v>1088</v>
      </c>
      <c r="FU76" t="s">
        <v>1089</v>
      </c>
      <c r="FX76">
        <v>94.5</v>
      </c>
      <c r="FY76">
        <v>46.75</v>
      </c>
      <c r="GA76" t="s">
        <v>1067</v>
      </c>
      <c r="GD76">
        <v>0</v>
      </c>
      <c r="GF76">
        <v>879705943</v>
      </c>
      <c r="GG76">
        <v>1</v>
      </c>
      <c r="GH76">
        <v>1</v>
      </c>
      <c r="GI76">
        <v>4</v>
      </c>
      <c r="GJ76">
        <v>0</v>
      </c>
      <c r="GK76">
        <f>ROUND(R76*(R12)/100,2)</f>
        <v>0</v>
      </c>
      <c r="GL76">
        <f t="shared" si="91"/>
        <v>0</v>
      </c>
      <c r="GM76">
        <f t="shared" si="92"/>
        <v>1877.53</v>
      </c>
      <c r="GN76">
        <f t="shared" si="93"/>
        <v>1877.53</v>
      </c>
      <c r="GO76">
        <f t="shared" si="94"/>
        <v>0</v>
      </c>
      <c r="GP76">
        <f t="shared" si="95"/>
        <v>0</v>
      </c>
      <c r="GR76">
        <v>0</v>
      </c>
      <c r="GS76">
        <v>3</v>
      </c>
      <c r="GT76">
        <v>0</v>
      </c>
      <c r="GU76" t="s">
        <v>1067</v>
      </c>
      <c r="GV76">
        <f t="shared" si="96"/>
        <v>0</v>
      </c>
      <c r="GW76">
        <v>1</v>
      </c>
      <c r="GX76">
        <f t="shared" si="97"/>
        <v>0</v>
      </c>
      <c r="HA76">
        <v>0</v>
      </c>
      <c r="HB76">
        <v>0</v>
      </c>
      <c r="IK76">
        <v>0</v>
      </c>
    </row>
    <row r="77" spans="1:245">
      <c r="A77">
        <v>18</v>
      </c>
      <c r="B77">
        <v>1</v>
      </c>
      <c r="C77">
        <v>196</v>
      </c>
      <c r="E77" t="s">
        <v>18</v>
      </c>
      <c r="F77" t="s">
        <v>1196</v>
      </c>
      <c r="G77" t="s">
        <v>1197</v>
      </c>
      <c r="H77" t="s">
        <v>1097</v>
      </c>
      <c r="I77">
        <f>I76*J77</f>
        <v>1.3255000000000001E-2</v>
      </c>
      <c r="J77">
        <v>6.2999049429657797E-2</v>
      </c>
      <c r="O77">
        <f t="shared" si="65"/>
        <v>1812.05</v>
      </c>
      <c r="P77">
        <f t="shared" si="66"/>
        <v>1812.05</v>
      </c>
      <c r="Q77">
        <f t="shared" si="67"/>
        <v>0</v>
      </c>
      <c r="R77">
        <f t="shared" si="68"/>
        <v>0</v>
      </c>
      <c r="S77">
        <f t="shared" si="69"/>
        <v>0</v>
      </c>
      <c r="T77">
        <f t="shared" si="70"/>
        <v>0</v>
      </c>
      <c r="U77">
        <f t="shared" si="71"/>
        <v>0</v>
      </c>
      <c r="V77">
        <f t="shared" si="72"/>
        <v>0</v>
      </c>
      <c r="W77">
        <f t="shared" si="73"/>
        <v>0</v>
      </c>
      <c r="X77">
        <f t="shared" si="74"/>
        <v>0</v>
      </c>
      <c r="Y77">
        <f t="shared" si="75"/>
        <v>0</v>
      </c>
      <c r="AA77">
        <v>39278658</v>
      </c>
      <c r="AB77">
        <f t="shared" si="76"/>
        <v>22484.66</v>
      </c>
      <c r="AC77">
        <f t="shared" si="59"/>
        <v>22484.66</v>
      </c>
      <c r="AD77">
        <f>ROUND((((ET77)-(EU77))+AE77),2)</f>
        <v>0</v>
      </c>
      <c r="AE77">
        <f>ROUND((EU77),2)</f>
        <v>0</v>
      </c>
      <c r="AF77">
        <f>ROUND((EV77),2)</f>
        <v>0</v>
      </c>
      <c r="AG77">
        <f t="shared" si="77"/>
        <v>0</v>
      </c>
      <c r="AH77">
        <f>(EW77)</f>
        <v>0</v>
      </c>
      <c r="AI77">
        <f>(EX77)</f>
        <v>0</v>
      </c>
      <c r="AJ77">
        <f t="shared" si="78"/>
        <v>0</v>
      </c>
      <c r="AK77">
        <v>22484.66</v>
      </c>
      <c r="AL77">
        <v>22484.66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95</v>
      </c>
      <c r="AU77">
        <v>47</v>
      </c>
      <c r="AV77">
        <v>1</v>
      </c>
      <c r="AW77">
        <v>1</v>
      </c>
      <c r="AZ77">
        <v>6.08</v>
      </c>
      <c r="BA77">
        <v>1</v>
      </c>
      <c r="BB77">
        <v>1</v>
      </c>
      <c r="BC77">
        <v>6.08</v>
      </c>
      <c r="BD77" t="s">
        <v>1067</v>
      </c>
      <c r="BE77" t="s">
        <v>1067</v>
      </c>
      <c r="BF77" t="s">
        <v>1067</v>
      </c>
      <c r="BG77" t="s">
        <v>1067</v>
      </c>
      <c r="BH77">
        <v>3</v>
      </c>
      <c r="BI77">
        <v>1</v>
      </c>
      <c r="BJ77" t="s">
        <v>1198</v>
      </c>
      <c r="BM77">
        <v>15001</v>
      </c>
      <c r="BN77">
        <v>0</v>
      </c>
      <c r="BO77" t="s">
        <v>1067</v>
      </c>
      <c r="BP77">
        <v>0</v>
      </c>
      <c r="BQ77">
        <v>2</v>
      </c>
      <c r="BR77">
        <v>0</v>
      </c>
      <c r="BS77">
        <v>1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1067</v>
      </c>
      <c r="BZ77">
        <v>105</v>
      </c>
      <c r="CA77">
        <v>55</v>
      </c>
      <c r="CF77">
        <v>0</v>
      </c>
      <c r="CG77">
        <v>0</v>
      </c>
      <c r="CM77">
        <v>0</v>
      </c>
      <c r="CN77" t="s">
        <v>1067</v>
      </c>
      <c r="CO77">
        <v>0</v>
      </c>
      <c r="CP77">
        <f t="shared" si="79"/>
        <v>1812.05</v>
      </c>
      <c r="CQ77">
        <f t="shared" si="80"/>
        <v>136706.7328</v>
      </c>
      <c r="CR77">
        <f t="shared" si="81"/>
        <v>0</v>
      </c>
      <c r="CS77">
        <f t="shared" si="82"/>
        <v>0</v>
      </c>
      <c r="CT77">
        <f t="shared" si="83"/>
        <v>0</v>
      </c>
      <c r="CU77">
        <f t="shared" si="84"/>
        <v>0</v>
      </c>
      <c r="CV77">
        <f t="shared" si="85"/>
        <v>0</v>
      </c>
      <c r="CW77">
        <f t="shared" si="86"/>
        <v>0</v>
      </c>
      <c r="CX77">
        <f t="shared" si="87"/>
        <v>0</v>
      </c>
      <c r="CY77">
        <f t="shared" si="88"/>
        <v>0</v>
      </c>
      <c r="CZ77">
        <f t="shared" si="89"/>
        <v>0</v>
      </c>
      <c r="DC77" t="s">
        <v>1067</v>
      </c>
      <c r="DD77" t="s">
        <v>1067</v>
      </c>
      <c r="DE77" t="s">
        <v>1067</v>
      </c>
      <c r="DF77" t="s">
        <v>1067</v>
      </c>
      <c r="DG77" t="s">
        <v>1067</v>
      </c>
      <c r="DH77" t="s">
        <v>1067</v>
      </c>
      <c r="DI77" t="s">
        <v>1067</v>
      </c>
      <c r="DJ77" t="s">
        <v>1067</v>
      </c>
      <c r="DK77" t="s">
        <v>1067</v>
      </c>
      <c r="DL77" t="s">
        <v>1067</v>
      </c>
      <c r="DM77" t="s">
        <v>1067</v>
      </c>
      <c r="DN77">
        <v>0</v>
      </c>
      <c r="DO77">
        <v>0</v>
      </c>
      <c r="DP77">
        <v>1</v>
      </c>
      <c r="DQ77">
        <v>1</v>
      </c>
      <c r="DU77">
        <v>1009</v>
      </c>
      <c r="DV77" t="s">
        <v>1097</v>
      </c>
      <c r="DW77" t="s">
        <v>1097</v>
      </c>
      <c r="DX77">
        <v>1000</v>
      </c>
      <c r="EE77">
        <v>39174529</v>
      </c>
      <c r="EF77">
        <v>2</v>
      </c>
      <c r="EG77" t="s">
        <v>1084</v>
      </c>
      <c r="EH77">
        <v>0</v>
      </c>
      <c r="EI77" t="s">
        <v>1067</v>
      </c>
      <c r="EJ77">
        <v>1</v>
      </c>
      <c r="EK77">
        <v>15001</v>
      </c>
      <c r="EL77" t="s">
        <v>1162</v>
      </c>
      <c r="EM77" t="s">
        <v>1163</v>
      </c>
      <c r="EO77" t="s">
        <v>1067</v>
      </c>
      <c r="EQ77">
        <v>0</v>
      </c>
      <c r="ER77">
        <v>22484.66</v>
      </c>
      <c r="ES77">
        <v>22484.66</v>
      </c>
      <c r="ET77">
        <v>0</v>
      </c>
      <c r="EU77">
        <v>0</v>
      </c>
      <c r="EV77">
        <v>0</v>
      </c>
      <c r="EW77">
        <v>0</v>
      </c>
      <c r="EX77">
        <v>0</v>
      </c>
      <c r="FQ77">
        <v>0</v>
      </c>
      <c r="FR77">
        <f t="shared" si="90"/>
        <v>0</v>
      </c>
      <c r="FS77">
        <v>0</v>
      </c>
      <c r="FT77" t="s">
        <v>1088</v>
      </c>
      <c r="FU77" t="s">
        <v>1089</v>
      </c>
      <c r="FX77">
        <v>94.5</v>
      </c>
      <c r="FY77">
        <v>46.75</v>
      </c>
      <c r="GA77" t="s">
        <v>1067</v>
      </c>
      <c r="GD77">
        <v>0</v>
      </c>
      <c r="GF77">
        <v>960802034</v>
      </c>
      <c r="GG77">
        <v>1</v>
      </c>
      <c r="GH77">
        <v>1</v>
      </c>
      <c r="GI77">
        <v>4</v>
      </c>
      <c r="GJ77">
        <v>0</v>
      </c>
      <c r="GK77">
        <f>ROUND(R77*(R12)/100,2)</f>
        <v>0</v>
      </c>
      <c r="GL77">
        <f t="shared" si="91"/>
        <v>0</v>
      </c>
      <c r="GM77">
        <f t="shared" si="92"/>
        <v>1812.05</v>
      </c>
      <c r="GN77">
        <f t="shared" si="93"/>
        <v>1812.05</v>
      </c>
      <c r="GO77">
        <f t="shared" si="94"/>
        <v>0</v>
      </c>
      <c r="GP77">
        <f t="shared" si="95"/>
        <v>0</v>
      </c>
      <c r="GR77">
        <v>0</v>
      </c>
      <c r="GS77">
        <v>3</v>
      </c>
      <c r="GT77">
        <v>0</v>
      </c>
      <c r="GU77" t="s">
        <v>1067</v>
      </c>
      <c r="GV77">
        <f t="shared" si="96"/>
        <v>0</v>
      </c>
      <c r="GW77">
        <v>1</v>
      </c>
      <c r="GX77">
        <f t="shared" si="97"/>
        <v>0</v>
      </c>
      <c r="HA77">
        <v>0</v>
      </c>
      <c r="HB77">
        <v>0</v>
      </c>
      <c r="IK77">
        <v>0</v>
      </c>
    </row>
    <row r="78" spans="1:245">
      <c r="A78">
        <v>18</v>
      </c>
      <c r="B78">
        <v>1</v>
      </c>
      <c r="C78">
        <v>195</v>
      </c>
      <c r="E78" t="s">
        <v>19</v>
      </c>
      <c r="F78" t="s">
        <v>1200</v>
      </c>
      <c r="G78" t="s">
        <v>1201</v>
      </c>
      <c r="H78" t="s">
        <v>1097</v>
      </c>
      <c r="I78">
        <f>I76*J78</f>
        <v>1.3255000000000001E-2</v>
      </c>
      <c r="J78">
        <v>6.2999049429657797E-2</v>
      </c>
      <c r="O78">
        <f t="shared" si="65"/>
        <v>0</v>
      </c>
      <c r="P78">
        <f t="shared" si="66"/>
        <v>0</v>
      </c>
      <c r="Q78">
        <f t="shared" si="67"/>
        <v>0</v>
      </c>
      <c r="R78">
        <f t="shared" si="68"/>
        <v>0</v>
      </c>
      <c r="S78">
        <f t="shared" si="69"/>
        <v>0</v>
      </c>
      <c r="T78">
        <f t="shared" si="70"/>
        <v>0</v>
      </c>
      <c r="U78">
        <f t="shared" si="71"/>
        <v>0</v>
      </c>
      <c r="V78">
        <f t="shared" si="72"/>
        <v>0</v>
      </c>
      <c r="W78">
        <f t="shared" si="73"/>
        <v>0</v>
      </c>
      <c r="X78">
        <f t="shared" si="74"/>
        <v>0</v>
      </c>
      <c r="Y78">
        <f t="shared" si="75"/>
        <v>0</v>
      </c>
      <c r="AA78">
        <v>39278658</v>
      </c>
      <c r="AB78">
        <f t="shared" si="76"/>
        <v>0</v>
      </c>
      <c r="AC78">
        <f t="shared" si="59"/>
        <v>0</v>
      </c>
      <c r="AD78">
        <f>ROUND((((ET78)-(EU78))+AE78),2)</f>
        <v>0</v>
      </c>
      <c r="AE78">
        <f>ROUND((EU78),2)</f>
        <v>0</v>
      </c>
      <c r="AF78">
        <f>ROUND((EV78),2)</f>
        <v>0</v>
      </c>
      <c r="AG78">
        <f t="shared" si="77"/>
        <v>0</v>
      </c>
      <c r="AH78">
        <f>(EW78)</f>
        <v>0</v>
      </c>
      <c r="AI78">
        <f>(EX78)</f>
        <v>0</v>
      </c>
      <c r="AJ78">
        <f t="shared" si="78"/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95</v>
      </c>
      <c r="AU78">
        <v>47</v>
      </c>
      <c r="AV78">
        <v>1</v>
      </c>
      <c r="AW78">
        <v>1</v>
      </c>
      <c r="AZ78">
        <v>6.08</v>
      </c>
      <c r="BA78">
        <v>1</v>
      </c>
      <c r="BB78">
        <v>1</v>
      </c>
      <c r="BC78">
        <v>6.08</v>
      </c>
      <c r="BD78" t="s">
        <v>1067</v>
      </c>
      <c r="BE78" t="s">
        <v>1067</v>
      </c>
      <c r="BF78" t="s">
        <v>1067</v>
      </c>
      <c r="BG78" t="s">
        <v>1067</v>
      </c>
      <c r="BH78">
        <v>3</v>
      </c>
      <c r="BI78">
        <v>1</v>
      </c>
      <c r="BJ78" t="s">
        <v>1067</v>
      </c>
      <c r="BM78">
        <v>15001</v>
      </c>
      <c r="BN78">
        <v>0</v>
      </c>
      <c r="BO78" t="s">
        <v>1067</v>
      </c>
      <c r="BP78">
        <v>0</v>
      </c>
      <c r="BQ78">
        <v>2</v>
      </c>
      <c r="BR78">
        <v>0</v>
      </c>
      <c r="BS78">
        <v>1</v>
      </c>
      <c r="BT78">
        <v>1</v>
      </c>
      <c r="BU78">
        <v>1</v>
      </c>
      <c r="BV78">
        <v>1</v>
      </c>
      <c r="BW78">
        <v>1</v>
      </c>
      <c r="BX78">
        <v>1</v>
      </c>
      <c r="BY78" t="s">
        <v>1067</v>
      </c>
      <c r="BZ78">
        <v>105</v>
      </c>
      <c r="CA78">
        <v>55</v>
      </c>
      <c r="CF78">
        <v>0</v>
      </c>
      <c r="CG78">
        <v>0</v>
      </c>
      <c r="CM78">
        <v>0</v>
      </c>
      <c r="CN78" t="s">
        <v>1067</v>
      </c>
      <c r="CO78">
        <v>0</v>
      </c>
      <c r="CP78">
        <f t="shared" si="79"/>
        <v>0</v>
      </c>
      <c r="CQ78">
        <f t="shared" si="80"/>
        <v>0</v>
      </c>
      <c r="CR78">
        <f t="shared" si="81"/>
        <v>0</v>
      </c>
      <c r="CS78">
        <f t="shared" si="82"/>
        <v>0</v>
      </c>
      <c r="CT78">
        <f t="shared" si="83"/>
        <v>0</v>
      </c>
      <c r="CU78">
        <f t="shared" si="84"/>
        <v>0</v>
      </c>
      <c r="CV78">
        <f t="shared" si="85"/>
        <v>0</v>
      </c>
      <c r="CW78">
        <f t="shared" si="86"/>
        <v>0</v>
      </c>
      <c r="CX78">
        <f t="shared" si="87"/>
        <v>0</v>
      </c>
      <c r="CY78">
        <f t="shared" si="88"/>
        <v>0</v>
      </c>
      <c r="CZ78">
        <f t="shared" si="89"/>
        <v>0</v>
      </c>
      <c r="DC78" t="s">
        <v>1067</v>
      </c>
      <c r="DD78" t="s">
        <v>1067</v>
      </c>
      <c r="DE78" t="s">
        <v>1067</v>
      </c>
      <c r="DF78" t="s">
        <v>1067</v>
      </c>
      <c r="DG78" t="s">
        <v>1067</v>
      </c>
      <c r="DH78" t="s">
        <v>1067</v>
      </c>
      <c r="DI78" t="s">
        <v>1067</v>
      </c>
      <c r="DJ78" t="s">
        <v>1067</v>
      </c>
      <c r="DK78" t="s">
        <v>1067</v>
      </c>
      <c r="DL78" t="s">
        <v>1067</v>
      </c>
      <c r="DM78" t="s">
        <v>1067</v>
      </c>
      <c r="DN78">
        <v>0</v>
      </c>
      <c r="DO78">
        <v>0</v>
      </c>
      <c r="DP78">
        <v>1</v>
      </c>
      <c r="DQ78">
        <v>1</v>
      </c>
      <c r="DU78">
        <v>1009</v>
      </c>
      <c r="DV78" t="s">
        <v>1097</v>
      </c>
      <c r="DW78" t="s">
        <v>1097</v>
      </c>
      <c r="DX78">
        <v>1000</v>
      </c>
      <c r="EE78">
        <v>39174529</v>
      </c>
      <c r="EF78">
        <v>2</v>
      </c>
      <c r="EG78" t="s">
        <v>1084</v>
      </c>
      <c r="EH78">
        <v>0</v>
      </c>
      <c r="EI78" t="s">
        <v>1067</v>
      </c>
      <c r="EJ78">
        <v>1</v>
      </c>
      <c r="EK78">
        <v>15001</v>
      </c>
      <c r="EL78" t="s">
        <v>1162</v>
      </c>
      <c r="EM78" t="s">
        <v>1163</v>
      </c>
      <c r="EO78" t="s">
        <v>1067</v>
      </c>
      <c r="EQ78">
        <v>0</v>
      </c>
      <c r="ER78">
        <v>0</v>
      </c>
      <c r="ES78">
        <v>0</v>
      </c>
      <c r="ET78">
        <v>0</v>
      </c>
      <c r="EU78">
        <v>0</v>
      </c>
      <c r="EV78">
        <v>0</v>
      </c>
      <c r="EW78">
        <v>0</v>
      </c>
      <c r="EX78">
        <v>0</v>
      </c>
      <c r="FQ78">
        <v>0</v>
      </c>
      <c r="FR78">
        <f t="shared" si="90"/>
        <v>0</v>
      </c>
      <c r="FS78">
        <v>0</v>
      </c>
      <c r="FT78" t="s">
        <v>1088</v>
      </c>
      <c r="FU78" t="s">
        <v>1089</v>
      </c>
      <c r="FX78">
        <v>94.5</v>
      </c>
      <c r="FY78">
        <v>46.75</v>
      </c>
      <c r="GA78" t="s">
        <v>1067</v>
      </c>
      <c r="GD78">
        <v>0</v>
      </c>
      <c r="GF78">
        <v>1891904026</v>
      </c>
      <c r="GG78">
        <v>1</v>
      </c>
      <c r="GH78">
        <v>1</v>
      </c>
      <c r="GI78">
        <v>4</v>
      </c>
      <c r="GJ78">
        <v>0</v>
      </c>
      <c r="GK78">
        <f>ROUND(R78*(R12)/100,2)</f>
        <v>0</v>
      </c>
      <c r="GL78">
        <f t="shared" si="91"/>
        <v>0</v>
      </c>
      <c r="GM78">
        <f t="shared" si="92"/>
        <v>0</v>
      </c>
      <c r="GN78">
        <f t="shared" si="93"/>
        <v>0</v>
      </c>
      <c r="GO78">
        <f t="shared" si="94"/>
        <v>0</v>
      </c>
      <c r="GP78">
        <f t="shared" si="95"/>
        <v>0</v>
      </c>
      <c r="GR78">
        <v>0</v>
      </c>
      <c r="GS78">
        <v>3</v>
      </c>
      <c r="GT78">
        <v>0</v>
      </c>
      <c r="GU78" t="s">
        <v>1067</v>
      </c>
      <c r="GV78">
        <f t="shared" si="96"/>
        <v>0</v>
      </c>
      <c r="GW78">
        <v>1</v>
      </c>
      <c r="GX78">
        <f t="shared" si="97"/>
        <v>0</v>
      </c>
      <c r="HA78">
        <v>0</v>
      </c>
      <c r="HB78">
        <v>0</v>
      </c>
      <c r="IK78">
        <v>0</v>
      </c>
    </row>
    <row r="79" spans="1:245">
      <c r="A79">
        <v>17</v>
      </c>
      <c r="B79">
        <v>1</v>
      </c>
      <c r="C79">
        <f ca="1">ROW(SmtRes!A206)</f>
        <v>206</v>
      </c>
      <c r="D79">
        <f ca="1">ROW(EtalonRes!A207)</f>
        <v>207</v>
      </c>
      <c r="E79" t="s">
        <v>20</v>
      </c>
      <c r="F79" t="s">
        <v>21</v>
      </c>
      <c r="G79" t="s">
        <v>22</v>
      </c>
      <c r="H79" t="s">
        <v>1080</v>
      </c>
      <c r="I79">
        <v>3.5499999999999997E-2</v>
      </c>
      <c r="J79">
        <v>0</v>
      </c>
      <c r="O79">
        <f t="shared" si="65"/>
        <v>432.58</v>
      </c>
      <c r="P79">
        <f t="shared" si="66"/>
        <v>197.54</v>
      </c>
      <c r="Q79">
        <f t="shared" si="67"/>
        <v>31.34</v>
      </c>
      <c r="R79">
        <f t="shared" si="68"/>
        <v>18.7</v>
      </c>
      <c r="S79">
        <f t="shared" si="69"/>
        <v>203.7</v>
      </c>
      <c r="T79">
        <f t="shared" si="70"/>
        <v>0</v>
      </c>
      <c r="U79">
        <f t="shared" si="71"/>
        <v>3.6938459999999993</v>
      </c>
      <c r="V79">
        <f t="shared" si="72"/>
        <v>0.33103749999999993</v>
      </c>
      <c r="W79">
        <f t="shared" si="73"/>
        <v>0</v>
      </c>
      <c r="X79">
        <f t="shared" si="74"/>
        <v>211.28</v>
      </c>
      <c r="Y79">
        <f t="shared" si="75"/>
        <v>104.53</v>
      </c>
      <c r="AA79">
        <v>39278658</v>
      </c>
      <c r="AB79">
        <f t="shared" si="76"/>
        <v>2004.19</v>
      </c>
      <c r="AC79">
        <f t="shared" si="59"/>
        <v>915.22</v>
      </c>
      <c r="AD79">
        <f>ROUND(((((ET79*1.25))-((EU79*1.25)))+AE79),2)</f>
        <v>145.22</v>
      </c>
      <c r="AE79">
        <f>ROUND(((EU79*1.25)),2)</f>
        <v>86.64</v>
      </c>
      <c r="AF79">
        <f>ROUND(((EV79*1.15)),2)</f>
        <v>943.75</v>
      </c>
      <c r="AG79">
        <f t="shared" si="77"/>
        <v>0</v>
      </c>
      <c r="AH79">
        <f>((EW79*1.15))</f>
        <v>104.05199999999999</v>
      </c>
      <c r="AI79">
        <f>((EX79*1.25))</f>
        <v>9.3249999999999993</v>
      </c>
      <c r="AJ79">
        <f t="shared" si="78"/>
        <v>0</v>
      </c>
      <c r="AK79">
        <v>1852.04</v>
      </c>
      <c r="AL79">
        <v>915.22</v>
      </c>
      <c r="AM79">
        <v>116.17</v>
      </c>
      <c r="AN79">
        <v>69.31</v>
      </c>
      <c r="AO79">
        <v>820.65</v>
      </c>
      <c r="AP79">
        <v>0</v>
      </c>
      <c r="AQ79">
        <v>90.48</v>
      </c>
      <c r="AR79">
        <v>7.46</v>
      </c>
      <c r="AS79">
        <v>0</v>
      </c>
      <c r="AT79">
        <v>95</v>
      </c>
      <c r="AU79">
        <v>47</v>
      </c>
      <c r="AV79">
        <v>1</v>
      </c>
      <c r="AW79">
        <v>1</v>
      </c>
      <c r="AZ79">
        <v>6.08</v>
      </c>
      <c r="BA79">
        <v>6.08</v>
      </c>
      <c r="BB79">
        <v>6.08</v>
      </c>
      <c r="BC79">
        <v>6.08</v>
      </c>
      <c r="BD79" t="s">
        <v>1067</v>
      </c>
      <c r="BE79" t="s">
        <v>1067</v>
      </c>
      <c r="BF79" t="s">
        <v>1067</v>
      </c>
      <c r="BG79" t="s">
        <v>1067</v>
      </c>
      <c r="BH79">
        <v>0</v>
      </c>
      <c r="BI79">
        <v>1</v>
      </c>
      <c r="BJ79" t="s">
        <v>23</v>
      </c>
      <c r="BM79">
        <v>15001</v>
      </c>
      <c r="BN79">
        <v>0</v>
      </c>
      <c r="BO79" t="s">
        <v>1067</v>
      </c>
      <c r="BP79">
        <v>0</v>
      </c>
      <c r="BQ79">
        <v>2</v>
      </c>
      <c r="BR79">
        <v>0</v>
      </c>
      <c r="BS79">
        <v>6.08</v>
      </c>
      <c r="BT79">
        <v>1</v>
      </c>
      <c r="BU79">
        <v>1</v>
      </c>
      <c r="BV79">
        <v>1</v>
      </c>
      <c r="BW79">
        <v>1</v>
      </c>
      <c r="BX79">
        <v>1</v>
      </c>
      <c r="BY79" t="s">
        <v>1067</v>
      </c>
      <c r="BZ79">
        <v>105</v>
      </c>
      <c r="CA79">
        <v>55</v>
      </c>
      <c r="CF79">
        <v>0</v>
      </c>
      <c r="CG79">
        <v>0</v>
      </c>
      <c r="CM79">
        <v>0</v>
      </c>
      <c r="CN79" t="s">
        <v>1021</v>
      </c>
      <c r="CO79">
        <v>0</v>
      </c>
      <c r="CP79">
        <f t="shared" si="79"/>
        <v>432.58</v>
      </c>
      <c r="CQ79">
        <f t="shared" si="80"/>
        <v>5564.5376000000006</v>
      </c>
      <c r="CR79">
        <f t="shared" si="81"/>
        <v>882.93759999999997</v>
      </c>
      <c r="CS79">
        <f t="shared" si="82"/>
        <v>526.77120000000002</v>
      </c>
      <c r="CT79">
        <f t="shared" si="83"/>
        <v>5738</v>
      </c>
      <c r="CU79">
        <f t="shared" si="84"/>
        <v>0</v>
      </c>
      <c r="CV79">
        <f t="shared" si="85"/>
        <v>104.05199999999999</v>
      </c>
      <c r="CW79">
        <f t="shared" si="86"/>
        <v>9.3249999999999993</v>
      </c>
      <c r="CX79">
        <f t="shared" si="87"/>
        <v>0</v>
      </c>
      <c r="CY79">
        <f t="shared" si="88"/>
        <v>211.27999999999997</v>
      </c>
      <c r="CZ79">
        <f t="shared" si="89"/>
        <v>104.52799999999999</v>
      </c>
      <c r="DC79" t="s">
        <v>1067</v>
      </c>
      <c r="DD79" t="s">
        <v>1067</v>
      </c>
      <c r="DE79" t="s">
        <v>1082</v>
      </c>
      <c r="DF79" t="s">
        <v>1082</v>
      </c>
      <c r="DG79" t="s">
        <v>1083</v>
      </c>
      <c r="DH79" t="s">
        <v>1067</v>
      </c>
      <c r="DI79" t="s">
        <v>1083</v>
      </c>
      <c r="DJ79" t="s">
        <v>1082</v>
      </c>
      <c r="DK79" t="s">
        <v>1067</v>
      </c>
      <c r="DL79" t="s">
        <v>1067</v>
      </c>
      <c r="DM79" t="s">
        <v>1067</v>
      </c>
      <c r="DN79">
        <v>0</v>
      </c>
      <c r="DO79">
        <v>0</v>
      </c>
      <c r="DP79">
        <v>1</v>
      </c>
      <c r="DQ79">
        <v>1</v>
      </c>
      <c r="DU79">
        <v>1005</v>
      </c>
      <c r="DV79" t="s">
        <v>1080</v>
      </c>
      <c r="DW79" t="s">
        <v>1080</v>
      </c>
      <c r="DX79">
        <v>100</v>
      </c>
      <c r="EE79">
        <v>39174529</v>
      </c>
      <c r="EF79">
        <v>2</v>
      </c>
      <c r="EG79" t="s">
        <v>1084</v>
      </c>
      <c r="EH79">
        <v>0</v>
      </c>
      <c r="EI79" t="s">
        <v>1067</v>
      </c>
      <c r="EJ79">
        <v>1</v>
      </c>
      <c r="EK79">
        <v>15001</v>
      </c>
      <c r="EL79" t="s">
        <v>1162</v>
      </c>
      <c r="EM79" t="s">
        <v>1163</v>
      </c>
      <c r="EO79" t="s">
        <v>1087</v>
      </c>
      <c r="EQ79">
        <v>0</v>
      </c>
      <c r="ER79">
        <v>1852.04</v>
      </c>
      <c r="ES79">
        <v>915.22</v>
      </c>
      <c r="ET79">
        <v>116.17</v>
      </c>
      <c r="EU79">
        <v>69.31</v>
      </c>
      <c r="EV79">
        <v>820.65</v>
      </c>
      <c r="EW79">
        <v>90.48</v>
      </c>
      <c r="EX79">
        <v>7.46</v>
      </c>
      <c r="EY79">
        <v>0</v>
      </c>
      <c r="FQ79">
        <v>0</v>
      </c>
      <c r="FR79">
        <f t="shared" si="90"/>
        <v>0</v>
      </c>
      <c r="FS79">
        <v>0</v>
      </c>
      <c r="FT79" t="s">
        <v>1088</v>
      </c>
      <c r="FU79" t="s">
        <v>1089</v>
      </c>
      <c r="FX79">
        <v>94.5</v>
      </c>
      <c r="FY79">
        <v>46.75</v>
      </c>
      <c r="GA79" t="s">
        <v>1067</v>
      </c>
      <c r="GD79">
        <v>0</v>
      </c>
      <c r="GF79">
        <v>-847915952</v>
      </c>
      <c r="GG79">
        <v>1</v>
      </c>
      <c r="GH79">
        <v>1</v>
      </c>
      <c r="GI79">
        <v>4</v>
      </c>
      <c r="GJ79">
        <v>0</v>
      </c>
      <c r="GK79">
        <f>ROUND(R79*(R12)/100,2)</f>
        <v>0</v>
      </c>
      <c r="GL79">
        <f t="shared" si="91"/>
        <v>0</v>
      </c>
      <c r="GM79">
        <f t="shared" si="92"/>
        <v>748.39</v>
      </c>
      <c r="GN79">
        <f t="shared" si="93"/>
        <v>748.39</v>
      </c>
      <c r="GO79">
        <f t="shared" si="94"/>
        <v>0</v>
      </c>
      <c r="GP79">
        <f t="shared" si="95"/>
        <v>0</v>
      </c>
      <c r="GR79">
        <v>0</v>
      </c>
      <c r="GS79">
        <v>3</v>
      </c>
      <c r="GT79">
        <v>0</v>
      </c>
      <c r="GU79" t="s">
        <v>1067</v>
      </c>
      <c r="GV79">
        <f t="shared" si="96"/>
        <v>0</v>
      </c>
      <c r="GW79">
        <v>1</v>
      </c>
      <c r="GX79">
        <f t="shared" si="97"/>
        <v>0</v>
      </c>
      <c r="HA79">
        <v>0</v>
      </c>
      <c r="HB79">
        <v>0</v>
      </c>
      <c r="IK79">
        <v>0</v>
      </c>
    </row>
    <row r="80" spans="1:245">
      <c r="A80">
        <v>17</v>
      </c>
      <c r="B80">
        <v>1</v>
      </c>
      <c r="C80">
        <f ca="1">ROW(SmtRes!A213)</f>
        <v>213</v>
      </c>
      <c r="D80">
        <f ca="1">ROW(EtalonRes!A215)</f>
        <v>215</v>
      </c>
      <c r="E80" t="s">
        <v>24</v>
      </c>
      <c r="F80" t="s">
        <v>25</v>
      </c>
      <c r="G80" t="s">
        <v>26</v>
      </c>
      <c r="H80" t="s">
        <v>1080</v>
      </c>
      <c r="I80">
        <v>3.5499999999999997E-2</v>
      </c>
      <c r="J80">
        <v>0</v>
      </c>
      <c r="O80">
        <f t="shared" si="65"/>
        <v>388.94</v>
      </c>
      <c r="P80">
        <f t="shared" si="66"/>
        <v>0.08</v>
      </c>
      <c r="Q80">
        <f t="shared" si="67"/>
        <v>9.5399999999999991</v>
      </c>
      <c r="R80">
        <f t="shared" si="68"/>
        <v>1.86</v>
      </c>
      <c r="S80">
        <f t="shared" si="69"/>
        <v>379.32</v>
      </c>
      <c r="T80">
        <f t="shared" si="70"/>
        <v>0</v>
      </c>
      <c r="U80">
        <f t="shared" si="71"/>
        <v>6.7961377499999989</v>
      </c>
      <c r="V80">
        <f t="shared" si="72"/>
        <v>2.5737499999999996E-2</v>
      </c>
      <c r="W80">
        <f t="shared" si="73"/>
        <v>0</v>
      </c>
      <c r="X80">
        <f t="shared" si="74"/>
        <v>362.12</v>
      </c>
      <c r="Y80">
        <f t="shared" si="75"/>
        <v>179.15</v>
      </c>
      <c r="AA80">
        <v>39278658</v>
      </c>
      <c r="AB80">
        <f t="shared" si="76"/>
        <v>1801.98</v>
      </c>
      <c r="AC80">
        <f t="shared" si="59"/>
        <v>0.36</v>
      </c>
      <c r="AD80">
        <f>ROUND(((((ET80*1.25))-((EU80*1.25)))+AE80),2)</f>
        <v>44.2</v>
      </c>
      <c r="AE80">
        <f>ROUND(((EU80*1.25)),2)</f>
        <v>8.6</v>
      </c>
      <c r="AF80">
        <f>ROUND(((EV80*1.15)),2)</f>
        <v>1757.42</v>
      </c>
      <c r="AG80">
        <f t="shared" si="77"/>
        <v>0</v>
      </c>
      <c r="AH80">
        <f>((EW80*1.15))</f>
        <v>191.44049999999999</v>
      </c>
      <c r="AI80">
        <f>((EX80*1.25))</f>
        <v>0.72499999999999998</v>
      </c>
      <c r="AJ80">
        <f t="shared" si="78"/>
        <v>0</v>
      </c>
      <c r="AK80">
        <v>1563.91</v>
      </c>
      <c r="AL80">
        <v>0.36</v>
      </c>
      <c r="AM80">
        <v>35.36</v>
      </c>
      <c r="AN80">
        <v>6.88</v>
      </c>
      <c r="AO80">
        <v>1528.19</v>
      </c>
      <c r="AP80">
        <v>0</v>
      </c>
      <c r="AQ80">
        <v>166.47</v>
      </c>
      <c r="AR80">
        <v>0.57999999999999996</v>
      </c>
      <c r="AS80">
        <v>0</v>
      </c>
      <c r="AT80">
        <v>95</v>
      </c>
      <c r="AU80">
        <v>47</v>
      </c>
      <c r="AV80">
        <v>1</v>
      </c>
      <c r="AW80">
        <v>1</v>
      </c>
      <c r="AZ80">
        <v>6.08</v>
      </c>
      <c r="BA80">
        <v>6.08</v>
      </c>
      <c r="BB80">
        <v>6.08</v>
      </c>
      <c r="BC80">
        <v>6.08</v>
      </c>
      <c r="BD80" t="s">
        <v>1067</v>
      </c>
      <c r="BE80" t="s">
        <v>1067</v>
      </c>
      <c r="BF80" t="s">
        <v>1067</v>
      </c>
      <c r="BG80" t="s">
        <v>1067</v>
      </c>
      <c r="BH80">
        <v>0</v>
      </c>
      <c r="BI80">
        <v>1</v>
      </c>
      <c r="BJ80" t="s">
        <v>27</v>
      </c>
      <c r="BM80">
        <v>15001</v>
      </c>
      <c r="BN80">
        <v>0</v>
      </c>
      <c r="BO80" t="s">
        <v>1067</v>
      </c>
      <c r="BP80">
        <v>0</v>
      </c>
      <c r="BQ80">
        <v>2</v>
      </c>
      <c r="BR80">
        <v>0</v>
      </c>
      <c r="BS80">
        <v>6.08</v>
      </c>
      <c r="BT80">
        <v>1</v>
      </c>
      <c r="BU80">
        <v>1</v>
      </c>
      <c r="BV80">
        <v>1</v>
      </c>
      <c r="BW80">
        <v>1</v>
      </c>
      <c r="BX80">
        <v>1</v>
      </c>
      <c r="BY80" t="s">
        <v>1067</v>
      </c>
      <c r="BZ80">
        <v>105</v>
      </c>
      <c r="CA80">
        <v>55</v>
      </c>
      <c r="CF80">
        <v>0</v>
      </c>
      <c r="CG80">
        <v>0</v>
      </c>
      <c r="CM80">
        <v>0</v>
      </c>
      <c r="CN80" t="s">
        <v>1021</v>
      </c>
      <c r="CO80">
        <v>0</v>
      </c>
      <c r="CP80">
        <f t="shared" si="79"/>
        <v>388.94</v>
      </c>
      <c r="CQ80">
        <f t="shared" si="80"/>
        <v>2.1888000000000001</v>
      </c>
      <c r="CR80">
        <f t="shared" si="81"/>
        <v>268.73600000000005</v>
      </c>
      <c r="CS80">
        <f t="shared" si="82"/>
        <v>52.287999999999997</v>
      </c>
      <c r="CT80">
        <f t="shared" si="83"/>
        <v>10685.113600000001</v>
      </c>
      <c r="CU80">
        <f t="shared" si="84"/>
        <v>0</v>
      </c>
      <c r="CV80">
        <f t="shared" si="85"/>
        <v>191.44049999999999</v>
      </c>
      <c r="CW80">
        <f t="shared" si="86"/>
        <v>0.72499999999999998</v>
      </c>
      <c r="CX80">
        <f t="shared" si="87"/>
        <v>0</v>
      </c>
      <c r="CY80">
        <f t="shared" si="88"/>
        <v>362.12099999999998</v>
      </c>
      <c r="CZ80">
        <f t="shared" si="89"/>
        <v>179.15459999999999</v>
      </c>
      <c r="DC80" t="s">
        <v>1067</v>
      </c>
      <c r="DD80" t="s">
        <v>1067</v>
      </c>
      <c r="DE80" t="s">
        <v>1082</v>
      </c>
      <c r="DF80" t="s">
        <v>1082</v>
      </c>
      <c r="DG80" t="s">
        <v>1083</v>
      </c>
      <c r="DH80" t="s">
        <v>1067</v>
      </c>
      <c r="DI80" t="s">
        <v>1083</v>
      </c>
      <c r="DJ80" t="s">
        <v>1082</v>
      </c>
      <c r="DK80" t="s">
        <v>1067</v>
      </c>
      <c r="DL80" t="s">
        <v>1067</v>
      </c>
      <c r="DM80" t="s">
        <v>1067</v>
      </c>
      <c r="DN80">
        <v>0</v>
      </c>
      <c r="DO80">
        <v>0</v>
      </c>
      <c r="DP80">
        <v>1</v>
      </c>
      <c r="DQ80">
        <v>1</v>
      </c>
      <c r="DU80">
        <v>1005</v>
      </c>
      <c r="DV80" t="s">
        <v>1080</v>
      </c>
      <c r="DW80" t="s">
        <v>1080</v>
      </c>
      <c r="DX80">
        <v>100</v>
      </c>
      <c r="EE80">
        <v>39174529</v>
      </c>
      <c r="EF80">
        <v>2</v>
      </c>
      <c r="EG80" t="s">
        <v>1084</v>
      </c>
      <c r="EH80">
        <v>0</v>
      </c>
      <c r="EI80" t="s">
        <v>1067</v>
      </c>
      <c r="EJ80">
        <v>1</v>
      </c>
      <c r="EK80">
        <v>15001</v>
      </c>
      <c r="EL80" t="s">
        <v>1162</v>
      </c>
      <c r="EM80" t="s">
        <v>1163</v>
      </c>
      <c r="EO80" t="s">
        <v>1087</v>
      </c>
      <c r="EQ80">
        <v>0</v>
      </c>
      <c r="ER80">
        <v>1563.91</v>
      </c>
      <c r="ES80">
        <v>0.36</v>
      </c>
      <c r="ET80">
        <v>35.36</v>
      </c>
      <c r="EU80">
        <v>6.88</v>
      </c>
      <c r="EV80">
        <v>1528.19</v>
      </c>
      <c r="EW80">
        <v>166.47</v>
      </c>
      <c r="EX80">
        <v>0.57999999999999996</v>
      </c>
      <c r="EY80">
        <v>0</v>
      </c>
      <c r="FQ80">
        <v>0</v>
      </c>
      <c r="FR80">
        <f t="shared" si="90"/>
        <v>0</v>
      </c>
      <c r="FS80">
        <v>0</v>
      </c>
      <c r="FT80" t="s">
        <v>1088</v>
      </c>
      <c r="FU80" t="s">
        <v>1089</v>
      </c>
      <c r="FX80">
        <v>94.5</v>
      </c>
      <c r="FY80">
        <v>46.75</v>
      </c>
      <c r="GA80" t="s">
        <v>1067</v>
      </c>
      <c r="GD80">
        <v>0</v>
      </c>
      <c r="GF80">
        <v>251333065</v>
      </c>
      <c r="GG80">
        <v>1</v>
      </c>
      <c r="GH80">
        <v>1</v>
      </c>
      <c r="GI80">
        <v>4</v>
      </c>
      <c r="GJ80">
        <v>0</v>
      </c>
      <c r="GK80">
        <f>ROUND(R80*(R12)/100,2)</f>
        <v>0</v>
      </c>
      <c r="GL80">
        <f t="shared" si="91"/>
        <v>0</v>
      </c>
      <c r="GM80">
        <f t="shared" si="92"/>
        <v>930.21</v>
      </c>
      <c r="GN80">
        <f t="shared" si="93"/>
        <v>930.21</v>
      </c>
      <c r="GO80">
        <f t="shared" si="94"/>
        <v>0</v>
      </c>
      <c r="GP80">
        <f t="shared" si="95"/>
        <v>0</v>
      </c>
      <c r="GR80">
        <v>0</v>
      </c>
      <c r="GS80">
        <v>3</v>
      </c>
      <c r="GT80">
        <v>0</v>
      </c>
      <c r="GU80" t="s">
        <v>1067</v>
      </c>
      <c r="GV80">
        <f t="shared" si="96"/>
        <v>0</v>
      </c>
      <c r="GW80">
        <v>1</v>
      </c>
      <c r="GX80">
        <f t="shared" si="97"/>
        <v>0</v>
      </c>
      <c r="HA80">
        <v>0</v>
      </c>
      <c r="HB80">
        <v>0</v>
      </c>
      <c r="IK80">
        <v>0</v>
      </c>
    </row>
    <row r="81" spans="1:245">
      <c r="A81">
        <v>18</v>
      </c>
      <c r="B81">
        <v>1</v>
      </c>
      <c r="C81">
        <v>213</v>
      </c>
      <c r="E81" t="s">
        <v>28</v>
      </c>
      <c r="F81" t="s">
        <v>29</v>
      </c>
      <c r="G81" t="s">
        <v>30</v>
      </c>
      <c r="H81" t="s">
        <v>1134</v>
      </c>
      <c r="I81">
        <f>I80*J81</f>
        <v>3.7275</v>
      </c>
      <c r="J81">
        <v>105.00000000000001</v>
      </c>
      <c r="O81">
        <f t="shared" si="65"/>
        <v>779.16</v>
      </c>
      <c r="P81">
        <f t="shared" si="66"/>
        <v>779.16</v>
      </c>
      <c r="Q81">
        <f t="shared" si="67"/>
        <v>0</v>
      </c>
      <c r="R81">
        <f t="shared" si="68"/>
        <v>0</v>
      </c>
      <c r="S81">
        <f t="shared" si="69"/>
        <v>0</v>
      </c>
      <c r="T81">
        <f t="shared" si="70"/>
        <v>0</v>
      </c>
      <c r="U81">
        <f t="shared" si="71"/>
        <v>0</v>
      </c>
      <c r="V81">
        <f t="shared" si="72"/>
        <v>0</v>
      </c>
      <c r="W81">
        <f t="shared" si="73"/>
        <v>0</v>
      </c>
      <c r="X81">
        <f t="shared" si="74"/>
        <v>0</v>
      </c>
      <c r="Y81">
        <f t="shared" si="75"/>
        <v>0</v>
      </c>
      <c r="AA81">
        <v>39278658</v>
      </c>
      <c r="AB81">
        <f t="shared" si="76"/>
        <v>34.380000000000003</v>
      </c>
      <c r="AC81">
        <f t="shared" si="59"/>
        <v>34.380000000000003</v>
      </c>
      <c r="AD81">
        <f>ROUND((((ET81)-(EU81))+AE81),2)</f>
        <v>0</v>
      </c>
      <c r="AE81">
        <f>ROUND((EU81),2)</f>
        <v>0</v>
      </c>
      <c r="AF81">
        <f>ROUND((EV81),2)</f>
        <v>0</v>
      </c>
      <c r="AG81">
        <f t="shared" si="77"/>
        <v>0</v>
      </c>
      <c r="AH81">
        <f>(EW81)</f>
        <v>0</v>
      </c>
      <c r="AI81">
        <f>(EX81)</f>
        <v>0</v>
      </c>
      <c r="AJ81">
        <f t="shared" si="78"/>
        <v>0</v>
      </c>
      <c r="AK81">
        <v>34.380000000000003</v>
      </c>
      <c r="AL81">
        <v>34.380000000000003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95</v>
      </c>
      <c r="AU81">
        <v>47</v>
      </c>
      <c r="AV81">
        <v>1</v>
      </c>
      <c r="AW81">
        <v>1</v>
      </c>
      <c r="AZ81">
        <v>6.08</v>
      </c>
      <c r="BA81">
        <v>1</v>
      </c>
      <c r="BB81">
        <v>1</v>
      </c>
      <c r="BC81">
        <v>6.08</v>
      </c>
      <c r="BD81" t="s">
        <v>1067</v>
      </c>
      <c r="BE81" t="s">
        <v>1067</v>
      </c>
      <c r="BF81" t="s">
        <v>1067</v>
      </c>
      <c r="BG81" t="s">
        <v>1067</v>
      </c>
      <c r="BH81">
        <v>3</v>
      </c>
      <c r="BI81">
        <v>1</v>
      </c>
      <c r="BJ81" t="s">
        <v>31</v>
      </c>
      <c r="BM81">
        <v>15001</v>
      </c>
      <c r="BN81">
        <v>0</v>
      </c>
      <c r="BO81" t="s">
        <v>1067</v>
      </c>
      <c r="BP81">
        <v>0</v>
      </c>
      <c r="BQ81">
        <v>2</v>
      </c>
      <c r="BR81">
        <v>0</v>
      </c>
      <c r="BS81">
        <v>1</v>
      </c>
      <c r="BT81">
        <v>1</v>
      </c>
      <c r="BU81">
        <v>1</v>
      </c>
      <c r="BV81">
        <v>1</v>
      </c>
      <c r="BW81">
        <v>1</v>
      </c>
      <c r="BX81">
        <v>1</v>
      </c>
      <c r="BY81" t="s">
        <v>1067</v>
      </c>
      <c r="BZ81">
        <v>105</v>
      </c>
      <c r="CA81">
        <v>55</v>
      </c>
      <c r="CF81">
        <v>0</v>
      </c>
      <c r="CG81">
        <v>0</v>
      </c>
      <c r="CM81">
        <v>0</v>
      </c>
      <c r="CN81" t="s">
        <v>1067</v>
      </c>
      <c r="CO81">
        <v>0</v>
      </c>
      <c r="CP81">
        <f t="shared" si="79"/>
        <v>779.16</v>
      </c>
      <c r="CQ81">
        <f t="shared" si="80"/>
        <v>209.03040000000001</v>
      </c>
      <c r="CR81">
        <f t="shared" si="81"/>
        <v>0</v>
      </c>
      <c r="CS81">
        <f t="shared" si="82"/>
        <v>0</v>
      </c>
      <c r="CT81">
        <f t="shared" si="83"/>
        <v>0</v>
      </c>
      <c r="CU81">
        <f t="shared" si="84"/>
        <v>0</v>
      </c>
      <c r="CV81">
        <f t="shared" si="85"/>
        <v>0</v>
      </c>
      <c r="CW81">
        <f t="shared" si="86"/>
        <v>0</v>
      </c>
      <c r="CX81">
        <f t="shared" si="87"/>
        <v>0</v>
      </c>
      <c r="CY81">
        <f t="shared" si="88"/>
        <v>0</v>
      </c>
      <c r="CZ81">
        <f t="shared" si="89"/>
        <v>0</v>
      </c>
      <c r="DC81" t="s">
        <v>1067</v>
      </c>
      <c r="DD81" t="s">
        <v>1067</v>
      </c>
      <c r="DE81" t="s">
        <v>1067</v>
      </c>
      <c r="DF81" t="s">
        <v>1067</v>
      </c>
      <c r="DG81" t="s">
        <v>1067</v>
      </c>
      <c r="DH81" t="s">
        <v>1067</v>
      </c>
      <c r="DI81" t="s">
        <v>1067</v>
      </c>
      <c r="DJ81" t="s">
        <v>1067</v>
      </c>
      <c r="DK81" t="s">
        <v>1067</v>
      </c>
      <c r="DL81" t="s">
        <v>1067</v>
      </c>
      <c r="DM81" t="s">
        <v>1067</v>
      </c>
      <c r="DN81">
        <v>0</v>
      </c>
      <c r="DO81">
        <v>0</v>
      </c>
      <c r="DP81">
        <v>1</v>
      </c>
      <c r="DQ81">
        <v>1</v>
      </c>
      <c r="DU81">
        <v>1005</v>
      </c>
      <c r="DV81" t="s">
        <v>1134</v>
      </c>
      <c r="DW81" t="s">
        <v>1134</v>
      </c>
      <c r="DX81">
        <v>1</v>
      </c>
      <c r="EE81">
        <v>39174529</v>
      </c>
      <c r="EF81">
        <v>2</v>
      </c>
      <c r="EG81" t="s">
        <v>1084</v>
      </c>
      <c r="EH81">
        <v>0</v>
      </c>
      <c r="EI81" t="s">
        <v>1067</v>
      </c>
      <c r="EJ81">
        <v>1</v>
      </c>
      <c r="EK81">
        <v>15001</v>
      </c>
      <c r="EL81" t="s">
        <v>1162</v>
      </c>
      <c r="EM81" t="s">
        <v>1163</v>
      </c>
      <c r="EO81" t="s">
        <v>1067</v>
      </c>
      <c r="EQ81">
        <v>0</v>
      </c>
      <c r="ER81">
        <v>34.380000000000003</v>
      </c>
      <c r="ES81">
        <v>34.380000000000003</v>
      </c>
      <c r="ET81">
        <v>0</v>
      </c>
      <c r="EU81">
        <v>0</v>
      </c>
      <c r="EV81">
        <v>0</v>
      </c>
      <c r="EW81">
        <v>0</v>
      </c>
      <c r="EX81">
        <v>0</v>
      </c>
      <c r="FQ81">
        <v>0</v>
      </c>
      <c r="FR81">
        <f t="shared" si="90"/>
        <v>0</v>
      </c>
      <c r="FS81">
        <v>0</v>
      </c>
      <c r="FT81" t="s">
        <v>1088</v>
      </c>
      <c r="FU81" t="s">
        <v>1089</v>
      </c>
      <c r="FX81">
        <v>94.5</v>
      </c>
      <c r="FY81">
        <v>46.75</v>
      </c>
      <c r="GA81" t="s">
        <v>1067</v>
      </c>
      <c r="GD81">
        <v>0</v>
      </c>
      <c r="GF81">
        <v>-956992290</v>
      </c>
      <c r="GG81">
        <v>1</v>
      </c>
      <c r="GH81">
        <v>1</v>
      </c>
      <c r="GI81">
        <v>4</v>
      </c>
      <c r="GJ81">
        <v>0</v>
      </c>
      <c r="GK81">
        <f>ROUND(R81*(R12)/100,2)</f>
        <v>0</v>
      </c>
      <c r="GL81">
        <f t="shared" si="91"/>
        <v>0</v>
      </c>
      <c r="GM81">
        <f t="shared" si="92"/>
        <v>779.16</v>
      </c>
      <c r="GN81">
        <f t="shared" si="93"/>
        <v>779.16</v>
      </c>
      <c r="GO81">
        <f t="shared" si="94"/>
        <v>0</v>
      </c>
      <c r="GP81">
        <f t="shared" si="95"/>
        <v>0</v>
      </c>
      <c r="GR81">
        <v>0</v>
      </c>
      <c r="GS81">
        <v>3</v>
      </c>
      <c r="GT81">
        <v>0</v>
      </c>
      <c r="GU81" t="s">
        <v>1067</v>
      </c>
      <c r="GV81">
        <f t="shared" si="96"/>
        <v>0</v>
      </c>
      <c r="GW81">
        <v>1</v>
      </c>
      <c r="GX81">
        <f t="shared" si="97"/>
        <v>0</v>
      </c>
      <c r="HA81">
        <v>0</v>
      </c>
      <c r="HB81">
        <v>0</v>
      </c>
      <c r="IK81">
        <v>0</v>
      </c>
    </row>
    <row r="82" spans="1:245">
      <c r="A82">
        <v>18</v>
      </c>
      <c r="B82">
        <v>1</v>
      </c>
      <c r="C82">
        <v>211</v>
      </c>
      <c r="E82" t="s">
        <v>32</v>
      </c>
      <c r="F82" t="s">
        <v>33</v>
      </c>
      <c r="G82" t="s">
        <v>34</v>
      </c>
      <c r="H82" t="s">
        <v>1134</v>
      </c>
      <c r="I82">
        <f>I80*J82</f>
        <v>3.7275</v>
      </c>
      <c r="J82">
        <v>105.00000000000001</v>
      </c>
      <c r="O82">
        <f t="shared" si="65"/>
        <v>0</v>
      </c>
      <c r="P82">
        <f t="shared" si="66"/>
        <v>0</v>
      </c>
      <c r="Q82">
        <f t="shared" si="67"/>
        <v>0</v>
      </c>
      <c r="R82">
        <f t="shared" si="68"/>
        <v>0</v>
      </c>
      <c r="S82">
        <f t="shared" si="69"/>
        <v>0</v>
      </c>
      <c r="T82">
        <f t="shared" si="70"/>
        <v>0</v>
      </c>
      <c r="U82">
        <f t="shared" si="71"/>
        <v>0</v>
      </c>
      <c r="V82">
        <f t="shared" si="72"/>
        <v>0</v>
      </c>
      <c r="W82">
        <f t="shared" si="73"/>
        <v>0</v>
      </c>
      <c r="X82">
        <f t="shared" si="74"/>
        <v>0</v>
      </c>
      <c r="Y82">
        <f t="shared" si="75"/>
        <v>0</v>
      </c>
      <c r="AA82">
        <v>39278658</v>
      </c>
      <c r="AB82">
        <f t="shared" si="76"/>
        <v>0</v>
      </c>
      <c r="AC82">
        <f t="shared" si="59"/>
        <v>0</v>
      </c>
      <c r="AD82">
        <f>ROUND((((ET82)-(EU82))+AE82),2)</f>
        <v>0</v>
      </c>
      <c r="AE82">
        <f>ROUND((EU82),2)</f>
        <v>0</v>
      </c>
      <c r="AF82">
        <f>ROUND((EV82),2)</f>
        <v>0</v>
      </c>
      <c r="AG82">
        <f t="shared" si="77"/>
        <v>0</v>
      </c>
      <c r="AH82">
        <f>(EW82)</f>
        <v>0</v>
      </c>
      <c r="AI82">
        <f>(EX82)</f>
        <v>0</v>
      </c>
      <c r="AJ82">
        <f t="shared" si="78"/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95</v>
      </c>
      <c r="AU82">
        <v>47</v>
      </c>
      <c r="AV82">
        <v>1</v>
      </c>
      <c r="AW82">
        <v>1</v>
      </c>
      <c r="AZ82">
        <v>6.08</v>
      </c>
      <c r="BA82">
        <v>1</v>
      </c>
      <c r="BB82">
        <v>1</v>
      </c>
      <c r="BC82">
        <v>6.08</v>
      </c>
      <c r="BD82" t="s">
        <v>1067</v>
      </c>
      <c r="BE82" t="s">
        <v>1067</v>
      </c>
      <c r="BF82" t="s">
        <v>1067</v>
      </c>
      <c r="BG82" t="s">
        <v>1067</v>
      </c>
      <c r="BH82">
        <v>3</v>
      </c>
      <c r="BI82">
        <v>1</v>
      </c>
      <c r="BJ82" t="s">
        <v>1067</v>
      </c>
      <c r="BM82">
        <v>15001</v>
      </c>
      <c r="BN82">
        <v>0</v>
      </c>
      <c r="BO82" t="s">
        <v>1067</v>
      </c>
      <c r="BP82">
        <v>0</v>
      </c>
      <c r="BQ82">
        <v>2</v>
      </c>
      <c r="BR82">
        <v>0</v>
      </c>
      <c r="BS82">
        <v>1</v>
      </c>
      <c r="BT82">
        <v>1</v>
      </c>
      <c r="BU82">
        <v>1</v>
      </c>
      <c r="BV82">
        <v>1</v>
      </c>
      <c r="BW82">
        <v>1</v>
      </c>
      <c r="BX82">
        <v>1</v>
      </c>
      <c r="BY82" t="s">
        <v>1067</v>
      </c>
      <c r="BZ82">
        <v>105</v>
      </c>
      <c r="CA82">
        <v>55</v>
      </c>
      <c r="CF82">
        <v>0</v>
      </c>
      <c r="CG82">
        <v>0</v>
      </c>
      <c r="CM82">
        <v>0</v>
      </c>
      <c r="CN82" t="s">
        <v>1067</v>
      </c>
      <c r="CO82">
        <v>0</v>
      </c>
      <c r="CP82">
        <f t="shared" si="79"/>
        <v>0</v>
      </c>
      <c r="CQ82">
        <f t="shared" si="80"/>
        <v>0</v>
      </c>
      <c r="CR82">
        <f t="shared" si="81"/>
        <v>0</v>
      </c>
      <c r="CS82">
        <f t="shared" si="82"/>
        <v>0</v>
      </c>
      <c r="CT82">
        <f t="shared" si="83"/>
        <v>0</v>
      </c>
      <c r="CU82">
        <f t="shared" si="84"/>
        <v>0</v>
      </c>
      <c r="CV82">
        <f t="shared" si="85"/>
        <v>0</v>
      </c>
      <c r="CW82">
        <f t="shared" si="86"/>
        <v>0</v>
      </c>
      <c r="CX82">
        <f t="shared" si="87"/>
        <v>0</v>
      </c>
      <c r="CY82">
        <f t="shared" si="88"/>
        <v>0</v>
      </c>
      <c r="CZ82">
        <f t="shared" si="89"/>
        <v>0</v>
      </c>
      <c r="DC82" t="s">
        <v>1067</v>
      </c>
      <c r="DD82" t="s">
        <v>1067</v>
      </c>
      <c r="DE82" t="s">
        <v>1067</v>
      </c>
      <c r="DF82" t="s">
        <v>1067</v>
      </c>
      <c r="DG82" t="s">
        <v>1067</v>
      </c>
      <c r="DH82" t="s">
        <v>1067</v>
      </c>
      <c r="DI82" t="s">
        <v>1067</v>
      </c>
      <c r="DJ82" t="s">
        <v>1067</v>
      </c>
      <c r="DK82" t="s">
        <v>1067</v>
      </c>
      <c r="DL82" t="s">
        <v>1067</v>
      </c>
      <c r="DM82" t="s">
        <v>1067</v>
      </c>
      <c r="DN82">
        <v>0</v>
      </c>
      <c r="DO82">
        <v>0</v>
      </c>
      <c r="DP82">
        <v>1</v>
      </c>
      <c r="DQ82">
        <v>1</v>
      </c>
      <c r="DU82">
        <v>1005</v>
      </c>
      <c r="DV82" t="s">
        <v>1134</v>
      </c>
      <c r="DW82" t="s">
        <v>1134</v>
      </c>
      <c r="DX82">
        <v>1</v>
      </c>
      <c r="EE82">
        <v>39174529</v>
      </c>
      <c r="EF82">
        <v>2</v>
      </c>
      <c r="EG82" t="s">
        <v>1084</v>
      </c>
      <c r="EH82">
        <v>0</v>
      </c>
      <c r="EI82" t="s">
        <v>1067</v>
      </c>
      <c r="EJ82">
        <v>1</v>
      </c>
      <c r="EK82">
        <v>15001</v>
      </c>
      <c r="EL82" t="s">
        <v>1162</v>
      </c>
      <c r="EM82" t="s">
        <v>1163</v>
      </c>
      <c r="EO82" t="s">
        <v>1067</v>
      </c>
      <c r="EQ82">
        <v>0</v>
      </c>
      <c r="ER82">
        <v>0</v>
      </c>
      <c r="ES82">
        <v>0</v>
      </c>
      <c r="ET82">
        <v>0</v>
      </c>
      <c r="EU82">
        <v>0</v>
      </c>
      <c r="EV82">
        <v>0</v>
      </c>
      <c r="EW82">
        <v>0</v>
      </c>
      <c r="EX82">
        <v>0</v>
      </c>
      <c r="FQ82">
        <v>0</v>
      </c>
      <c r="FR82">
        <f t="shared" si="90"/>
        <v>0</v>
      </c>
      <c r="FS82">
        <v>0</v>
      </c>
      <c r="FT82" t="s">
        <v>1088</v>
      </c>
      <c r="FU82" t="s">
        <v>1089</v>
      </c>
      <c r="FX82">
        <v>94.5</v>
      </c>
      <c r="FY82">
        <v>46.75</v>
      </c>
      <c r="GA82" t="s">
        <v>1067</v>
      </c>
      <c r="GD82">
        <v>0</v>
      </c>
      <c r="GF82">
        <v>-112006704</v>
      </c>
      <c r="GG82">
        <v>1</v>
      </c>
      <c r="GH82">
        <v>1</v>
      </c>
      <c r="GI82">
        <v>4</v>
      </c>
      <c r="GJ82">
        <v>0</v>
      </c>
      <c r="GK82">
        <f>ROUND(R82*(R12)/100,2)</f>
        <v>0</v>
      </c>
      <c r="GL82">
        <f t="shared" si="91"/>
        <v>0</v>
      </c>
      <c r="GM82">
        <f t="shared" si="92"/>
        <v>0</v>
      </c>
      <c r="GN82">
        <f t="shared" si="93"/>
        <v>0</v>
      </c>
      <c r="GO82">
        <f t="shared" si="94"/>
        <v>0</v>
      </c>
      <c r="GP82">
        <f t="shared" si="95"/>
        <v>0</v>
      </c>
      <c r="GR82">
        <v>0</v>
      </c>
      <c r="GS82">
        <v>3</v>
      </c>
      <c r="GT82">
        <v>0</v>
      </c>
      <c r="GU82" t="s">
        <v>1067</v>
      </c>
      <c r="GV82">
        <f t="shared" si="96"/>
        <v>0</v>
      </c>
      <c r="GW82">
        <v>1</v>
      </c>
      <c r="GX82">
        <f t="shared" si="97"/>
        <v>0</v>
      </c>
      <c r="HA82">
        <v>0</v>
      </c>
      <c r="HB82">
        <v>0</v>
      </c>
      <c r="IK82">
        <v>0</v>
      </c>
    </row>
    <row r="83" spans="1:245">
      <c r="A83">
        <v>17</v>
      </c>
      <c r="B83">
        <v>1</v>
      </c>
      <c r="C83">
        <f ca="1">ROW(SmtRes!A222)</f>
        <v>222</v>
      </c>
      <c r="D83">
        <f ca="1">ROW(EtalonRes!A223)</f>
        <v>223</v>
      </c>
      <c r="E83" t="s">
        <v>35</v>
      </c>
      <c r="F83" t="s">
        <v>1137</v>
      </c>
      <c r="G83" t="s">
        <v>36</v>
      </c>
      <c r="H83" t="s">
        <v>1080</v>
      </c>
      <c r="I83">
        <f>ROUND(105/100,9)</f>
        <v>1.05</v>
      </c>
      <c r="J83">
        <v>0</v>
      </c>
      <c r="O83">
        <f t="shared" si="65"/>
        <v>27049.46</v>
      </c>
      <c r="P83">
        <f t="shared" si="66"/>
        <v>20109.73</v>
      </c>
      <c r="Q83">
        <f t="shared" si="67"/>
        <v>89.12</v>
      </c>
      <c r="R83">
        <f t="shared" si="68"/>
        <v>15.7</v>
      </c>
      <c r="S83">
        <f t="shared" si="69"/>
        <v>6850.61</v>
      </c>
      <c r="T83">
        <f t="shared" si="70"/>
        <v>0</v>
      </c>
      <c r="U83">
        <f t="shared" si="71"/>
        <v>130.41</v>
      </c>
      <c r="V83">
        <f t="shared" si="72"/>
        <v>0.22312500000000005</v>
      </c>
      <c r="W83">
        <f t="shared" si="73"/>
        <v>0</v>
      </c>
      <c r="X83">
        <f t="shared" si="74"/>
        <v>7278.29</v>
      </c>
      <c r="Y83">
        <f t="shared" si="75"/>
        <v>3707.81</v>
      </c>
      <c r="AA83">
        <v>39278658</v>
      </c>
      <c r="AB83">
        <f t="shared" si="76"/>
        <v>4237.07</v>
      </c>
      <c r="AC83">
        <f t="shared" si="59"/>
        <v>3150.02</v>
      </c>
      <c r="AD83">
        <f>ROUND(((((ET83*1.25))-((EU83*1.25)))+AE83),2)</f>
        <v>13.96</v>
      </c>
      <c r="AE83">
        <f>ROUND(((EU83*1.25)),2)</f>
        <v>2.46</v>
      </c>
      <c r="AF83">
        <f>ROUND(((EV83*1.15)),2)</f>
        <v>1073.0899999999999</v>
      </c>
      <c r="AG83">
        <f t="shared" si="77"/>
        <v>0</v>
      </c>
      <c r="AH83">
        <f>((EW83*1.15))</f>
        <v>124.19999999999999</v>
      </c>
      <c r="AI83">
        <f>((EX83*1.25))</f>
        <v>0.21250000000000002</v>
      </c>
      <c r="AJ83">
        <f t="shared" si="78"/>
        <v>0</v>
      </c>
      <c r="AK83">
        <v>4094.31</v>
      </c>
      <c r="AL83">
        <v>3150.02</v>
      </c>
      <c r="AM83">
        <v>11.17</v>
      </c>
      <c r="AN83">
        <v>1.97</v>
      </c>
      <c r="AO83">
        <v>933.12</v>
      </c>
      <c r="AP83">
        <v>0</v>
      </c>
      <c r="AQ83">
        <v>108</v>
      </c>
      <c r="AR83">
        <v>0.17</v>
      </c>
      <c r="AS83">
        <v>0</v>
      </c>
      <c r="AT83">
        <v>106</v>
      </c>
      <c r="AU83">
        <v>54</v>
      </c>
      <c r="AV83">
        <v>1</v>
      </c>
      <c r="AW83">
        <v>1</v>
      </c>
      <c r="AZ83">
        <v>6.08</v>
      </c>
      <c r="BA83">
        <v>6.08</v>
      </c>
      <c r="BB83">
        <v>6.08</v>
      </c>
      <c r="BC83">
        <v>6.08</v>
      </c>
      <c r="BD83" t="s">
        <v>1067</v>
      </c>
      <c r="BE83" t="s">
        <v>1067</v>
      </c>
      <c r="BF83" t="s">
        <v>1067</v>
      </c>
      <c r="BG83" t="s">
        <v>1067</v>
      </c>
      <c r="BH83">
        <v>0</v>
      </c>
      <c r="BI83">
        <v>1</v>
      </c>
      <c r="BJ83" t="s">
        <v>1139</v>
      </c>
      <c r="BM83">
        <v>10001</v>
      </c>
      <c r="BN83">
        <v>0</v>
      </c>
      <c r="BO83" t="s">
        <v>1067</v>
      </c>
      <c r="BP83">
        <v>0</v>
      </c>
      <c r="BQ83">
        <v>2</v>
      </c>
      <c r="BR83">
        <v>0</v>
      </c>
      <c r="BS83">
        <v>6.08</v>
      </c>
      <c r="BT83">
        <v>1</v>
      </c>
      <c r="BU83">
        <v>1</v>
      </c>
      <c r="BV83">
        <v>1</v>
      </c>
      <c r="BW83">
        <v>1</v>
      </c>
      <c r="BX83">
        <v>1</v>
      </c>
      <c r="BY83" t="s">
        <v>1067</v>
      </c>
      <c r="BZ83">
        <v>118</v>
      </c>
      <c r="CA83">
        <v>63</v>
      </c>
      <c r="CF83">
        <v>0</v>
      </c>
      <c r="CG83">
        <v>0</v>
      </c>
      <c r="CM83">
        <v>0</v>
      </c>
      <c r="CN83" t="s">
        <v>1021</v>
      </c>
      <c r="CO83">
        <v>0</v>
      </c>
      <c r="CP83">
        <f t="shared" si="79"/>
        <v>27049.46</v>
      </c>
      <c r="CQ83">
        <f t="shared" si="80"/>
        <v>19152.121599999999</v>
      </c>
      <c r="CR83">
        <f t="shared" si="81"/>
        <v>84.876800000000003</v>
      </c>
      <c r="CS83">
        <f t="shared" si="82"/>
        <v>14.956799999999999</v>
      </c>
      <c r="CT83">
        <f t="shared" si="83"/>
        <v>6524.3871999999992</v>
      </c>
      <c r="CU83">
        <f t="shared" si="84"/>
        <v>0</v>
      </c>
      <c r="CV83">
        <f t="shared" si="85"/>
        <v>124.19999999999999</v>
      </c>
      <c r="CW83">
        <f t="shared" si="86"/>
        <v>0.21250000000000002</v>
      </c>
      <c r="CX83">
        <f t="shared" si="87"/>
        <v>0</v>
      </c>
      <c r="CY83">
        <f t="shared" si="88"/>
        <v>7278.2885999999999</v>
      </c>
      <c r="CZ83">
        <f t="shared" si="89"/>
        <v>3707.8073999999997</v>
      </c>
      <c r="DC83" t="s">
        <v>1067</v>
      </c>
      <c r="DD83" t="s">
        <v>1067</v>
      </c>
      <c r="DE83" t="s">
        <v>1082</v>
      </c>
      <c r="DF83" t="s">
        <v>1082</v>
      </c>
      <c r="DG83" t="s">
        <v>1083</v>
      </c>
      <c r="DH83" t="s">
        <v>1067</v>
      </c>
      <c r="DI83" t="s">
        <v>1083</v>
      </c>
      <c r="DJ83" t="s">
        <v>1082</v>
      </c>
      <c r="DK83" t="s">
        <v>1067</v>
      </c>
      <c r="DL83" t="s">
        <v>1067</v>
      </c>
      <c r="DM83" t="s">
        <v>1067</v>
      </c>
      <c r="DN83">
        <v>0</v>
      </c>
      <c r="DO83">
        <v>0</v>
      </c>
      <c r="DP83">
        <v>1</v>
      </c>
      <c r="DQ83">
        <v>1</v>
      </c>
      <c r="DU83">
        <v>1005</v>
      </c>
      <c r="DV83" t="s">
        <v>1080</v>
      </c>
      <c r="DW83" t="s">
        <v>1080</v>
      </c>
      <c r="DX83">
        <v>100</v>
      </c>
      <c r="EE83">
        <v>39174503</v>
      </c>
      <c r="EF83">
        <v>2</v>
      </c>
      <c r="EG83" t="s">
        <v>1084</v>
      </c>
      <c r="EH83">
        <v>0</v>
      </c>
      <c r="EI83" t="s">
        <v>1067</v>
      </c>
      <c r="EJ83">
        <v>1</v>
      </c>
      <c r="EK83">
        <v>10001</v>
      </c>
      <c r="EL83" t="s">
        <v>1141</v>
      </c>
      <c r="EM83" t="s">
        <v>1142</v>
      </c>
      <c r="EO83" t="s">
        <v>1087</v>
      </c>
      <c r="EQ83">
        <v>0</v>
      </c>
      <c r="ER83">
        <v>4094.31</v>
      </c>
      <c r="ES83">
        <v>3150.02</v>
      </c>
      <c r="ET83">
        <v>11.17</v>
      </c>
      <c r="EU83">
        <v>1.97</v>
      </c>
      <c r="EV83">
        <v>933.12</v>
      </c>
      <c r="EW83">
        <v>108</v>
      </c>
      <c r="EX83">
        <v>0.17</v>
      </c>
      <c r="EY83">
        <v>0</v>
      </c>
      <c r="FQ83">
        <v>0</v>
      </c>
      <c r="FR83">
        <f t="shared" si="90"/>
        <v>0</v>
      </c>
      <c r="FS83">
        <v>0</v>
      </c>
      <c r="FT83" t="s">
        <v>1088</v>
      </c>
      <c r="FU83" t="s">
        <v>1089</v>
      </c>
      <c r="FX83">
        <v>106.2</v>
      </c>
      <c r="FY83">
        <v>53.55</v>
      </c>
      <c r="GA83" t="s">
        <v>1067</v>
      </c>
      <c r="GD83">
        <v>0</v>
      </c>
      <c r="GF83">
        <v>1632191291</v>
      </c>
      <c r="GG83">
        <v>1</v>
      </c>
      <c r="GH83">
        <v>1</v>
      </c>
      <c r="GI83">
        <v>4</v>
      </c>
      <c r="GJ83">
        <v>0</v>
      </c>
      <c r="GK83">
        <f>ROUND(R83*(R12)/100,2)</f>
        <v>0</v>
      </c>
      <c r="GL83">
        <f t="shared" si="91"/>
        <v>0</v>
      </c>
      <c r="GM83">
        <f t="shared" si="92"/>
        <v>38035.56</v>
      </c>
      <c r="GN83">
        <f t="shared" si="93"/>
        <v>38035.56</v>
      </c>
      <c r="GO83">
        <f t="shared" si="94"/>
        <v>0</v>
      </c>
      <c r="GP83">
        <f t="shared" si="95"/>
        <v>0</v>
      </c>
      <c r="GR83">
        <v>0</v>
      </c>
      <c r="GS83">
        <v>3</v>
      </c>
      <c r="GT83">
        <v>0</v>
      </c>
      <c r="GU83" t="s">
        <v>1067</v>
      </c>
      <c r="GV83">
        <f t="shared" si="96"/>
        <v>0</v>
      </c>
      <c r="GW83">
        <v>1</v>
      </c>
      <c r="GX83">
        <f t="shared" si="97"/>
        <v>0</v>
      </c>
      <c r="HA83">
        <v>0</v>
      </c>
      <c r="HB83">
        <v>0</v>
      </c>
      <c r="IK83">
        <v>0</v>
      </c>
    </row>
    <row r="84" spans="1:245">
      <c r="A84">
        <v>18</v>
      </c>
      <c r="B84">
        <v>1</v>
      </c>
      <c r="C84">
        <v>221</v>
      </c>
      <c r="E84" t="s">
        <v>37</v>
      </c>
      <c r="F84" t="s">
        <v>38</v>
      </c>
      <c r="G84" t="s">
        <v>39</v>
      </c>
      <c r="H84" t="s">
        <v>1249</v>
      </c>
      <c r="I84">
        <f>I83*J84</f>
        <v>-0.35700000000000004</v>
      </c>
      <c r="J84">
        <v>-0.34</v>
      </c>
      <c r="O84">
        <f t="shared" si="65"/>
        <v>-10548.92</v>
      </c>
      <c r="P84">
        <f t="shared" si="66"/>
        <v>-10548.92</v>
      </c>
      <c r="Q84">
        <f t="shared" si="67"/>
        <v>0</v>
      </c>
      <c r="R84">
        <f t="shared" si="68"/>
        <v>0</v>
      </c>
      <c r="S84">
        <f t="shared" si="69"/>
        <v>0</v>
      </c>
      <c r="T84">
        <f t="shared" si="70"/>
        <v>0</v>
      </c>
      <c r="U84">
        <f t="shared" si="71"/>
        <v>0</v>
      </c>
      <c r="V84">
        <f t="shared" si="72"/>
        <v>0</v>
      </c>
      <c r="W84">
        <f t="shared" si="73"/>
        <v>0</v>
      </c>
      <c r="X84">
        <f t="shared" si="74"/>
        <v>0</v>
      </c>
      <c r="Y84">
        <f t="shared" si="75"/>
        <v>0</v>
      </c>
      <c r="AA84">
        <v>39278658</v>
      </c>
      <c r="AB84">
        <f t="shared" si="76"/>
        <v>4860</v>
      </c>
      <c r="AC84">
        <f t="shared" si="59"/>
        <v>4860</v>
      </c>
      <c r="AD84">
        <f>ROUND((((ET84)-(EU84))+AE84),2)</f>
        <v>0</v>
      </c>
      <c r="AE84">
        <f>ROUND((EU84),2)</f>
        <v>0</v>
      </c>
      <c r="AF84">
        <f>ROUND((EV84),2)</f>
        <v>0</v>
      </c>
      <c r="AG84">
        <f t="shared" si="77"/>
        <v>0</v>
      </c>
      <c r="AH84">
        <f>(EW84)</f>
        <v>0</v>
      </c>
      <c r="AI84">
        <f>(EX84)</f>
        <v>0</v>
      </c>
      <c r="AJ84">
        <f t="shared" si="78"/>
        <v>0</v>
      </c>
      <c r="AK84">
        <v>4860</v>
      </c>
      <c r="AL84">
        <v>4860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106</v>
      </c>
      <c r="AU84">
        <v>54</v>
      </c>
      <c r="AV84">
        <v>1</v>
      </c>
      <c r="AW84">
        <v>1</v>
      </c>
      <c r="AZ84">
        <v>6.08</v>
      </c>
      <c r="BA84">
        <v>1</v>
      </c>
      <c r="BB84">
        <v>1</v>
      </c>
      <c r="BC84">
        <v>6.08</v>
      </c>
      <c r="BD84" t="s">
        <v>1067</v>
      </c>
      <c r="BE84" t="s">
        <v>1067</v>
      </c>
      <c r="BF84" t="s">
        <v>1067</v>
      </c>
      <c r="BG84" t="s">
        <v>1067</v>
      </c>
      <c r="BH84">
        <v>3</v>
      </c>
      <c r="BI84">
        <v>1</v>
      </c>
      <c r="BJ84" t="s">
        <v>40</v>
      </c>
      <c r="BM84">
        <v>10001</v>
      </c>
      <c r="BN84">
        <v>0</v>
      </c>
      <c r="BO84" t="s">
        <v>1067</v>
      </c>
      <c r="BP84">
        <v>0</v>
      </c>
      <c r="BQ84">
        <v>2</v>
      </c>
      <c r="BR84">
        <v>1</v>
      </c>
      <c r="BS84">
        <v>1</v>
      </c>
      <c r="BT84">
        <v>1</v>
      </c>
      <c r="BU84">
        <v>1</v>
      </c>
      <c r="BV84">
        <v>1</v>
      </c>
      <c r="BW84">
        <v>1</v>
      </c>
      <c r="BX84">
        <v>1</v>
      </c>
      <c r="BY84" t="s">
        <v>1067</v>
      </c>
      <c r="BZ84">
        <v>118</v>
      </c>
      <c r="CA84">
        <v>63</v>
      </c>
      <c r="CF84">
        <v>0</v>
      </c>
      <c r="CG84">
        <v>0</v>
      </c>
      <c r="CM84">
        <v>0</v>
      </c>
      <c r="CN84" t="s">
        <v>1067</v>
      </c>
      <c r="CO84">
        <v>0</v>
      </c>
      <c r="CP84">
        <f t="shared" si="79"/>
        <v>-10548.92</v>
      </c>
      <c r="CQ84">
        <f t="shared" si="80"/>
        <v>29548.799999999999</v>
      </c>
      <c r="CR84">
        <f t="shared" si="81"/>
        <v>0</v>
      </c>
      <c r="CS84">
        <f t="shared" si="82"/>
        <v>0</v>
      </c>
      <c r="CT84">
        <f t="shared" si="83"/>
        <v>0</v>
      </c>
      <c r="CU84">
        <f t="shared" si="84"/>
        <v>0</v>
      </c>
      <c r="CV84">
        <f t="shared" si="85"/>
        <v>0</v>
      </c>
      <c r="CW84">
        <f t="shared" si="86"/>
        <v>0</v>
      </c>
      <c r="CX84">
        <f t="shared" si="87"/>
        <v>0</v>
      </c>
      <c r="CY84">
        <f t="shared" si="88"/>
        <v>0</v>
      </c>
      <c r="CZ84">
        <f t="shared" si="89"/>
        <v>0</v>
      </c>
      <c r="DC84" t="s">
        <v>1067</v>
      </c>
      <c r="DD84" t="s">
        <v>1067</v>
      </c>
      <c r="DE84" t="s">
        <v>1067</v>
      </c>
      <c r="DF84" t="s">
        <v>1067</v>
      </c>
      <c r="DG84" t="s">
        <v>1067</v>
      </c>
      <c r="DH84" t="s">
        <v>1067</v>
      </c>
      <c r="DI84" t="s">
        <v>1067</v>
      </c>
      <c r="DJ84" t="s">
        <v>1067</v>
      </c>
      <c r="DK84" t="s">
        <v>1067</v>
      </c>
      <c r="DL84" t="s">
        <v>1067</v>
      </c>
      <c r="DM84" t="s">
        <v>1067</v>
      </c>
      <c r="DN84">
        <v>0</v>
      </c>
      <c r="DO84">
        <v>0</v>
      </c>
      <c r="DP84">
        <v>1</v>
      </c>
      <c r="DQ84">
        <v>1</v>
      </c>
      <c r="DU84">
        <v>1007</v>
      </c>
      <c r="DV84" t="s">
        <v>1249</v>
      </c>
      <c r="DW84" t="s">
        <v>1249</v>
      </c>
      <c r="DX84">
        <v>1</v>
      </c>
      <c r="EE84">
        <v>39174503</v>
      </c>
      <c r="EF84">
        <v>2</v>
      </c>
      <c r="EG84" t="s">
        <v>1084</v>
      </c>
      <c r="EH84">
        <v>0</v>
      </c>
      <c r="EI84" t="s">
        <v>1067</v>
      </c>
      <c r="EJ84">
        <v>1</v>
      </c>
      <c r="EK84">
        <v>10001</v>
      </c>
      <c r="EL84" t="s">
        <v>1141</v>
      </c>
      <c r="EM84" t="s">
        <v>1142</v>
      </c>
      <c r="EO84" t="s">
        <v>1067</v>
      </c>
      <c r="EQ84">
        <v>0</v>
      </c>
      <c r="ER84">
        <v>4860</v>
      </c>
      <c r="ES84">
        <v>4860</v>
      </c>
      <c r="ET84">
        <v>0</v>
      </c>
      <c r="EU84">
        <v>0</v>
      </c>
      <c r="EV84">
        <v>0</v>
      </c>
      <c r="EW84">
        <v>0</v>
      </c>
      <c r="EX84">
        <v>0</v>
      </c>
      <c r="FQ84">
        <v>0</v>
      </c>
      <c r="FR84">
        <f t="shared" si="90"/>
        <v>0</v>
      </c>
      <c r="FS84">
        <v>0</v>
      </c>
      <c r="FT84" t="s">
        <v>1088</v>
      </c>
      <c r="FU84" t="s">
        <v>1089</v>
      </c>
      <c r="FX84">
        <v>106.2</v>
      </c>
      <c r="FY84">
        <v>53.55</v>
      </c>
      <c r="GA84" t="s">
        <v>1067</v>
      </c>
      <c r="GD84">
        <v>0</v>
      </c>
      <c r="GF84">
        <v>470198126</v>
      </c>
      <c r="GG84">
        <v>1</v>
      </c>
      <c r="GH84">
        <v>1</v>
      </c>
      <c r="GI84">
        <v>4</v>
      </c>
      <c r="GJ84">
        <v>0</v>
      </c>
      <c r="GK84">
        <f>ROUND(R84*(R12)/100,2)</f>
        <v>0</v>
      </c>
      <c r="GL84">
        <f t="shared" si="91"/>
        <v>0</v>
      </c>
      <c r="GM84">
        <f t="shared" si="92"/>
        <v>-10548.92</v>
      </c>
      <c r="GN84">
        <f t="shared" si="93"/>
        <v>-10548.92</v>
      </c>
      <c r="GO84">
        <f t="shared" si="94"/>
        <v>0</v>
      </c>
      <c r="GP84">
        <f t="shared" si="95"/>
        <v>0</v>
      </c>
      <c r="GR84">
        <v>0</v>
      </c>
      <c r="GS84">
        <v>3</v>
      </c>
      <c r="GT84">
        <v>0</v>
      </c>
      <c r="GU84" t="s">
        <v>1067</v>
      </c>
      <c r="GV84">
        <f t="shared" si="96"/>
        <v>0</v>
      </c>
      <c r="GW84">
        <v>1</v>
      </c>
      <c r="GX84">
        <f t="shared" si="97"/>
        <v>0</v>
      </c>
      <c r="HA84">
        <v>0</v>
      </c>
      <c r="HB84">
        <v>0</v>
      </c>
      <c r="IK84">
        <v>0</v>
      </c>
    </row>
    <row r="85" spans="1:245">
      <c r="A85">
        <v>18</v>
      </c>
      <c r="B85">
        <v>1</v>
      </c>
      <c r="C85">
        <v>220</v>
      </c>
      <c r="E85" t="s">
        <v>41</v>
      </c>
      <c r="F85" t="s">
        <v>42</v>
      </c>
      <c r="G85" t="s">
        <v>43</v>
      </c>
      <c r="H85" t="s">
        <v>1134</v>
      </c>
      <c r="I85">
        <f>I83*J85</f>
        <v>105</v>
      </c>
      <c r="J85">
        <v>100</v>
      </c>
      <c r="O85">
        <f t="shared" si="65"/>
        <v>49986.720000000001</v>
      </c>
      <c r="P85">
        <f t="shared" si="66"/>
        <v>49986.720000000001</v>
      </c>
      <c r="Q85">
        <f t="shared" si="67"/>
        <v>0</v>
      </c>
      <c r="R85">
        <f t="shared" si="68"/>
        <v>0</v>
      </c>
      <c r="S85">
        <f t="shared" si="69"/>
        <v>0</v>
      </c>
      <c r="T85">
        <f t="shared" si="70"/>
        <v>0</v>
      </c>
      <c r="U85">
        <f t="shared" si="71"/>
        <v>0</v>
      </c>
      <c r="V85">
        <f t="shared" si="72"/>
        <v>0</v>
      </c>
      <c r="W85">
        <f t="shared" si="73"/>
        <v>0</v>
      </c>
      <c r="X85">
        <f t="shared" si="74"/>
        <v>0</v>
      </c>
      <c r="Y85">
        <f t="shared" si="75"/>
        <v>0</v>
      </c>
      <c r="AA85">
        <v>39278658</v>
      </c>
      <c r="AB85">
        <f t="shared" si="76"/>
        <v>78.3</v>
      </c>
      <c r="AC85">
        <f t="shared" si="59"/>
        <v>78.3</v>
      </c>
      <c r="AD85">
        <f>ROUND((((ET85)-(EU85))+AE85),2)</f>
        <v>0</v>
      </c>
      <c r="AE85">
        <f>ROUND((EU85),2)</f>
        <v>0</v>
      </c>
      <c r="AF85">
        <f>ROUND((EV85),2)</f>
        <v>0</v>
      </c>
      <c r="AG85">
        <f t="shared" si="77"/>
        <v>0</v>
      </c>
      <c r="AH85">
        <f>(EW85)</f>
        <v>0</v>
      </c>
      <c r="AI85">
        <f>(EX85)</f>
        <v>0</v>
      </c>
      <c r="AJ85">
        <f t="shared" si="78"/>
        <v>0</v>
      </c>
      <c r="AK85">
        <v>78.3</v>
      </c>
      <c r="AL85">
        <v>78.3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106</v>
      </c>
      <c r="AU85">
        <v>54</v>
      </c>
      <c r="AV85">
        <v>1</v>
      </c>
      <c r="AW85">
        <v>1</v>
      </c>
      <c r="AZ85">
        <v>6.08</v>
      </c>
      <c r="BA85">
        <v>1</v>
      </c>
      <c r="BB85">
        <v>1</v>
      </c>
      <c r="BC85">
        <v>6.08</v>
      </c>
      <c r="BD85" t="s">
        <v>1067</v>
      </c>
      <c r="BE85" t="s">
        <v>1067</v>
      </c>
      <c r="BF85" t="s">
        <v>1067</v>
      </c>
      <c r="BG85" t="s">
        <v>1067</v>
      </c>
      <c r="BH85">
        <v>3</v>
      </c>
      <c r="BI85">
        <v>1</v>
      </c>
      <c r="BJ85" t="s">
        <v>44</v>
      </c>
      <c r="BM85">
        <v>10001</v>
      </c>
      <c r="BN85">
        <v>0</v>
      </c>
      <c r="BO85" t="s">
        <v>1067</v>
      </c>
      <c r="BP85">
        <v>0</v>
      </c>
      <c r="BQ85">
        <v>2</v>
      </c>
      <c r="BR85">
        <v>0</v>
      </c>
      <c r="BS85">
        <v>1</v>
      </c>
      <c r="BT85">
        <v>1</v>
      </c>
      <c r="BU85">
        <v>1</v>
      </c>
      <c r="BV85">
        <v>1</v>
      </c>
      <c r="BW85">
        <v>1</v>
      </c>
      <c r="BX85">
        <v>1</v>
      </c>
      <c r="BY85" t="s">
        <v>1067</v>
      </c>
      <c r="BZ85">
        <v>118</v>
      </c>
      <c r="CA85">
        <v>63</v>
      </c>
      <c r="CF85">
        <v>0</v>
      </c>
      <c r="CG85">
        <v>0</v>
      </c>
      <c r="CM85">
        <v>0</v>
      </c>
      <c r="CN85" t="s">
        <v>1067</v>
      </c>
      <c r="CO85">
        <v>0</v>
      </c>
      <c r="CP85">
        <f t="shared" si="79"/>
        <v>49986.720000000001</v>
      </c>
      <c r="CQ85">
        <f t="shared" si="80"/>
        <v>476.06399999999996</v>
      </c>
      <c r="CR85">
        <f t="shared" si="81"/>
        <v>0</v>
      </c>
      <c r="CS85">
        <f t="shared" si="82"/>
        <v>0</v>
      </c>
      <c r="CT85">
        <f t="shared" si="83"/>
        <v>0</v>
      </c>
      <c r="CU85">
        <f t="shared" si="84"/>
        <v>0</v>
      </c>
      <c r="CV85">
        <f t="shared" si="85"/>
        <v>0</v>
      </c>
      <c r="CW85">
        <f t="shared" si="86"/>
        <v>0</v>
      </c>
      <c r="CX85">
        <f t="shared" si="87"/>
        <v>0</v>
      </c>
      <c r="CY85">
        <f t="shared" si="88"/>
        <v>0</v>
      </c>
      <c r="CZ85">
        <f t="shared" si="89"/>
        <v>0</v>
      </c>
      <c r="DC85" t="s">
        <v>1067</v>
      </c>
      <c r="DD85" t="s">
        <v>1067</v>
      </c>
      <c r="DE85" t="s">
        <v>1067</v>
      </c>
      <c r="DF85" t="s">
        <v>1067</v>
      </c>
      <c r="DG85" t="s">
        <v>1067</v>
      </c>
      <c r="DH85" t="s">
        <v>1067</v>
      </c>
      <c r="DI85" t="s">
        <v>1067</v>
      </c>
      <c r="DJ85" t="s">
        <v>1067</v>
      </c>
      <c r="DK85" t="s">
        <v>1067</v>
      </c>
      <c r="DL85" t="s">
        <v>1067</v>
      </c>
      <c r="DM85" t="s">
        <v>1067</v>
      </c>
      <c r="DN85">
        <v>0</v>
      </c>
      <c r="DO85">
        <v>0</v>
      </c>
      <c r="DP85">
        <v>1</v>
      </c>
      <c r="DQ85">
        <v>1</v>
      </c>
      <c r="DU85">
        <v>1005</v>
      </c>
      <c r="DV85" t="s">
        <v>1134</v>
      </c>
      <c r="DW85" t="s">
        <v>1134</v>
      </c>
      <c r="DX85">
        <v>1</v>
      </c>
      <c r="EE85">
        <v>39174503</v>
      </c>
      <c r="EF85">
        <v>2</v>
      </c>
      <c r="EG85" t="s">
        <v>1084</v>
      </c>
      <c r="EH85">
        <v>0</v>
      </c>
      <c r="EI85" t="s">
        <v>1067</v>
      </c>
      <c r="EJ85">
        <v>1</v>
      </c>
      <c r="EK85">
        <v>10001</v>
      </c>
      <c r="EL85" t="s">
        <v>1141</v>
      </c>
      <c r="EM85" t="s">
        <v>1142</v>
      </c>
      <c r="EO85" t="s">
        <v>1067</v>
      </c>
      <c r="EQ85">
        <v>0</v>
      </c>
      <c r="ER85">
        <v>78.3</v>
      </c>
      <c r="ES85">
        <v>78.3</v>
      </c>
      <c r="ET85">
        <v>0</v>
      </c>
      <c r="EU85">
        <v>0</v>
      </c>
      <c r="EV85">
        <v>0</v>
      </c>
      <c r="EW85">
        <v>0</v>
      </c>
      <c r="EX85">
        <v>0</v>
      </c>
      <c r="FQ85">
        <v>0</v>
      </c>
      <c r="FR85">
        <f t="shared" si="90"/>
        <v>0</v>
      </c>
      <c r="FS85">
        <v>0</v>
      </c>
      <c r="FT85" t="s">
        <v>1088</v>
      </c>
      <c r="FU85" t="s">
        <v>1089</v>
      </c>
      <c r="FX85">
        <v>106.2</v>
      </c>
      <c r="FY85">
        <v>53.55</v>
      </c>
      <c r="GA85" t="s">
        <v>1067</v>
      </c>
      <c r="GD85">
        <v>0</v>
      </c>
      <c r="GF85">
        <v>-1891309318</v>
      </c>
      <c r="GG85">
        <v>1</v>
      </c>
      <c r="GH85">
        <v>1</v>
      </c>
      <c r="GI85">
        <v>4</v>
      </c>
      <c r="GJ85">
        <v>0</v>
      </c>
      <c r="GK85">
        <f>ROUND(R85*(R12)/100,2)</f>
        <v>0</v>
      </c>
      <c r="GL85">
        <f t="shared" si="91"/>
        <v>0</v>
      </c>
      <c r="GM85">
        <f t="shared" si="92"/>
        <v>49986.720000000001</v>
      </c>
      <c r="GN85">
        <f t="shared" si="93"/>
        <v>49986.720000000001</v>
      </c>
      <c r="GO85">
        <f t="shared" si="94"/>
        <v>0</v>
      </c>
      <c r="GP85">
        <f t="shared" si="95"/>
        <v>0</v>
      </c>
      <c r="GR85">
        <v>0</v>
      </c>
      <c r="GS85">
        <v>3</v>
      </c>
      <c r="GT85">
        <v>0</v>
      </c>
      <c r="GU85" t="s">
        <v>1067</v>
      </c>
      <c r="GV85">
        <f t="shared" si="96"/>
        <v>0</v>
      </c>
      <c r="GW85">
        <v>1</v>
      </c>
      <c r="GX85">
        <f t="shared" si="97"/>
        <v>0</v>
      </c>
      <c r="HA85">
        <v>0</v>
      </c>
      <c r="HB85">
        <v>0</v>
      </c>
      <c r="IK85">
        <v>0</v>
      </c>
    </row>
    <row r="86" spans="1:245">
      <c r="A86">
        <v>17</v>
      </c>
      <c r="B86">
        <v>1</v>
      </c>
      <c r="C86">
        <f ca="1">ROW(SmtRes!A229)</f>
        <v>229</v>
      </c>
      <c r="D86">
        <f ca="1">ROW(EtalonRes!A229)</f>
        <v>229</v>
      </c>
      <c r="E86" t="s">
        <v>45</v>
      </c>
      <c r="F86" t="s">
        <v>46</v>
      </c>
      <c r="G86" t="s">
        <v>47</v>
      </c>
      <c r="H86" t="s">
        <v>1080</v>
      </c>
      <c r="I86">
        <f>ROUND(294/100,9)</f>
        <v>2.94</v>
      </c>
      <c r="J86">
        <v>0</v>
      </c>
      <c r="O86">
        <f t="shared" si="65"/>
        <v>7610.18</v>
      </c>
      <c r="P86">
        <f t="shared" si="66"/>
        <v>152.65</v>
      </c>
      <c r="Q86">
        <f t="shared" si="67"/>
        <v>939.7</v>
      </c>
      <c r="R86">
        <f t="shared" si="68"/>
        <v>383.24</v>
      </c>
      <c r="S86">
        <f t="shared" si="69"/>
        <v>6517.83</v>
      </c>
      <c r="T86">
        <f t="shared" si="70"/>
        <v>0</v>
      </c>
      <c r="U86">
        <f t="shared" si="71"/>
        <v>137.43764999999999</v>
      </c>
      <c r="V86">
        <f t="shared" si="72"/>
        <v>4.6672499999999992</v>
      </c>
      <c r="W86">
        <f t="shared" si="73"/>
        <v>0</v>
      </c>
      <c r="X86">
        <f t="shared" si="74"/>
        <v>7660.19</v>
      </c>
      <c r="Y86">
        <f t="shared" si="75"/>
        <v>4416.68</v>
      </c>
      <c r="AA86">
        <v>39278658</v>
      </c>
      <c r="AB86">
        <f t="shared" si="76"/>
        <v>425.74</v>
      </c>
      <c r="AC86">
        <f t="shared" si="59"/>
        <v>8.5399999999999991</v>
      </c>
      <c r="AD86">
        <f>ROUND(((((ET86*1.25))-((EU86*1.25)))+AE86),2)</f>
        <v>52.57</v>
      </c>
      <c r="AE86">
        <f>ROUND(((EU86*1.25)),2)</f>
        <v>21.44</v>
      </c>
      <c r="AF86">
        <f>ROUND(((EV86*1.15)),2)</f>
        <v>364.63</v>
      </c>
      <c r="AG86">
        <f t="shared" si="77"/>
        <v>0</v>
      </c>
      <c r="AH86">
        <f>((EW86*1.15))</f>
        <v>46.747499999999995</v>
      </c>
      <c r="AI86">
        <f>((EX86*1.25))</f>
        <v>1.5874999999999999</v>
      </c>
      <c r="AJ86">
        <f t="shared" si="78"/>
        <v>0</v>
      </c>
      <c r="AK86">
        <v>367.66</v>
      </c>
      <c r="AL86">
        <v>8.5399999999999991</v>
      </c>
      <c r="AM86">
        <v>42.05</v>
      </c>
      <c r="AN86">
        <v>17.149999999999999</v>
      </c>
      <c r="AO86">
        <v>317.07</v>
      </c>
      <c r="AP86">
        <v>0</v>
      </c>
      <c r="AQ86">
        <v>40.65</v>
      </c>
      <c r="AR86">
        <v>1.27</v>
      </c>
      <c r="AS86">
        <v>0</v>
      </c>
      <c r="AT86">
        <v>111</v>
      </c>
      <c r="AU86">
        <v>64</v>
      </c>
      <c r="AV86">
        <v>1</v>
      </c>
      <c r="AW86">
        <v>1</v>
      </c>
      <c r="AZ86">
        <v>6.08</v>
      </c>
      <c r="BA86">
        <v>6.08</v>
      </c>
      <c r="BB86">
        <v>6.08</v>
      </c>
      <c r="BC86">
        <v>6.08</v>
      </c>
      <c r="BD86" t="s">
        <v>1067</v>
      </c>
      <c r="BE86" t="s">
        <v>1067</v>
      </c>
      <c r="BF86" t="s">
        <v>1067</v>
      </c>
      <c r="BG86" t="s">
        <v>1067</v>
      </c>
      <c r="BH86">
        <v>0</v>
      </c>
      <c r="BI86">
        <v>1</v>
      </c>
      <c r="BJ86" t="s">
        <v>48</v>
      </c>
      <c r="BM86">
        <v>11001</v>
      </c>
      <c r="BN86">
        <v>0</v>
      </c>
      <c r="BO86" t="s">
        <v>1067</v>
      </c>
      <c r="BP86">
        <v>0</v>
      </c>
      <c r="BQ86">
        <v>2</v>
      </c>
      <c r="BR86">
        <v>0</v>
      </c>
      <c r="BS86">
        <v>6.08</v>
      </c>
      <c r="BT86">
        <v>1</v>
      </c>
      <c r="BU86">
        <v>1</v>
      </c>
      <c r="BV86">
        <v>1</v>
      </c>
      <c r="BW86">
        <v>1</v>
      </c>
      <c r="BX86">
        <v>1</v>
      </c>
      <c r="BY86" t="s">
        <v>1067</v>
      </c>
      <c r="BZ86">
        <v>123</v>
      </c>
      <c r="CA86">
        <v>75</v>
      </c>
      <c r="CF86">
        <v>0</v>
      </c>
      <c r="CG86">
        <v>0</v>
      </c>
      <c r="CM86">
        <v>0</v>
      </c>
      <c r="CN86" t="s">
        <v>1021</v>
      </c>
      <c r="CO86">
        <v>0</v>
      </c>
      <c r="CP86">
        <f t="shared" si="79"/>
        <v>7610.18</v>
      </c>
      <c r="CQ86">
        <f t="shared" si="80"/>
        <v>51.923199999999994</v>
      </c>
      <c r="CR86">
        <f t="shared" si="81"/>
        <v>319.62560000000002</v>
      </c>
      <c r="CS86">
        <f t="shared" si="82"/>
        <v>130.3552</v>
      </c>
      <c r="CT86">
        <f t="shared" si="83"/>
        <v>2216.9504000000002</v>
      </c>
      <c r="CU86">
        <f t="shared" si="84"/>
        <v>0</v>
      </c>
      <c r="CV86">
        <f t="shared" si="85"/>
        <v>46.747499999999995</v>
      </c>
      <c r="CW86">
        <f t="shared" si="86"/>
        <v>1.5874999999999999</v>
      </c>
      <c r="CX86">
        <f t="shared" si="87"/>
        <v>0</v>
      </c>
      <c r="CY86">
        <f t="shared" si="88"/>
        <v>7660.1877000000004</v>
      </c>
      <c r="CZ86">
        <f t="shared" si="89"/>
        <v>4416.6848</v>
      </c>
      <c r="DC86" t="s">
        <v>1067</v>
      </c>
      <c r="DD86" t="s">
        <v>1067</v>
      </c>
      <c r="DE86" t="s">
        <v>1082</v>
      </c>
      <c r="DF86" t="s">
        <v>1082</v>
      </c>
      <c r="DG86" t="s">
        <v>1083</v>
      </c>
      <c r="DH86" t="s">
        <v>1067</v>
      </c>
      <c r="DI86" t="s">
        <v>1083</v>
      </c>
      <c r="DJ86" t="s">
        <v>1082</v>
      </c>
      <c r="DK86" t="s">
        <v>1067</v>
      </c>
      <c r="DL86" t="s">
        <v>1067</v>
      </c>
      <c r="DM86" t="s">
        <v>1067</v>
      </c>
      <c r="DN86">
        <v>0</v>
      </c>
      <c r="DO86">
        <v>0</v>
      </c>
      <c r="DP86">
        <v>1</v>
      </c>
      <c r="DQ86">
        <v>1</v>
      </c>
      <c r="DU86">
        <v>1005</v>
      </c>
      <c r="DV86" t="s">
        <v>1080</v>
      </c>
      <c r="DW86" t="s">
        <v>1080</v>
      </c>
      <c r="DX86">
        <v>100</v>
      </c>
      <c r="EE86">
        <v>39174504</v>
      </c>
      <c r="EF86">
        <v>2</v>
      </c>
      <c r="EG86" t="s">
        <v>1084</v>
      </c>
      <c r="EH86">
        <v>0</v>
      </c>
      <c r="EI86" t="s">
        <v>1067</v>
      </c>
      <c r="EJ86">
        <v>1</v>
      </c>
      <c r="EK86">
        <v>11001</v>
      </c>
      <c r="EL86" t="s">
        <v>1111</v>
      </c>
      <c r="EM86" t="s">
        <v>49</v>
      </c>
      <c r="EO86" t="s">
        <v>1087</v>
      </c>
      <c r="EQ86">
        <v>0</v>
      </c>
      <c r="ER86">
        <v>367.66</v>
      </c>
      <c r="ES86">
        <v>8.5399999999999991</v>
      </c>
      <c r="ET86">
        <v>42.05</v>
      </c>
      <c r="EU86">
        <v>17.149999999999999</v>
      </c>
      <c r="EV86">
        <v>317.07</v>
      </c>
      <c r="EW86">
        <v>40.65</v>
      </c>
      <c r="EX86">
        <v>1.27</v>
      </c>
      <c r="EY86">
        <v>0</v>
      </c>
      <c r="FQ86">
        <v>0</v>
      </c>
      <c r="FR86">
        <f t="shared" si="90"/>
        <v>0</v>
      </c>
      <c r="FS86">
        <v>0</v>
      </c>
      <c r="FT86" t="s">
        <v>1088</v>
      </c>
      <c r="FU86" t="s">
        <v>1089</v>
      </c>
      <c r="FX86">
        <v>110.7</v>
      </c>
      <c r="FY86">
        <v>63.75</v>
      </c>
      <c r="GA86" t="s">
        <v>1067</v>
      </c>
      <c r="GD86">
        <v>0</v>
      </c>
      <c r="GF86">
        <v>1315376555</v>
      </c>
      <c r="GG86">
        <v>1</v>
      </c>
      <c r="GH86">
        <v>1</v>
      </c>
      <c r="GI86">
        <v>4</v>
      </c>
      <c r="GJ86">
        <v>0</v>
      </c>
      <c r="GK86">
        <f>ROUND(R86*(R12)/100,2)</f>
        <v>0</v>
      </c>
      <c r="GL86">
        <f t="shared" si="91"/>
        <v>0</v>
      </c>
      <c r="GM86">
        <f t="shared" si="92"/>
        <v>19687.05</v>
      </c>
      <c r="GN86">
        <f t="shared" si="93"/>
        <v>19687.05</v>
      </c>
      <c r="GO86">
        <f t="shared" si="94"/>
        <v>0</v>
      </c>
      <c r="GP86">
        <f t="shared" si="95"/>
        <v>0</v>
      </c>
      <c r="GR86">
        <v>0</v>
      </c>
      <c r="GS86">
        <v>3</v>
      </c>
      <c r="GT86">
        <v>0</v>
      </c>
      <c r="GU86" t="s">
        <v>1067</v>
      </c>
      <c r="GV86">
        <f t="shared" si="96"/>
        <v>0</v>
      </c>
      <c r="GW86">
        <v>1</v>
      </c>
      <c r="GX86">
        <f t="shared" si="97"/>
        <v>0</v>
      </c>
      <c r="HA86">
        <v>0</v>
      </c>
      <c r="HB86">
        <v>0</v>
      </c>
      <c r="IK86">
        <v>0</v>
      </c>
    </row>
    <row r="87" spans="1:245">
      <c r="A87">
        <v>18</v>
      </c>
      <c r="B87">
        <v>1</v>
      </c>
      <c r="C87">
        <v>228</v>
      </c>
      <c r="E87" t="s">
        <v>50</v>
      </c>
      <c r="F87" t="s">
        <v>51</v>
      </c>
      <c r="G87" t="s">
        <v>52</v>
      </c>
      <c r="H87" t="s">
        <v>1249</v>
      </c>
      <c r="I87">
        <f>I86*J87</f>
        <v>5.9976000000000003</v>
      </c>
      <c r="J87">
        <v>2.04</v>
      </c>
      <c r="O87">
        <f t="shared" si="65"/>
        <v>24249.5</v>
      </c>
      <c r="P87">
        <f t="shared" si="66"/>
        <v>24249.5</v>
      </c>
      <c r="Q87">
        <f t="shared" si="67"/>
        <v>0</v>
      </c>
      <c r="R87">
        <f t="shared" si="68"/>
        <v>0</v>
      </c>
      <c r="S87">
        <f t="shared" si="69"/>
        <v>0</v>
      </c>
      <c r="T87">
        <f t="shared" si="70"/>
        <v>0</v>
      </c>
      <c r="U87">
        <f t="shared" si="71"/>
        <v>0</v>
      </c>
      <c r="V87">
        <f t="shared" si="72"/>
        <v>0</v>
      </c>
      <c r="W87">
        <f t="shared" si="73"/>
        <v>0</v>
      </c>
      <c r="X87">
        <f t="shared" si="74"/>
        <v>0</v>
      </c>
      <c r="Y87">
        <f t="shared" si="75"/>
        <v>0</v>
      </c>
      <c r="AA87">
        <v>39278658</v>
      </c>
      <c r="AB87">
        <f t="shared" si="76"/>
        <v>665</v>
      </c>
      <c r="AC87">
        <f t="shared" si="59"/>
        <v>665</v>
      </c>
      <c r="AD87">
        <f>ROUND((((ET87)-(EU87))+AE87),2)</f>
        <v>0</v>
      </c>
      <c r="AE87">
        <f>ROUND((EU87),2)</f>
        <v>0</v>
      </c>
      <c r="AF87">
        <f>ROUND((EV87),2)</f>
        <v>0</v>
      </c>
      <c r="AG87">
        <f t="shared" si="77"/>
        <v>0</v>
      </c>
      <c r="AH87">
        <f>(EW87)</f>
        <v>0</v>
      </c>
      <c r="AI87">
        <f>(EX87)</f>
        <v>0</v>
      </c>
      <c r="AJ87">
        <f t="shared" si="78"/>
        <v>0</v>
      </c>
      <c r="AK87">
        <v>665</v>
      </c>
      <c r="AL87">
        <v>665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111</v>
      </c>
      <c r="AU87">
        <v>64</v>
      </c>
      <c r="AV87">
        <v>1</v>
      </c>
      <c r="AW87">
        <v>1</v>
      </c>
      <c r="AZ87">
        <v>6.08</v>
      </c>
      <c r="BA87">
        <v>1</v>
      </c>
      <c r="BB87">
        <v>1</v>
      </c>
      <c r="BC87">
        <v>6.08</v>
      </c>
      <c r="BD87" t="s">
        <v>1067</v>
      </c>
      <c r="BE87" t="s">
        <v>1067</v>
      </c>
      <c r="BF87" t="s">
        <v>1067</v>
      </c>
      <c r="BG87" t="s">
        <v>1067</v>
      </c>
      <c r="BH87">
        <v>3</v>
      </c>
      <c r="BI87">
        <v>1</v>
      </c>
      <c r="BJ87" t="s">
        <v>53</v>
      </c>
      <c r="BM87">
        <v>11001</v>
      </c>
      <c r="BN87">
        <v>0</v>
      </c>
      <c r="BO87" t="s">
        <v>1067</v>
      </c>
      <c r="BP87">
        <v>0</v>
      </c>
      <c r="BQ87">
        <v>2</v>
      </c>
      <c r="BR87">
        <v>0</v>
      </c>
      <c r="BS87">
        <v>1</v>
      </c>
      <c r="BT87">
        <v>1</v>
      </c>
      <c r="BU87">
        <v>1</v>
      </c>
      <c r="BV87">
        <v>1</v>
      </c>
      <c r="BW87">
        <v>1</v>
      </c>
      <c r="BX87">
        <v>1</v>
      </c>
      <c r="BY87" t="s">
        <v>1067</v>
      </c>
      <c r="BZ87">
        <v>123</v>
      </c>
      <c r="CA87">
        <v>75</v>
      </c>
      <c r="CF87">
        <v>0</v>
      </c>
      <c r="CG87">
        <v>0</v>
      </c>
      <c r="CM87">
        <v>0</v>
      </c>
      <c r="CN87" t="s">
        <v>1067</v>
      </c>
      <c r="CO87">
        <v>0</v>
      </c>
      <c r="CP87">
        <f t="shared" si="79"/>
        <v>24249.5</v>
      </c>
      <c r="CQ87">
        <f t="shared" si="80"/>
        <v>4043.2000000000003</v>
      </c>
      <c r="CR87">
        <f t="shared" si="81"/>
        <v>0</v>
      </c>
      <c r="CS87">
        <f t="shared" si="82"/>
        <v>0</v>
      </c>
      <c r="CT87">
        <f t="shared" si="83"/>
        <v>0</v>
      </c>
      <c r="CU87">
        <f t="shared" si="84"/>
        <v>0</v>
      </c>
      <c r="CV87">
        <f t="shared" si="85"/>
        <v>0</v>
      </c>
      <c r="CW87">
        <f t="shared" si="86"/>
        <v>0</v>
      </c>
      <c r="CX87">
        <f t="shared" si="87"/>
        <v>0</v>
      </c>
      <c r="CY87">
        <f t="shared" si="88"/>
        <v>0</v>
      </c>
      <c r="CZ87">
        <f t="shared" si="89"/>
        <v>0</v>
      </c>
      <c r="DC87" t="s">
        <v>1067</v>
      </c>
      <c r="DD87" t="s">
        <v>1067</v>
      </c>
      <c r="DE87" t="s">
        <v>1067</v>
      </c>
      <c r="DF87" t="s">
        <v>1067</v>
      </c>
      <c r="DG87" t="s">
        <v>1067</v>
      </c>
      <c r="DH87" t="s">
        <v>1067</v>
      </c>
      <c r="DI87" t="s">
        <v>1067</v>
      </c>
      <c r="DJ87" t="s">
        <v>1067</v>
      </c>
      <c r="DK87" t="s">
        <v>1067</v>
      </c>
      <c r="DL87" t="s">
        <v>1067</v>
      </c>
      <c r="DM87" t="s">
        <v>1067</v>
      </c>
      <c r="DN87">
        <v>0</v>
      </c>
      <c r="DO87">
        <v>0</v>
      </c>
      <c r="DP87">
        <v>1</v>
      </c>
      <c r="DQ87">
        <v>1</v>
      </c>
      <c r="DU87">
        <v>1007</v>
      </c>
      <c r="DV87" t="s">
        <v>1249</v>
      </c>
      <c r="DW87" t="s">
        <v>1249</v>
      </c>
      <c r="DX87">
        <v>1</v>
      </c>
      <c r="EE87">
        <v>39174504</v>
      </c>
      <c r="EF87">
        <v>2</v>
      </c>
      <c r="EG87" t="s">
        <v>1084</v>
      </c>
      <c r="EH87">
        <v>0</v>
      </c>
      <c r="EI87" t="s">
        <v>1067</v>
      </c>
      <c r="EJ87">
        <v>1</v>
      </c>
      <c r="EK87">
        <v>11001</v>
      </c>
      <c r="EL87" t="s">
        <v>1111</v>
      </c>
      <c r="EM87" t="s">
        <v>49</v>
      </c>
      <c r="EO87" t="s">
        <v>1067</v>
      </c>
      <c r="EQ87">
        <v>0</v>
      </c>
      <c r="ER87">
        <v>665</v>
      </c>
      <c r="ES87">
        <v>665</v>
      </c>
      <c r="ET87">
        <v>0</v>
      </c>
      <c r="EU87">
        <v>0</v>
      </c>
      <c r="EV87">
        <v>0</v>
      </c>
      <c r="EW87">
        <v>0</v>
      </c>
      <c r="EX87">
        <v>0</v>
      </c>
      <c r="FQ87">
        <v>0</v>
      </c>
      <c r="FR87">
        <f t="shared" si="90"/>
        <v>0</v>
      </c>
      <c r="FS87">
        <v>0</v>
      </c>
      <c r="FT87" t="s">
        <v>1088</v>
      </c>
      <c r="FU87" t="s">
        <v>1089</v>
      </c>
      <c r="FX87">
        <v>110.7</v>
      </c>
      <c r="FY87">
        <v>63.75</v>
      </c>
      <c r="GA87" t="s">
        <v>1067</v>
      </c>
      <c r="GD87">
        <v>0</v>
      </c>
      <c r="GF87">
        <v>1329812617</v>
      </c>
      <c r="GG87">
        <v>1</v>
      </c>
      <c r="GH87">
        <v>1</v>
      </c>
      <c r="GI87">
        <v>4</v>
      </c>
      <c r="GJ87">
        <v>0</v>
      </c>
      <c r="GK87">
        <f>ROUND(R87*(R12)/100,2)</f>
        <v>0</v>
      </c>
      <c r="GL87">
        <f t="shared" si="91"/>
        <v>0</v>
      </c>
      <c r="GM87">
        <f t="shared" si="92"/>
        <v>24249.5</v>
      </c>
      <c r="GN87">
        <f t="shared" si="93"/>
        <v>24249.5</v>
      </c>
      <c r="GO87">
        <f t="shared" si="94"/>
        <v>0</v>
      </c>
      <c r="GP87">
        <f t="shared" si="95"/>
        <v>0</v>
      </c>
      <c r="GR87">
        <v>0</v>
      </c>
      <c r="GS87">
        <v>3</v>
      </c>
      <c r="GT87">
        <v>0</v>
      </c>
      <c r="GU87" t="s">
        <v>1067</v>
      </c>
      <c r="GV87">
        <f t="shared" si="96"/>
        <v>0</v>
      </c>
      <c r="GW87">
        <v>1</v>
      </c>
      <c r="GX87">
        <f t="shared" si="97"/>
        <v>0</v>
      </c>
      <c r="HA87">
        <v>0</v>
      </c>
      <c r="HB87">
        <v>0</v>
      </c>
      <c r="IK87">
        <v>0</v>
      </c>
    </row>
    <row r="88" spans="1:245">
      <c r="A88">
        <v>18</v>
      </c>
      <c r="B88">
        <v>1</v>
      </c>
      <c r="C88">
        <v>229</v>
      </c>
      <c r="E88" t="s">
        <v>54</v>
      </c>
      <c r="F88" t="s">
        <v>55</v>
      </c>
      <c r="G88" t="s">
        <v>56</v>
      </c>
      <c r="H88" t="s">
        <v>1249</v>
      </c>
      <c r="I88">
        <f>I86*J88</f>
        <v>5.9976000000000003</v>
      </c>
      <c r="J88">
        <v>2.04</v>
      </c>
      <c r="O88">
        <f t="shared" si="65"/>
        <v>0</v>
      </c>
      <c r="P88">
        <f t="shared" si="66"/>
        <v>0</v>
      </c>
      <c r="Q88">
        <f t="shared" si="67"/>
        <v>0</v>
      </c>
      <c r="R88">
        <f t="shared" si="68"/>
        <v>0</v>
      </c>
      <c r="S88">
        <f t="shared" si="69"/>
        <v>0</v>
      </c>
      <c r="T88">
        <f t="shared" si="70"/>
        <v>0</v>
      </c>
      <c r="U88">
        <f t="shared" si="71"/>
        <v>0</v>
      </c>
      <c r="V88">
        <f t="shared" si="72"/>
        <v>0</v>
      </c>
      <c r="W88">
        <f t="shared" si="73"/>
        <v>0</v>
      </c>
      <c r="X88">
        <f t="shared" si="74"/>
        <v>0</v>
      </c>
      <c r="Y88">
        <f t="shared" si="75"/>
        <v>0</v>
      </c>
      <c r="AA88">
        <v>39278658</v>
      </c>
      <c r="AB88">
        <f t="shared" si="76"/>
        <v>0</v>
      </c>
      <c r="AC88">
        <f t="shared" si="59"/>
        <v>0</v>
      </c>
      <c r="AD88">
        <f>ROUND((((ET88)-(EU88))+AE88),2)</f>
        <v>0</v>
      </c>
      <c r="AE88">
        <f>ROUND((EU88),2)</f>
        <v>0</v>
      </c>
      <c r="AF88">
        <f>ROUND((EV88),2)</f>
        <v>0</v>
      </c>
      <c r="AG88">
        <f t="shared" si="77"/>
        <v>0</v>
      </c>
      <c r="AH88">
        <f>(EW88)</f>
        <v>0</v>
      </c>
      <c r="AI88">
        <f>(EX88)</f>
        <v>0</v>
      </c>
      <c r="AJ88">
        <f t="shared" si="78"/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111</v>
      </c>
      <c r="AU88">
        <v>64</v>
      </c>
      <c r="AV88">
        <v>1</v>
      </c>
      <c r="AW88">
        <v>1</v>
      </c>
      <c r="AZ88">
        <v>6.08</v>
      </c>
      <c r="BA88">
        <v>1</v>
      </c>
      <c r="BB88">
        <v>1</v>
      </c>
      <c r="BC88">
        <v>6.08</v>
      </c>
      <c r="BD88" t="s">
        <v>1067</v>
      </c>
      <c r="BE88" t="s">
        <v>1067</v>
      </c>
      <c r="BF88" t="s">
        <v>1067</v>
      </c>
      <c r="BG88" t="s">
        <v>1067</v>
      </c>
      <c r="BH88">
        <v>3</v>
      </c>
      <c r="BI88">
        <v>1</v>
      </c>
      <c r="BJ88" t="s">
        <v>1067</v>
      </c>
      <c r="BM88">
        <v>11001</v>
      </c>
      <c r="BN88">
        <v>0</v>
      </c>
      <c r="BO88" t="s">
        <v>1067</v>
      </c>
      <c r="BP88">
        <v>0</v>
      </c>
      <c r="BQ88">
        <v>2</v>
      </c>
      <c r="BR88">
        <v>0</v>
      </c>
      <c r="BS88">
        <v>1</v>
      </c>
      <c r="BT88">
        <v>1</v>
      </c>
      <c r="BU88">
        <v>1</v>
      </c>
      <c r="BV88">
        <v>1</v>
      </c>
      <c r="BW88">
        <v>1</v>
      </c>
      <c r="BX88">
        <v>1</v>
      </c>
      <c r="BY88" t="s">
        <v>1067</v>
      </c>
      <c r="BZ88">
        <v>123</v>
      </c>
      <c r="CA88">
        <v>75</v>
      </c>
      <c r="CF88">
        <v>0</v>
      </c>
      <c r="CG88">
        <v>0</v>
      </c>
      <c r="CM88">
        <v>0</v>
      </c>
      <c r="CN88" t="s">
        <v>1067</v>
      </c>
      <c r="CO88">
        <v>0</v>
      </c>
      <c r="CP88">
        <f t="shared" si="79"/>
        <v>0</v>
      </c>
      <c r="CQ88">
        <f t="shared" si="80"/>
        <v>0</v>
      </c>
      <c r="CR88">
        <f t="shared" si="81"/>
        <v>0</v>
      </c>
      <c r="CS88">
        <f t="shared" si="82"/>
        <v>0</v>
      </c>
      <c r="CT88">
        <f t="shared" si="83"/>
        <v>0</v>
      </c>
      <c r="CU88">
        <f t="shared" si="84"/>
        <v>0</v>
      </c>
      <c r="CV88">
        <f t="shared" si="85"/>
        <v>0</v>
      </c>
      <c r="CW88">
        <f t="shared" si="86"/>
        <v>0</v>
      </c>
      <c r="CX88">
        <f t="shared" si="87"/>
        <v>0</v>
      </c>
      <c r="CY88">
        <f t="shared" si="88"/>
        <v>0</v>
      </c>
      <c r="CZ88">
        <f t="shared" si="89"/>
        <v>0</v>
      </c>
      <c r="DC88" t="s">
        <v>1067</v>
      </c>
      <c r="DD88" t="s">
        <v>1067</v>
      </c>
      <c r="DE88" t="s">
        <v>1067</v>
      </c>
      <c r="DF88" t="s">
        <v>1067</v>
      </c>
      <c r="DG88" t="s">
        <v>1067</v>
      </c>
      <c r="DH88" t="s">
        <v>1067</v>
      </c>
      <c r="DI88" t="s">
        <v>1067</v>
      </c>
      <c r="DJ88" t="s">
        <v>1067</v>
      </c>
      <c r="DK88" t="s">
        <v>1067</v>
      </c>
      <c r="DL88" t="s">
        <v>1067</v>
      </c>
      <c r="DM88" t="s">
        <v>1067</v>
      </c>
      <c r="DN88">
        <v>0</v>
      </c>
      <c r="DO88">
        <v>0</v>
      </c>
      <c r="DP88">
        <v>1</v>
      </c>
      <c r="DQ88">
        <v>1</v>
      </c>
      <c r="DU88">
        <v>1007</v>
      </c>
      <c r="DV88" t="s">
        <v>1249</v>
      </c>
      <c r="DW88" t="s">
        <v>1249</v>
      </c>
      <c r="DX88">
        <v>1</v>
      </c>
      <c r="EE88">
        <v>39174504</v>
      </c>
      <c r="EF88">
        <v>2</v>
      </c>
      <c r="EG88" t="s">
        <v>1084</v>
      </c>
      <c r="EH88">
        <v>0</v>
      </c>
      <c r="EI88" t="s">
        <v>1067</v>
      </c>
      <c r="EJ88">
        <v>1</v>
      </c>
      <c r="EK88">
        <v>11001</v>
      </c>
      <c r="EL88" t="s">
        <v>1111</v>
      </c>
      <c r="EM88" t="s">
        <v>49</v>
      </c>
      <c r="EO88" t="s">
        <v>1067</v>
      </c>
      <c r="EQ88">
        <v>0</v>
      </c>
      <c r="ER88">
        <v>0</v>
      </c>
      <c r="ES88">
        <v>0</v>
      </c>
      <c r="ET88">
        <v>0</v>
      </c>
      <c r="EU88">
        <v>0</v>
      </c>
      <c r="EV88">
        <v>0</v>
      </c>
      <c r="EW88">
        <v>0</v>
      </c>
      <c r="EX88">
        <v>0</v>
      </c>
      <c r="FQ88">
        <v>0</v>
      </c>
      <c r="FR88">
        <f t="shared" si="90"/>
        <v>0</v>
      </c>
      <c r="FS88">
        <v>0</v>
      </c>
      <c r="FT88" t="s">
        <v>1088</v>
      </c>
      <c r="FU88" t="s">
        <v>1089</v>
      </c>
      <c r="FX88">
        <v>110.7</v>
      </c>
      <c r="FY88">
        <v>63.75</v>
      </c>
      <c r="GA88" t="s">
        <v>1067</v>
      </c>
      <c r="GD88">
        <v>0</v>
      </c>
      <c r="GF88">
        <v>-355906858</v>
      </c>
      <c r="GG88">
        <v>1</v>
      </c>
      <c r="GH88">
        <v>1</v>
      </c>
      <c r="GI88">
        <v>4</v>
      </c>
      <c r="GJ88">
        <v>0</v>
      </c>
      <c r="GK88">
        <f>ROUND(R88*(R12)/100,2)</f>
        <v>0</v>
      </c>
      <c r="GL88">
        <f t="shared" si="91"/>
        <v>0</v>
      </c>
      <c r="GM88">
        <f t="shared" si="92"/>
        <v>0</v>
      </c>
      <c r="GN88">
        <f t="shared" si="93"/>
        <v>0</v>
      </c>
      <c r="GO88">
        <f t="shared" si="94"/>
        <v>0</v>
      </c>
      <c r="GP88">
        <f t="shared" si="95"/>
        <v>0</v>
      </c>
      <c r="GR88">
        <v>0</v>
      </c>
      <c r="GS88">
        <v>3</v>
      </c>
      <c r="GT88">
        <v>0</v>
      </c>
      <c r="GU88" t="s">
        <v>1067</v>
      </c>
      <c r="GV88">
        <f t="shared" si="96"/>
        <v>0</v>
      </c>
      <c r="GW88">
        <v>1</v>
      </c>
      <c r="GX88">
        <f t="shared" si="97"/>
        <v>0</v>
      </c>
      <c r="HA88">
        <v>0</v>
      </c>
      <c r="HB88">
        <v>0</v>
      </c>
      <c r="IK88">
        <v>0</v>
      </c>
    </row>
    <row r="89" spans="1:245">
      <c r="A89">
        <v>17</v>
      </c>
      <c r="B89">
        <v>1</v>
      </c>
      <c r="C89">
        <f ca="1">ROW(SmtRes!A235)</f>
        <v>235</v>
      </c>
      <c r="D89">
        <f ca="1">ROW(EtalonRes!A234)</f>
        <v>234</v>
      </c>
      <c r="E89" t="s">
        <v>57</v>
      </c>
      <c r="F89" t="s">
        <v>58</v>
      </c>
      <c r="G89" t="s">
        <v>59</v>
      </c>
      <c r="H89" t="s">
        <v>1080</v>
      </c>
      <c r="I89">
        <f>ROUND(294/100,9)</f>
        <v>2.94</v>
      </c>
      <c r="J89">
        <v>0</v>
      </c>
      <c r="O89">
        <f t="shared" si="65"/>
        <v>505.33</v>
      </c>
      <c r="P89">
        <f t="shared" si="66"/>
        <v>0</v>
      </c>
      <c r="Q89">
        <f t="shared" si="67"/>
        <v>344.99</v>
      </c>
      <c r="R89">
        <f t="shared" si="68"/>
        <v>126.91</v>
      </c>
      <c r="S89">
        <f t="shared" si="69"/>
        <v>160.34</v>
      </c>
      <c r="T89">
        <f t="shared" si="70"/>
        <v>0</v>
      </c>
      <c r="U89">
        <f t="shared" si="71"/>
        <v>3.3809999999999998</v>
      </c>
      <c r="V89">
        <f t="shared" si="72"/>
        <v>1.5435000000000001</v>
      </c>
      <c r="W89">
        <f t="shared" si="73"/>
        <v>0</v>
      </c>
      <c r="X89">
        <f t="shared" si="74"/>
        <v>318.85000000000002</v>
      </c>
      <c r="Y89">
        <f t="shared" si="75"/>
        <v>183.84</v>
      </c>
      <c r="AA89">
        <v>39278658</v>
      </c>
      <c r="AB89">
        <f t="shared" si="76"/>
        <v>28.27</v>
      </c>
      <c r="AC89">
        <f>ROUND(((ES89*2)),2)</f>
        <v>0</v>
      </c>
      <c r="AD89">
        <f>ROUND(((((ET89*1.25*2))-((EU89*1.25*2)))+AE89),2)</f>
        <v>19.3</v>
      </c>
      <c r="AE89">
        <f>ROUND(((EU89*1.25*2)),2)</f>
        <v>7.1</v>
      </c>
      <c r="AF89">
        <f>ROUND(((EV89*1.15*2)),2)</f>
        <v>8.9700000000000006</v>
      </c>
      <c r="AG89">
        <f t="shared" si="77"/>
        <v>0</v>
      </c>
      <c r="AH89">
        <f>((EW89*1.15*2))</f>
        <v>1.1499999999999999</v>
      </c>
      <c r="AI89">
        <f>((EX89*1.25*2))</f>
        <v>0.52500000000000002</v>
      </c>
      <c r="AJ89">
        <f t="shared" si="78"/>
        <v>0</v>
      </c>
      <c r="AK89">
        <v>11.62</v>
      </c>
      <c r="AL89">
        <v>0</v>
      </c>
      <c r="AM89">
        <v>7.72</v>
      </c>
      <c r="AN89">
        <v>2.84</v>
      </c>
      <c r="AO89">
        <v>3.9</v>
      </c>
      <c r="AP89">
        <v>0</v>
      </c>
      <c r="AQ89">
        <v>0.5</v>
      </c>
      <c r="AR89">
        <v>0.21</v>
      </c>
      <c r="AS89">
        <v>0</v>
      </c>
      <c r="AT89">
        <v>111</v>
      </c>
      <c r="AU89">
        <v>64</v>
      </c>
      <c r="AV89">
        <v>1</v>
      </c>
      <c r="AW89">
        <v>1</v>
      </c>
      <c r="AZ89">
        <v>6.08</v>
      </c>
      <c r="BA89">
        <v>6.08</v>
      </c>
      <c r="BB89">
        <v>6.08</v>
      </c>
      <c r="BC89">
        <v>6.08</v>
      </c>
      <c r="BD89" t="s">
        <v>1067</v>
      </c>
      <c r="BE89" t="s">
        <v>1067</v>
      </c>
      <c r="BF89" t="s">
        <v>1067</v>
      </c>
      <c r="BG89" t="s">
        <v>1067</v>
      </c>
      <c r="BH89">
        <v>0</v>
      </c>
      <c r="BI89">
        <v>1</v>
      </c>
      <c r="BJ89" t="s">
        <v>60</v>
      </c>
      <c r="BM89">
        <v>11001</v>
      </c>
      <c r="BN89">
        <v>0</v>
      </c>
      <c r="BO89" t="s">
        <v>1067</v>
      </c>
      <c r="BP89">
        <v>0</v>
      </c>
      <c r="BQ89">
        <v>2</v>
      </c>
      <c r="BR89">
        <v>0</v>
      </c>
      <c r="BS89">
        <v>6.08</v>
      </c>
      <c r="BT89">
        <v>1</v>
      </c>
      <c r="BU89">
        <v>1</v>
      </c>
      <c r="BV89">
        <v>1</v>
      </c>
      <c r="BW89">
        <v>1</v>
      </c>
      <c r="BX89">
        <v>1</v>
      </c>
      <c r="BY89" t="s">
        <v>1067</v>
      </c>
      <c r="BZ89">
        <v>123</v>
      </c>
      <c r="CA89">
        <v>75</v>
      </c>
      <c r="CF89">
        <v>0</v>
      </c>
      <c r="CG89">
        <v>0</v>
      </c>
      <c r="CM89">
        <v>0</v>
      </c>
      <c r="CN89" t="s">
        <v>1021</v>
      </c>
      <c r="CO89">
        <v>0</v>
      </c>
      <c r="CP89">
        <f t="shared" si="79"/>
        <v>505.33000000000004</v>
      </c>
      <c r="CQ89">
        <f t="shared" si="80"/>
        <v>0</v>
      </c>
      <c r="CR89">
        <f t="shared" si="81"/>
        <v>117.34400000000001</v>
      </c>
      <c r="CS89">
        <f t="shared" si="82"/>
        <v>43.167999999999999</v>
      </c>
      <c r="CT89">
        <f t="shared" si="83"/>
        <v>54.537600000000005</v>
      </c>
      <c r="CU89">
        <f t="shared" si="84"/>
        <v>0</v>
      </c>
      <c r="CV89">
        <f t="shared" si="85"/>
        <v>1.1499999999999999</v>
      </c>
      <c r="CW89">
        <f t="shared" si="86"/>
        <v>0.52500000000000002</v>
      </c>
      <c r="CX89">
        <f t="shared" si="87"/>
        <v>0</v>
      </c>
      <c r="CY89">
        <f t="shared" si="88"/>
        <v>318.84750000000003</v>
      </c>
      <c r="CZ89">
        <f t="shared" si="89"/>
        <v>183.84</v>
      </c>
      <c r="DC89" t="s">
        <v>1067</v>
      </c>
      <c r="DD89" t="s">
        <v>61</v>
      </c>
      <c r="DE89" t="s">
        <v>62</v>
      </c>
      <c r="DF89" t="s">
        <v>62</v>
      </c>
      <c r="DG89" t="s">
        <v>63</v>
      </c>
      <c r="DH89" t="s">
        <v>1067</v>
      </c>
      <c r="DI89" t="s">
        <v>63</v>
      </c>
      <c r="DJ89" t="s">
        <v>62</v>
      </c>
      <c r="DK89" t="s">
        <v>1067</v>
      </c>
      <c r="DL89" t="s">
        <v>1067</v>
      </c>
      <c r="DM89" t="s">
        <v>1067</v>
      </c>
      <c r="DN89">
        <v>0</v>
      </c>
      <c r="DO89">
        <v>0</v>
      </c>
      <c r="DP89">
        <v>1</v>
      </c>
      <c r="DQ89">
        <v>1</v>
      </c>
      <c r="DU89">
        <v>1005</v>
      </c>
      <c r="DV89" t="s">
        <v>1080</v>
      </c>
      <c r="DW89" t="s">
        <v>1080</v>
      </c>
      <c r="DX89">
        <v>100</v>
      </c>
      <c r="EE89">
        <v>39174504</v>
      </c>
      <c r="EF89">
        <v>2</v>
      </c>
      <c r="EG89" t="s">
        <v>1084</v>
      </c>
      <c r="EH89">
        <v>0</v>
      </c>
      <c r="EI89" t="s">
        <v>1067</v>
      </c>
      <c r="EJ89">
        <v>1</v>
      </c>
      <c r="EK89">
        <v>11001</v>
      </c>
      <c r="EL89" t="s">
        <v>1111</v>
      </c>
      <c r="EM89" t="s">
        <v>49</v>
      </c>
      <c r="EO89" t="s">
        <v>1087</v>
      </c>
      <c r="EQ89">
        <v>0</v>
      </c>
      <c r="ER89">
        <v>11.62</v>
      </c>
      <c r="ES89">
        <v>0</v>
      </c>
      <c r="ET89">
        <v>7.72</v>
      </c>
      <c r="EU89">
        <v>2.84</v>
      </c>
      <c r="EV89">
        <v>3.9</v>
      </c>
      <c r="EW89">
        <v>0.5</v>
      </c>
      <c r="EX89">
        <v>0.21</v>
      </c>
      <c r="EY89">
        <v>0</v>
      </c>
      <c r="FQ89">
        <v>0</v>
      </c>
      <c r="FR89">
        <f t="shared" si="90"/>
        <v>0</v>
      </c>
      <c r="FS89">
        <v>0</v>
      </c>
      <c r="FT89" t="s">
        <v>1088</v>
      </c>
      <c r="FU89" t="s">
        <v>1089</v>
      </c>
      <c r="FX89">
        <v>110.7</v>
      </c>
      <c r="FY89">
        <v>63.75</v>
      </c>
      <c r="GA89" t="s">
        <v>1067</v>
      </c>
      <c r="GD89">
        <v>0</v>
      </c>
      <c r="GF89">
        <v>689531466</v>
      </c>
      <c r="GG89">
        <v>1</v>
      </c>
      <c r="GH89">
        <v>1</v>
      </c>
      <c r="GI89">
        <v>4</v>
      </c>
      <c r="GJ89">
        <v>0</v>
      </c>
      <c r="GK89">
        <f>ROUND(R89*(R12)/100,2)</f>
        <v>0</v>
      </c>
      <c r="GL89">
        <f t="shared" si="91"/>
        <v>0</v>
      </c>
      <c r="GM89">
        <f t="shared" si="92"/>
        <v>1008.02</v>
      </c>
      <c r="GN89">
        <f t="shared" si="93"/>
        <v>1008.02</v>
      </c>
      <c r="GO89">
        <f t="shared" si="94"/>
        <v>0</v>
      </c>
      <c r="GP89">
        <f t="shared" si="95"/>
        <v>0</v>
      </c>
      <c r="GR89">
        <v>0</v>
      </c>
      <c r="GS89">
        <v>3</v>
      </c>
      <c r="GT89">
        <v>0</v>
      </c>
      <c r="GU89" t="s">
        <v>1067</v>
      </c>
      <c r="GV89">
        <f t="shared" si="96"/>
        <v>0</v>
      </c>
      <c r="GW89">
        <v>1</v>
      </c>
      <c r="GX89">
        <f t="shared" si="97"/>
        <v>0</v>
      </c>
      <c r="HA89">
        <v>0</v>
      </c>
      <c r="HB89">
        <v>0</v>
      </c>
      <c r="IK89">
        <v>0</v>
      </c>
    </row>
    <row r="90" spans="1:245">
      <c r="A90">
        <v>18</v>
      </c>
      <c r="B90">
        <v>1</v>
      </c>
      <c r="C90">
        <v>234</v>
      </c>
      <c r="E90" t="s">
        <v>64</v>
      </c>
      <c r="F90" t="s">
        <v>51</v>
      </c>
      <c r="G90" t="s">
        <v>52</v>
      </c>
      <c r="H90" t="s">
        <v>1249</v>
      </c>
      <c r="I90">
        <f>I89*J90</f>
        <v>2.9988000000000001</v>
      </c>
      <c r="J90">
        <v>1.02</v>
      </c>
      <c r="O90">
        <f t="shared" si="65"/>
        <v>12124.75</v>
      </c>
      <c r="P90">
        <f t="shared" si="66"/>
        <v>12124.75</v>
      </c>
      <c r="Q90">
        <f t="shared" si="67"/>
        <v>0</v>
      </c>
      <c r="R90">
        <f t="shared" si="68"/>
        <v>0</v>
      </c>
      <c r="S90">
        <f t="shared" si="69"/>
        <v>0</v>
      </c>
      <c r="T90">
        <f t="shared" si="70"/>
        <v>0</v>
      </c>
      <c r="U90">
        <f t="shared" si="71"/>
        <v>0</v>
      </c>
      <c r="V90">
        <f t="shared" si="72"/>
        <v>0</v>
      </c>
      <c r="W90">
        <f t="shared" si="73"/>
        <v>0</v>
      </c>
      <c r="X90">
        <f t="shared" si="74"/>
        <v>0</v>
      </c>
      <c r="Y90">
        <f t="shared" si="75"/>
        <v>0</v>
      </c>
      <c r="AA90">
        <v>39278658</v>
      </c>
      <c r="AB90">
        <f t="shared" si="76"/>
        <v>665</v>
      </c>
      <c r="AC90">
        <f>ROUND((ES90),2)</f>
        <v>665</v>
      </c>
      <c r="AD90">
        <f>ROUND((((ET90)-(EU90))+AE90),2)</f>
        <v>0</v>
      </c>
      <c r="AE90">
        <f>ROUND((EU90),2)</f>
        <v>0</v>
      </c>
      <c r="AF90">
        <f>ROUND((EV90),2)</f>
        <v>0</v>
      </c>
      <c r="AG90">
        <f t="shared" si="77"/>
        <v>0</v>
      </c>
      <c r="AH90">
        <f>(EW90)</f>
        <v>0</v>
      </c>
      <c r="AI90">
        <f>(EX90)</f>
        <v>0</v>
      </c>
      <c r="AJ90">
        <f t="shared" si="78"/>
        <v>0</v>
      </c>
      <c r="AK90">
        <v>665</v>
      </c>
      <c r="AL90">
        <v>665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111</v>
      </c>
      <c r="AU90">
        <v>64</v>
      </c>
      <c r="AV90">
        <v>1</v>
      </c>
      <c r="AW90">
        <v>1</v>
      </c>
      <c r="AZ90">
        <v>6.08</v>
      </c>
      <c r="BA90">
        <v>1</v>
      </c>
      <c r="BB90">
        <v>1</v>
      </c>
      <c r="BC90">
        <v>6.08</v>
      </c>
      <c r="BD90" t="s">
        <v>1067</v>
      </c>
      <c r="BE90" t="s">
        <v>1067</v>
      </c>
      <c r="BF90" t="s">
        <v>1067</v>
      </c>
      <c r="BG90" t="s">
        <v>1067</v>
      </c>
      <c r="BH90">
        <v>3</v>
      </c>
      <c r="BI90">
        <v>1</v>
      </c>
      <c r="BJ90" t="s">
        <v>53</v>
      </c>
      <c r="BM90">
        <v>11001</v>
      </c>
      <c r="BN90">
        <v>0</v>
      </c>
      <c r="BO90" t="s">
        <v>1067</v>
      </c>
      <c r="BP90">
        <v>0</v>
      </c>
      <c r="BQ90">
        <v>2</v>
      </c>
      <c r="BR90">
        <v>0</v>
      </c>
      <c r="BS90">
        <v>1</v>
      </c>
      <c r="BT90">
        <v>1</v>
      </c>
      <c r="BU90">
        <v>1</v>
      </c>
      <c r="BV90">
        <v>1</v>
      </c>
      <c r="BW90">
        <v>1</v>
      </c>
      <c r="BX90">
        <v>1</v>
      </c>
      <c r="BY90" t="s">
        <v>1067</v>
      </c>
      <c r="BZ90">
        <v>123</v>
      </c>
      <c r="CA90">
        <v>75</v>
      </c>
      <c r="CF90">
        <v>0</v>
      </c>
      <c r="CG90">
        <v>0</v>
      </c>
      <c r="CM90">
        <v>0</v>
      </c>
      <c r="CN90" t="s">
        <v>1021</v>
      </c>
      <c r="CO90">
        <v>0</v>
      </c>
      <c r="CP90">
        <f t="shared" si="79"/>
        <v>12124.75</v>
      </c>
      <c r="CQ90">
        <f t="shared" si="80"/>
        <v>4043.2000000000003</v>
      </c>
      <c r="CR90">
        <f t="shared" si="81"/>
        <v>0</v>
      </c>
      <c r="CS90">
        <f t="shared" si="82"/>
        <v>0</v>
      </c>
      <c r="CT90">
        <f t="shared" si="83"/>
        <v>0</v>
      </c>
      <c r="CU90">
        <f t="shared" si="84"/>
        <v>0</v>
      </c>
      <c r="CV90">
        <f t="shared" si="85"/>
        <v>0</v>
      </c>
      <c r="CW90">
        <f t="shared" si="86"/>
        <v>0</v>
      </c>
      <c r="CX90">
        <f t="shared" si="87"/>
        <v>0</v>
      </c>
      <c r="CY90">
        <f t="shared" si="88"/>
        <v>0</v>
      </c>
      <c r="CZ90">
        <f t="shared" si="89"/>
        <v>0</v>
      </c>
      <c r="DC90" t="s">
        <v>1067</v>
      </c>
      <c r="DD90" t="s">
        <v>1067</v>
      </c>
      <c r="DE90" t="s">
        <v>1067</v>
      </c>
      <c r="DF90" t="s">
        <v>1067</v>
      </c>
      <c r="DG90" t="s">
        <v>1067</v>
      </c>
      <c r="DH90" t="s">
        <v>1067</v>
      </c>
      <c r="DI90" t="s">
        <v>1067</v>
      </c>
      <c r="DJ90" t="s">
        <v>1067</v>
      </c>
      <c r="DK90" t="s">
        <v>1067</v>
      </c>
      <c r="DL90" t="s">
        <v>1067</v>
      </c>
      <c r="DM90" t="s">
        <v>1067</v>
      </c>
      <c r="DN90">
        <v>0</v>
      </c>
      <c r="DO90">
        <v>0</v>
      </c>
      <c r="DP90">
        <v>1</v>
      </c>
      <c r="DQ90">
        <v>1</v>
      </c>
      <c r="DU90">
        <v>1007</v>
      </c>
      <c r="DV90" t="s">
        <v>1249</v>
      </c>
      <c r="DW90" t="s">
        <v>1249</v>
      </c>
      <c r="DX90">
        <v>1</v>
      </c>
      <c r="EE90">
        <v>39174504</v>
      </c>
      <c r="EF90">
        <v>2</v>
      </c>
      <c r="EG90" t="s">
        <v>1084</v>
      </c>
      <c r="EH90">
        <v>0</v>
      </c>
      <c r="EI90" t="s">
        <v>1067</v>
      </c>
      <c r="EJ90">
        <v>1</v>
      </c>
      <c r="EK90">
        <v>11001</v>
      </c>
      <c r="EL90" t="s">
        <v>1111</v>
      </c>
      <c r="EM90" t="s">
        <v>49</v>
      </c>
      <c r="EO90" t="s">
        <v>1087</v>
      </c>
      <c r="EQ90">
        <v>0</v>
      </c>
      <c r="ER90">
        <v>665</v>
      </c>
      <c r="ES90">
        <v>665</v>
      </c>
      <c r="ET90">
        <v>0</v>
      </c>
      <c r="EU90">
        <v>0</v>
      </c>
      <c r="EV90">
        <v>0</v>
      </c>
      <c r="EW90">
        <v>0</v>
      </c>
      <c r="EX90">
        <v>0</v>
      </c>
      <c r="FQ90">
        <v>0</v>
      </c>
      <c r="FR90">
        <f t="shared" si="90"/>
        <v>0</v>
      </c>
      <c r="FS90">
        <v>0</v>
      </c>
      <c r="FT90" t="s">
        <v>1088</v>
      </c>
      <c r="FU90" t="s">
        <v>1089</v>
      </c>
      <c r="FX90">
        <v>110.7</v>
      </c>
      <c r="FY90">
        <v>63.75</v>
      </c>
      <c r="GA90" t="s">
        <v>1067</v>
      </c>
      <c r="GD90">
        <v>0</v>
      </c>
      <c r="GF90">
        <v>1329812617</v>
      </c>
      <c r="GG90">
        <v>1</v>
      </c>
      <c r="GH90">
        <v>1</v>
      </c>
      <c r="GI90">
        <v>4</v>
      </c>
      <c r="GJ90">
        <v>0</v>
      </c>
      <c r="GK90">
        <f>ROUND(R90*(R12)/100,2)</f>
        <v>0</v>
      </c>
      <c r="GL90">
        <f t="shared" si="91"/>
        <v>0</v>
      </c>
      <c r="GM90">
        <f t="shared" si="92"/>
        <v>12124.75</v>
      </c>
      <c r="GN90">
        <f t="shared" si="93"/>
        <v>12124.75</v>
      </c>
      <c r="GO90">
        <f t="shared" si="94"/>
        <v>0</v>
      </c>
      <c r="GP90">
        <f t="shared" si="95"/>
        <v>0</v>
      </c>
      <c r="GR90">
        <v>0</v>
      </c>
      <c r="GS90">
        <v>3</v>
      </c>
      <c r="GT90">
        <v>0</v>
      </c>
      <c r="GU90" t="s">
        <v>1067</v>
      </c>
      <c r="GV90">
        <f t="shared" si="96"/>
        <v>0</v>
      </c>
      <c r="GW90">
        <v>1</v>
      </c>
      <c r="GX90">
        <f t="shared" si="97"/>
        <v>0</v>
      </c>
      <c r="HA90">
        <v>0</v>
      </c>
      <c r="HB90">
        <v>0</v>
      </c>
      <c r="IK90">
        <v>0</v>
      </c>
    </row>
    <row r="91" spans="1:245">
      <c r="A91">
        <v>18</v>
      </c>
      <c r="B91">
        <v>1</v>
      </c>
      <c r="C91">
        <v>235</v>
      </c>
      <c r="E91" t="s">
        <v>65</v>
      </c>
      <c r="F91" t="s">
        <v>55</v>
      </c>
      <c r="G91" t="s">
        <v>56</v>
      </c>
      <c r="H91" t="s">
        <v>1249</v>
      </c>
      <c r="I91">
        <f>I89*J91</f>
        <v>2.9988000000000001</v>
      </c>
      <c r="J91">
        <v>1.02</v>
      </c>
      <c r="O91">
        <f t="shared" si="65"/>
        <v>0</v>
      </c>
      <c r="P91">
        <f t="shared" si="66"/>
        <v>0</v>
      </c>
      <c r="Q91">
        <f t="shared" si="67"/>
        <v>0</v>
      </c>
      <c r="R91">
        <f t="shared" si="68"/>
        <v>0</v>
      </c>
      <c r="S91">
        <f t="shared" si="69"/>
        <v>0</v>
      </c>
      <c r="T91">
        <f t="shared" si="70"/>
        <v>0</v>
      </c>
      <c r="U91">
        <f t="shared" si="71"/>
        <v>0</v>
      </c>
      <c r="V91">
        <f t="shared" si="72"/>
        <v>0</v>
      </c>
      <c r="W91">
        <f t="shared" si="73"/>
        <v>0</v>
      </c>
      <c r="X91">
        <f t="shared" si="74"/>
        <v>0</v>
      </c>
      <c r="Y91">
        <f t="shared" si="75"/>
        <v>0</v>
      </c>
      <c r="AA91">
        <v>39278658</v>
      </c>
      <c r="AB91">
        <f t="shared" si="76"/>
        <v>0</v>
      </c>
      <c r="AC91">
        <f>ROUND((ES91),2)</f>
        <v>0</v>
      </c>
      <c r="AD91">
        <f>ROUND((((ET91)-(EU91))+AE91),2)</f>
        <v>0</v>
      </c>
      <c r="AE91">
        <f>ROUND((EU91),2)</f>
        <v>0</v>
      </c>
      <c r="AF91">
        <f>ROUND((EV91),2)</f>
        <v>0</v>
      </c>
      <c r="AG91">
        <f t="shared" si="77"/>
        <v>0</v>
      </c>
      <c r="AH91">
        <f>(EW91)</f>
        <v>0</v>
      </c>
      <c r="AI91">
        <f>(EX91)</f>
        <v>0</v>
      </c>
      <c r="AJ91">
        <f t="shared" si="78"/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111</v>
      </c>
      <c r="AU91">
        <v>64</v>
      </c>
      <c r="AV91">
        <v>1</v>
      </c>
      <c r="AW91">
        <v>1</v>
      </c>
      <c r="AZ91">
        <v>6.08</v>
      </c>
      <c r="BA91">
        <v>1</v>
      </c>
      <c r="BB91">
        <v>1</v>
      </c>
      <c r="BC91">
        <v>6.08</v>
      </c>
      <c r="BD91" t="s">
        <v>1067</v>
      </c>
      <c r="BE91" t="s">
        <v>1067</v>
      </c>
      <c r="BF91" t="s">
        <v>1067</v>
      </c>
      <c r="BG91" t="s">
        <v>1067</v>
      </c>
      <c r="BH91">
        <v>3</v>
      </c>
      <c r="BI91">
        <v>1</v>
      </c>
      <c r="BJ91" t="s">
        <v>1067</v>
      </c>
      <c r="BM91">
        <v>11001</v>
      </c>
      <c r="BN91">
        <v>0</v>
      </c>
      <c r="BO91" t="s">
        <v>1067</v>
      </c>
      <c r="BP91">
        <v>0</v>
      </c>
      <c r="BQ91">
        <v>2</v>
      </c>
      <c r="BR91">
        <v>0</v>
      </c>
      <c r="BS91">
        <v>1</v>
      </c>
      <c r="BT91">
        <v>1</v>
      </c>
      <c r="BU91">
        <v>1</v>
      </c>
      <c r="BV91">
        <v>1</v>
      </c>
      <c r="BW91">
        <v>1</v>
      </c>
      <c r="BX91">
        <v>1</v>
      </c>
      <c r="BY91" t="s">
        <v>1067</v>
      </c>
      <c r="BZ91">
        <v>123</v>
      </c>
      <c r="CA91">
        <v>75</v>
      </c>
      <c r="CF91">
        <v>0</v>
      </c>
      <c r="CG91">
        <v>0</v>
      </c>
      <c r="CM91">
        <v>0</v>
      </c>
      <c r="CN91" t="s">
        <v>1021</v>
      </c>
      <c r="CO91">
        <v>0</v>
      </c>
      <c r="CP91">
        <f t="shared" si="79"/>
        <v>0</v>
      </c>
      <c r="CQ91">
        <f t="shared" si="80"/>
        <v>0</v>
      </c>
      <c r="CR91">
        <f t="shared" si="81"/>
        <v>0</v>
      </c>
      <c r="CS91">
        <f t="shared" si="82"/>
        <v>0</v>
      </c>
      <c r="CT91">
        <f t="shared" si="83"/>
        <v>0</v>
      </c>
      <c r="CU91">
        <f t="shared" si="84"/>
        <v>0</v>
      </c>
      <c r="CV91">
        <f t="shared" si="85"/>
        <v>0</v>
      </c>
      <c r="CW91">
        <f t="shared" si="86"/>
        <v>0</v>
      </c>
      <c r="CX91">
        <f t="shared" si="87"/>
        <v>0</v>
      </c>
      <c r="CY91">
        <f t="shared" si="88"/>
        <v>0</v>
      </c>
      <c r="CZ91">
        <f t="shared" si="89"/>
        <v>0</v>
      </c>
      <c r="DC91" t="s">
        <v>1067</v>
      </c>
      <c r="DD91" t="s">
        <v>1067</v>
      </c>
      <c r="DE91" t="s">
        <v>1067</v>
      </c>
      <c r="DF91" t="s">
        <v>1067</v>
      </c>
      <c r="DG91" t="s">
        <v>1067</v>
      </c>
      <c r="DH91" t="s">
        <v>1067</v>
      </c>
      <c r="DI91" t="s">
        <v>1067</v>
      </c>
      <c r="DJ91" t="s">
        <v>1067</v>
      </c>
      <c r="DK91" t="s">
        <v>1067</v>
      </c>
      <c r="DL91" t="s">
        <v>1067</v>
      </c>
      <c r="DM91" t="s">
        <v>1067</v>
      </c>
      <c r="DN91">
        <v>0</v>
      </c>
      <c r="DO91">
        <v>0</v>
      </c>
      <c r="DP91">
        <v>1</v>
      </c>
      <c r="DQ91">
        <v>1</v>
      </c>
      <c r="DU91">
        <v>1007</v>
      </c>
      <c r="DV91" t="s">
        <v>1249</v>
      </c>
      <c r="DW91" t="s">
        <v>1249</v>
      </c>
      <c r="DX91">
        <v>1</v>
      </c>
      <c r="EE91">
        <v>39174504</v>
      </c>
      <c r="EF91">
        <v>2</v>
      </c>
      <c r="EG91" t="s">
        <v>1084</v>
      </c>
      <c r="EH91">
        <v>0</v>
      </c>
      <c r="EI91" t="s">
        <v>1067</v>
      </c>
      <c r="EJ91">
        <v>1</v>
      </c>
      <c r="EK91">
        <v>11001</v>
      </c>
      <c r="EL91" t="s">
        <v>1111</v>
      </c>
      <c r="EM91" t="s">
        <v>49</v>
      </c>
      <c r="EO91" t="s">
        <v>1087</v>
      </c>
      <c r="EQ91">
        <v>0</v>
      </c>
      <c r="ER91">
        <v>0</v>
      </c>
      <c r="ES91">
        <v>0</v>
      </c>
      <c r="ET91">
        <v>0</v>
      </c>
      <c r="EU91">
        <v>0</v>
      </c>
      <c r="EV91">
        <v>0</v>
      </c>
      <c r="EW91">
        <v>0</v>
      </c>
      <c r="EX91">
        <v>0</v>
      </c>
      <c r="FQ91">
        <v>0</v>
      </c>
      <c r="FR91">
        <f t="shared" si="90"/>
        <v>0</v>
      </c>
      <c r="FS91">
        <v>0</v>
      </c>
      <c r="FT91" t="s">
        <v>1088</v>
      </c>
      <c r="FU91" t="s">
        <v>1089</v>
      </c>
      <c r="FX91">
        <v>110.7</v>
      </c>
      <c r="FY91">
        <v>63.75</v>
      </c>
      <c r="GA91" t="s">
        <v>1067</v>
      </c>
      <c r="GD91">
        <v>0</v>
      </c>
      <c r="GF91">
        <v>-355906858</v>
      </c>
      <c r="GG91">
        <v>1</v>
      </c>
      <c r="GH91">
        <v>1</v>
      </c>
      <c r="GI91">
        <v>4</v>
      </c>
      <c r="GJ91">
        <v>0</v>
      </c>
      <c r="GK91">
        <f>ROUND(R91*(R12)/100,2)</f>
        <v>0</v>
      </c>
      <c r="GL91">
        <f t="shared" si="91"/>
        <v>0</v>
      </c>
      <c r="GM91">
        <f t="shared" si="92"/>
        <v>0</v>
      </c>
      <c r="GN91">
        <f t="shared" si="93"/>
        <v>0</v>
      </c>
      <c r="GO91">
        <f t="shared" si="94"/>
        <v>0</v>
      </c>
      <c r="GP91">
        <f t="shared" si="95"/>
        <v>0</v>
      </c>
      <c r="GR91">
        <v>0</v>
      </c>
      <c r="GS91">
        <v>3</v>
      </c>
      <c r="GT91">
        <v>0</v>
      </c>
      <c r="GU91" t="s">
        <v>1067</v>
      </c>
      <c r="GV91">
        <f t="shared" si="96"/>
        <v>0</v>
      </c>
      <c r="GW91">
        <v>1</v>
      </c>
      <c r="GX91">
        <f t="shared" si="97"/>
        <v>0</v>
      </c>
      <c r="HA91">
        <v>0</v>
      </c>
      <c r="HB91">
        <v>0</v>
      </c>
      <c r="IK91">
        <v>0</v>
      </c>
    </row>
    <row r="92" spans="1:245">
      <c r="A92">
        <v>17</v>
      </c>
      <c r="B92">
        <v>1</v>
      </c>
      <c r="C92">
        <f ca="1">ROW(SmtRes!A242)</f>
        <v>242</v>
      </c>
      <c r="D92">
        <f ca="1">ROW(EtalonRes!A241)</f>
        <v>241</v>
      </c>
      <c r="E92" t="s">
        <v>66</v>
      </c>
      <c r="F92" t="s">
        <v>67</v>
      </c>
      <c r="G92" t="s">
        <v>68</v>
      </c>
      <c r="H92" t="s">
        <v>1080</v>
      </c>
      <c r="I92">
        <f>ROUND(294/100,9)</f>
        <v>2.94</v>
      </c>
      <c r="J92">
        <v>0</v>
      </c>
      <c r="O92">
        <f t="shared" ref="O92:O120" si="98">ROUND(CP92,2)</f>
        <v>107646.24</v>
      </c>
      <c r="P92">
        <f t="shared" ref="P92:P120" si="99">ROUND(CQ92*I92,2)</f>
        <v>102185.19</v>
      </c>
      <c r="Q92">
        <f t="shared" ref="Q92:Q120" si="100">ROUND(CR92*I92,2)</f>
        <v>72.569999999999993</v>
      </c>
      <c r="R92">
        <f t="shared" ref="R92:R120" si="101">ROUND(CS92*I92,2)</f>
        <v>23.24</v>
      </c>
      <c r="S92">
        <f t="shared" ref="S92:S120" si="102">ROUND(CT92*I92,2)</f>
        <v>5388.48</v>
      </c>
      <c r="T92">
        <f t="shared" ref="T92:T120" si="103">ROUND(CU92*I92,2)</f>
        <v>0</v>
      </c>
      <c r="U92">
        <f t="shared" ref="U92:U120" si="104">CV92*I92</f>
        <v>103.89812999999999</v>
      </c>
      <c r="V92">
        <f t="shared" ref="V92:V120" si="105">CW92*I92</f>
        <v>0.33074999999999999</v>
      </c>
      <c r="W92">
        <f t="shared" ref="W92:W120" si="106">ROUND(CX92*I92,2)</f>
        <v>0</v>
      </c>
      <c r="X92">
        <f t="shared" ref="X92:X120" si="107">ROUND(CY92,2)</f>
        <v>6007.01</v>
      </c>
      <c r="Y92">
        <f t="shared" ref="Y92:Y120" si="108">ROUND(CZ92,2)</f>
        <v>3463.5</v>
      </c>
      <c r="AA92">
        <v>39278658</v>
      </c>
      <c r="AB92">
        <f t="shared" ref="AB92:AB120" si="109">ROUND((AC92+AD92+AF92),2)</f>
        <v>6022.1</v>
      </c>
      <c r="AC92">
        <f>ROUND((ES92),2)</f>
        <v>5716.59</v>
      </c>
      <c r="AD92">
        <f>ROUND(((((ET92*1.25))-((EU92*1.25)))+AE92),2)</f>
        <v>4.0599999999999996</v>
      </c>
      <c r="AE92">
        <f>ROUND(((EU92*1.25)),2)</f>
        <v>1.3</v>
      </c>
      <c r="AF92">
        <f>ROUND(((EV92*1.15)),2)</f>
        <v>301.45</v>
      </c>
      <c r="AG92">
        <f t="shared" ref="AG92:AG120" si="110">ROUND((AP92),2)</f>
        <v>0</v>
      </c>
      <c r="AH92">
        <f>((EW92*1.15))</f>
        <v>35.339500000000001</v>
      </c>
      <c r="AI92">
        <f>((EX92*1.25))</f>
        <v>0.11249999999999999</v>
      </c>
      <c r="AJ92">
        <f t="shared" ref="AJ92:AJ120" si="111">ROUND((AS92),2)</f>
        <v>0</v>
      </c>
      <c r="AK92">
        <v>5981.97</v>
      </c>
      <c r="AL92">
        <v>5716.59</v>
      </c>
      <c r="AM92">
        <v>3.25</v>
      </c>
      <c r="AN92">
        <v>1.04</v>
      </c>
      <c r="AO92">
        <v>262.13</v>
      </c>
      <c r="AP92">
        <v>0</v>
      </c>
      <c r="AQ92">
        <v>30.73</v>
      </c>
      <c r="AR92">
        <v>0.09</v>
      </c>
      <c r="AS92">
        <v>0</v>
      </c>
      <c r="AT92">
        <v>111</v>
      </c>
      <c r="AU92">
        <v>64</v>
      </c>
      <c r="AV92">
        <v>1</v>
      </c>
      <c r="AW92">
        <v>1</v>
      </c>
      <c r="AZ92">
        <v>6.08</v>
      </c>
      <c r="BA92">
        <v>6.08</v>
      </c>
      <c r="BB92">
        <v>6.08</v>
      </c>
      <c r="BC92">
        <v>6.08</v>
      </c>
      <c r="BD92" t="s">
        <v>1067</v>
      </c>
      <c r="BE92" t="s">
        <v>1067</v>
      </c>
      <c r="BF92" t="s">
        <v>1067</v>
      </c>
      <c r="BG92" t="s">
        <v>1067</v>
      </c>
      <c r="BH92">
        <v>0</v>
      </c>
      <c r="BI92">
        <v>1</v>
      </c>
      <c r="BJ92" t="s">
        <v>69</v>
      </c>
      <c r="BM92">
        <v>11001</v>
      </c>
      <c r="BN92">
        <v>0</v>
      </c>
      <c r="BO92" t="s">
        <v>1067</v>
      </c>
      <c r="BP92">
        <v>0</v>
      </c>
      <c r="BQ92">
        <v>2</v>
      </c>
      <c r="BR92">
        <v>0</v>
      </c>
      <c r="BS92">
        <v>6.08</v>
      </c>
      <c r="BT92">
        <v>1</v>
      </c>
      <c r="BU92">
        <v>1</v>
      </c>
      <c r="BV92">
        <v>1</v>
      </c>
      <c r="BW92">
        <v>1</v>
      </c>
      <c r="BX92">
        <v>1</v>
      </c>
      <c r="BY92" t="s">
        <v>1067</v>
      </c>
      <c r="BZ92">
        <v>123</v>
      </c>
      <c r="CA92">
        <v>75</v>
      </c>
      <c r="CF92">
        <v>0</v>
      </c>
      <c r="CG92">
        <v>0</v>
      </c>
      <c r="CM92">
        <v>0</v>
      </c>
      <c r="CN92" t="s">
        <v>1021</v>
      </c>
      <c r="CO92">
        <v>0</v>
      </c>
      <c r="CP92">
        <f t="shared" ref="CP92:CP120" si="112">(P92+Q92+S92)</f>
        <v>107646.24</v>
      </c>
      <c r="CQ92">
        <f t="shared" ref="CQ92:CQ120" si="113">AC92*BC92</f>
        <v>34756.867200000001</v>
      </c>
      <c r="CR92">
        <f t="shared" ref="CR92:CR120" si="114">AD92*BB92</f>
        <v>24.684799999999999</v>
      </c>
      <c r="CS92">
        <f t="shared" ref="CS92:CS120" si="115">AE92*BS92</f>
        <v>7.9040000000000008</v>
      </c>
      <c r="CT92">
        <f t="shared" ref="CT92:CT120" si="116">AF92*BA92</f>
        <v>1832.816</v>
      </c>
      <c r="CU92">
        <f t="shared" ref="CU92:CU120" si="117">AG92</f>
        <v>0</v>
      </c>
      <c r="CV92">
        <f t="shared" ref="CV92:CV120" si="118">AH92</f>
        <v>35.339500000000001</v>
      </c>
      <c r="CW92">
        <f t="shared" ref="CW92:CW120" si="119">AI92</f>
        <v>0.11249999999999999</v>
      </c>
      <c r="CX92">
        <f t="shared" ref="CX92:CX120" si="120">AJ92</f>
        <v>0</v>
      </c>
      <c r="CY92">
        <f t="shared" ref="CY92:CY120" si="121">(((S92+R92)*AT92)/100)</f>
        <v>6007.0091999999995</v>
      </c>
      <c r="CZ92">
        <f t="shared" ref="CZ92:CZ120" si="122">(((S92+R92)*AU92)/100)</f>
        <v>3463.5007999999998</v>
      </c>
      <c r="DC92" t="s">
        <v>1067</v>
      </c>
      <c r="DD92" t="s">
        <v>1067</v>
      </c>
      <c r="DE92" t="s">
        <v>1082</v>
      </c>
      <c r="DF92" t="s">
        <v>1082</v>
      </c>
      <c r="DG92" t="s">
        <v>1083</v>
      </c>
      <c r="DH92" t="s">
        <v>1067</v>
      </c>
      <c r="DI92" t="s">
        <v>1083</v>
      </c>
      <c r="DJ92" t="s">
        <v>1082</v>
      </c>
      <c r="DK92" t="s">
        <v>1067</v>
      </c>
      <c r="DL92" t="s">
        <v>1067</v>
      </c>
      <c r="DM92" t="s">
        <v>1067</v>
      </c>
      <c r="DN92">
        <v>0</v>
      </c>
      <c r="DO92">
        <v>0</v>
      </c>
      <c r="DP92">
        <v>1</v>
      </c>
      <c r="DQ92">
        <v>1</v>
      </c>
      <c r="DU92">
        <v>1005</v>
      </c>
      <c r="DV92" t="s">
        <v>1080</v>
      </c>
      <c r="DW92" t="s">
        <v>1080</v>
      </c>
      <c r="DX92">
        <v>100</v>
      </c>
      <c r="EE92">
        <v>39174504</v>
      </c>
      <c r="EF92">
        <v>2</v>
      </c>
      <c r="EG92" t="s">
        <v>1084</v>
      </c>
      <c r="EH92">
        <v>0</v>
      </c>
      <c r="EI92" t="s">
        <v>1067</v>
      </c>
      <c r="EJ92">
        <v>1</v>
      </c>
      <c r="EK92">
        <v>11001</v>
      </c>
      <c r="EL92" t="s">
        <v>1111</v>
      </c>
      <c r="EM92" t="s">
        <v>49</v>
      </c>
      <c r="EO92" t="s">
        <v>1087</v>
      </c>
      <c r="EQ92">
        <v>0</v>
      </c>
      <c r="ER92">
        <v>5981.97</v>
      </c>
      <c r="ES92">
        <v>5716.59</v>
      </c>
      <c r="ET92">
        <v>3.25</v>
      </c>
      <c r="EU92">
        <v>1.04</v>
      </c>
      <c r="EV92">
        <v>262.13</v>
      </c>
      <c r="EW92">
        <v>30.73</v>
      </c>
      <c r="EX92">
        <v>0.09</v>
      </c>
      <c r="EY92">
        <v>0</v>
      </c>
      <c r="FQ92">
        <v>0</v>
      </c>
      <c r="FR92">
        <f t="shared" ref="FR92:FR122" si="123">ROUND(IF(AND(BH92=3,BI92=3),P92,0),2)</f>
        <v>0</v>
      </c>
      <c r="FS92">
        <v>0</v>
      </c>
      <c r="FT92" t="s">
        <v>1088</v>
      </c>
      <c r="FU92" t="s">
        <v>1089</v>
      </c>
      <c r="FX92">
        <v>110.7</v>
      </c>
      <c r="FY92">
        <v>63.75</v>
      </c>
      <c r="GA92" t="s">
        <v>1067</v>
      </c>
      <c r="GD92">
        <v>0</v>
      </c>
      <c r="GF92">
        <v>1154869174</v>
      </c>
      <c r="GG92">
        <v>1</v>
      </c>
      <c r="GH92">
        <v>1</v>
      </c>
      <c r="GI92">
        <v>4</v>
      </c>
      <c r="GJ92">
        <v>0</v>
      </c>
      <c r="GK92">
        <f>ROUND(R92*(R12)/100,2)</f>
        <v>0</v>
      </c>
      <c r="GL92">
        <f t="shared" ref="GL92:GL122" si="124">ROUND(IF(AND(BH92=3,BI92=3,FS92&lt;&gt;0),P92,0),2)</f>
        <v>0</v>
      </c>
      <c r="GM92">
        <f t="shared" ref="GM92:GM120" si="125">ROUND(O92+X92+Y92+GK92,2)+GX92</f>
        <v>117116.75</v>
      </c>
      <c r="GN92">
        <f t="shared" ref="GN92:GN120" si="126">IF(OR(BI92=0,BI92=1),ROUND(O92+X92+Y92+GK92,2),0)</f>
        <v>117116.75</v>
      </c>
      <c r="GO92">
        <f t="shared" ref="GO92:GO120" si="127">IF(BI92=2,ROUND(O92+X92+Y92+GK92,2),0)</f>
        <v>0</v>
      </c>
      <c r="GP92">
        <f t="shared" ref="GP92:GP120" si="128">IF(BI92=4,ROUND(O92+X92+Y92+GK92,2)+GX92,0)</f>
        <v>0</v>
      </c>
      <c r="GR92">
        <v>0</v>
      </c>
      <c r="GS92">
        <v>3</v>
      </c>
      <c r="GT92">
        <v>0</v>
      </c>
      <c r="GU92" t="s">
        <v>1067</v>
      </c>
      <c r="GV92">
        <f t="shared" ref="GV92:GV120" si="129">ROUND(GT92,2)</f>
        <v>0</v>
      </c>
      <c r="GW92">
        <v>1</v>
      </c>
      <c r="GX92">
        <f t="shared" ref="GX92:GX122" si="130">ROUND(GV92*GW92*I92,2)</f>
        <v>0</v>
      </c>
      <c r="HA92">
        <v>0</v>
      </c>
      <c r="HB92">
        <v>0</v>
      </c>
      <c r="IK92">
        <v>0</v>
      </c>
    </row>
    <row r="93" spans="1:245">
      <c r="A93">
        <v>17</v>
      </c>
      <c r="B93">
        <v>1</v>
      </c>
      <c r="C93">
        <f ca="1">ROW(SmtRes!A248)</f>
        <v>248</v>
      </c>
      <c r="D93">
        <f ca="1">ROW(EtalonRes!A247)</f>
        <v>247</v>
      </c>
      <c r="E93" t="s">
        <v>70</v>
      </c>
      <c r="F93" t="s">
        <v>71</v>
      </c>
      <c r="G93" t="s">
        <v>72</v>
      </c>
      <c r="H93" t="s">
        <v>1080</v>
      </c>
      <c r="I93">
        <f>ROUND(294/100,9)</f>
        <v>2.94</v>
      </c>
      <c r="J93">
        <v>0</v>
      </c>
      <c r="O93">
        <f t="shared" si="98"/>
        <v>857634.39</v>
      </c>
      <c r="P93">
        <f t="shared" si="99"/>
        <v>846051.09</v>
      </c>
      <c r="Q93">
        <f t="shared" si="100"/>
        <v>555.02</v>
      </c>
      <c r="R93">
        <f t="shared" si="101"/>
        <v>175</v>
      </c>
      <c r="S93">
        <f t="shared" si="102"/>
        <v>11028.28</v>
      </c>
      <c r="T93">
        <f t="shared" si="103"/>
        <v>0</v>
      </c>
      <c r="U93">
        <f t="shared" si="104"/>
        <v>212.69871000000001</v>
      </c>
      <c r="V93">
        <f t="shared" si="105"/>
        <v>2.97675</v>
      </c>
      <c r="W93">
        <f t="shared" si="106"/>
        <v>0</v>
      </c>
      <c r="X93">
        <f t="shared" si="107"/>
        <v>12435.64</v>
      </c>
      <c r="Y93">
        <f t="shared" si="108"/>
        <v>7170.1</v>
      </c>
      <c r="AA93">
        <v>39278658</v>
      </c>
      <c r="AB93">
        <f t="shared" si="109"/>
        <v>47979.01</v>
      </c>
      <c r="AC93">
        <f>ROUND(((ES93*27)),2)</f>
        <v>47331</v>
      </c>
      <c r="AD93">
        <f>ROUND(((((ET93*1.25*27))-((EU93*1.25*27)))+AE93),2)</f>
        <v>31.05</v>
      </c>
      <c r="AE93">
        <f>ROUND(((EU93*1.25*27)),2)</f>
        <v>9.7899999999999991</v>
      </c>
      <c r="AF93">
        <f>ROUND(((EV93*1.15*27)),2)</f>
        <v>616.96</v>
      </c>
      <c r="AG93">
        <f t="shared" si="110"/>
        <v>0</v>
      </c>
      <c r="AH93">
        <f>((EW93*1.15*27))</f>
        <v>72.346500000000006</v>
      </c>
      <c r="AI93">
        <f>((EX93*1.25*27))</f>
        <v>1.0125</v>
      </c>
      <c r="AJ93">
        <f t="shared" si="111"/>
        <v>0</v>
      </c>
      <c r="AK93">
        <v>1773.79</v>
      </c>
      <c r="AL93">
        <v>1753</v>
      </c>
      <c r="AM93">
        <v>0.92</v>
      </c>
      <c r="AN93">
        <v>0.28999999999999998</v>
      </c>
      <c r="AO93">
        <v>19.87</v>
      </c>
      <c r="AP93">
        <v>0</v>
      </c>
      <c r="AQ93">
        <v>2.33</v>
      </c>
      <c r="AR93">
        <v>0.03</v>
      </c>
      <c r="AS93">
        <v>0</v>
      </c>
      <c r="AT93">
        <v>111</v>
      </c>
      <c r="AU93">
        <v>64</v>
      </c>
      <c r="AV93">
        <v>1</v>
      </c>
      <c r="AW93">
        <v>1</v>
      </c>
      <c r="AZ93">
        <v>6.08</v>
      </c>
      <c r="BA93">
        <v>6.08</v>
      </c>
      <c r="BB93">
        <v>6.08</v>
      </c>
      <c r="BC93">
        <v>6.08</v>
      </c>
      <c r="BD93" t="s">
        <v>1067</v>
      </c>
      <c r="BE93" t="s">
        <v>1067</v>
      </c>
      <c r="BF93" t="s">
        <v>1067</v>
      </c>
      <c r="BG93" t="s">
        <v>1067</v>
      </c>
      <c r="BH93">
        <v>0</v>
      </c>
      <c r="BI93">
        <v>1</v>
      </c>
      <c r="BJ93" t="s">
        <v>73</v>
      </c>
      <c r="BM93">
        <v>11001</v>
      </c>
      <c r="BN93">
        <v>0</v>
      </c>
      <c r="BO93" t="s">
        <v>1067</v>
      </c>
      <c r="BP93">
        <v>0</v>
      </c>
      <c r="BQ93">
        <v>2</v>
      </c>
      <c r="BR93">
        <v>0</v>
      </c>
      <c r="BS93">
        <v>6.08</v>
      </c>
      <c r="BT93">
        <v>1</v>
      </c>
      <c r="BU93">
        <v>1</v>
      </c>
      <c r="BV93">
        <v>1</v>
      </c>
      <c r="BW93">
        <v>1</v>
      </c>
      <c r="BX93">
        <v>1</v>
      </c>
      <c r="BY93" t="s">
        <v>1067</v>
      </c>
      <c r="BZ93">
        <v>123</v>
      </c>
      <c r="CA93">
        <v>75</v>
      </c>
      <c r="CF93">
        <v>0</v>
      </c>
      <c r="CG93">
        <v>0</v>
      </c>
      <c r="CM93">
        <v>0</v>
      </c>
      <c r="CN93" t="s">
        <v>1021</v>
      </c>
      <c r="CO93">
        <v>0</v>
      </c>
      <c r="CP93">
        <f t="shared" si="112"/>
        <v>857634.39</v>
      </c>
      <c r="CQ93">
        <f t="shared" si="113"/>
        <v>287772.48</v>
      </c>
      <c r="CR93">
        <f t="shared" si="114"/>
        <v>188.78400000000002</v>
      </c>
      <c r="CS93">
        <f t="shared" si="115"/>
        <v>59.523199999999996</v>
      </c>
      <c r="CT93">
        <f t="shared" si="116"/>
        <v>3751.1168000000002</v>
      </c>
      <c r="CU93">
        <f t="shared" si="117"/>
        <v>0</v>
      </c>
      <c r="CV93">
        <f t="shared" si="118"/>
        <v>72.346500000000006</v>
      </c>
      <c r="CW93">
        <f t="shared" si="119"/>
        <v>1.0125</v>
      </c>
      <c r="CX93">
        <f t="shared" si="120"/>
        <v>0</v>
      </c>
      <c r="CY93">
        <f t="shared" si="121"/>
        <v>12435.640800000001</v>
      </c>
      <c r="CZ93">
        <f t="shared" si="122"/>
        <v>7170.0992000000006</v>
      </c>
      <c r="DC93" t="s">
        <v>1067</v>
      </c>
      <c r="DD93" t="s">
        <v>74</v>
      </c>
      <c r="DE93" t="s">
        <v>75</v>
      </c>
      <c r="DF93" t="s">
        <v>75</v>
      </c>
      <c r="DG93" t="s">
        <v>76</v>
      </c>
      <c r="DH93" t="s">
        <v>1067</v>
      </c>
      <c r="DI93" t="s">
        <v>76</v>
      </c>
      <c r="DJ93" t="s">
        <v>75</v>
      </c>
      <c r="DK93" t="s">
        <v>1067</v>
      </c>
      <c r="DL93" t="s">
        <v>1067</v>
      </c>
      <c r="DM93" t="s">
        <v>1067</v>
      </c>
      <c r="DN93">
        <v>0</v>
      </c>
      <c r="DO93">
        <v>0</v>
      </c>
      <c r="DP93">
        <v>1</v>
      </c>
      <c r="DQ93">
        <v>1</v>
      </c>
      <c r="DU93">
        <v>1005</v>
      </c>
      <c r="DV93" t="s">
        <v>1080</v>
      </c>
      <c r="DW93" t="s">
        <v>1080</v>
      </c>
      <c r="DX93">
        <v>100</v>
      </c>
      <c r="EE93">
        <v>39174504</v>
      </c>
      <c r="EF93">
        <v>2</v>
      </c>
      <c r="EG93" t="s">
        <v>1084</v>
      </c>
      <c r="EH93">
        <v>0</v>
      </c>
      <c r="EI93" t="s">
        <v>1067</v>
      </c>
      <c r="EJ93">
        <v>1</v>
      </c>
      <c r="EK93">
        <v>11001</v>
      </c>
      <c r="EL93" t="s">
        <v>1111</v>
      </c>
      <c r="EM93" t="s">
        <v>49</v>
      </c>
      <c r="EO93" t="s">
        <v>1087</v>
      </c>
      <c r="EQ93">
        <v>0</v>
      </c>
      <c r="ER93">
        <v>1773.79</v>
      </c>
      <c r="ES93">
        <v>1753</v>
      </c>
      <c r="ET93">
        <v>0.92</v>
      </c>
      <c r="EU93">
        <v>0.28999999999999998</v>
      </c>
      <c r="EV93">
        <v>19.87</v>
      </c>
      <c r="EW93">
        <v>2.33</v>
      </c>
      <c r="EX93">
        <v>0.03</v>
      </c>
      <c r="EY93">
        <v>0</v>
      </c>
      <c r="FQ93">
        <v>0</v>
      </c>
      <c r="FR93">
        <f t="shared" si="123"/>
        <v>0</v>
      </c>
      <c r="FS93">
        <v>0</v>
      </c>
      <c r="FT93" t="s">
        <v>1088</v>
      </c>
      <c r="FU93" t="s">
        <v>1089</v>
      </c>
      <c r="FX93">
        <v>110.7</v>
      </c>
      <c r="FY93">
        <v>63.75</v>
      </c>
      <c r="GA93" t="s">
        <v>1067</v>
      </c>
      <c r="GD93">
        <v>0</v>
      </c>
      <c r="GF93">
        <v>-469025547</v>
      </c>
      <c r="GG93">
        <v>1</v>
      </c>
      <c r="GH93">
        <v>1</v>
      </c>
      <c r="GI93">
        <v>4</v>
      </c>
      <c r="GJ93">
        <v>0</v>
      </c>
      <c r="GK93">
        <f>ROUND(R93*(R12)/100,2)</f>
        <v>0</v>
      </c>
      <c r="GL93">
        <f t="shared" si="124"/>
        <v>0</v>
      </c>
      <c r="GM93">
        <f t="shared" si="125"/>
        <v>877240.13</v>
      </c>
      <c r="GN93">
        <f t="shared" si="126"/>
        <v>877240.13</v>
      </c>
      <c r="GO93">
        <f t="shared" si="127"/>
        <v>0</v>
      </c>
      <c r="GP93">
        <f t="shared" si="128"/>
        <v>0</v>
      </c>
      <c r="GR93">
        <v>0</v>
      </c>
      <c r="GS93">
        <v>3</v>
      </c>
      <c r="GT93">
        <v>0</v>
      </c>
      <c r="GU93" t="s">
        <v>1067</v>
      </c>
      <c r="GV93">
        <f t="shared" si="129"/>
        <v>0</v>
      </c>
      <c r="GW93">
        <v>1</v>
      </c>
      <c r="GX93">
        <f t="shared" si="130"/>
        <v>0</v>
      </c>
      <c r="HA93">
        <v>0</v>
      </c>
      <c r="HB93">
        <v>0</v>
      </c>
      <c r="IK93">
        <v>0</v>
      </c>
    </row>
    <row r="94" spans="1:245">
      <c r="A94">
        <v>17</v>
      </c>
      <c r="B94">
        <v>1</v>
      </c>
      <c r="C94">
        <f ca="1">ROW(SmtRes!A262)</f>
        <v>262</v>
      </c>
      <c r="D94">
        <f ca="1">ROW(EtalonRes!A261)</f>
        <v>261</v>
      </c>
      <c r="E94" t="s">
        <v>77</v>
      </c>
      <c r="F94" t="s">
        <v>78</v>
      </c>
      <c r="G94" t="s">
        <v>79</v>
      </c>
      <c r="H94" t="s">
        <v>1080</v>
      </c>
      <c r="I94">
        <f>ROUND(294/100,9)</f>
        <v>2.94</v>
      </c>
      <c r="J94">
        <v>0</v>
      </c>
      <c r="O94">
        <f t="shared" si="98"/>
        <v>140804.91</v>
      </c>
      <c r="P94">
        <f t="shared" si="99"/>
        <v>114731.43</v>
      </c>
      <c r="Q94">
        <f t="shared" si="100"/>
        <v>9805.44</v>
      </c>
      <c r="R94">
        <f t="shared" si="101"/>
        <v>5184.7</v>
      </c>
      <c r="S94">
        <f t="shared" si="102"/>
        <v>16268.04</v>
      </c>
      <c r="T94">
        <f t="shared" si="103"/>
        <v>0</v>
      </c>
      <c r="U94">
        <f t="shared" si="104"/>
        <v>301.99091999999996</v>
      </c>
      <c r="V94">
        <f t="shared" si="105"/>
        <v>83.238749999999996</v>
      </c>
      <c r="W94">
        <f t="shared" si="106"/>
        <v>0</v>
      </c>
      <c r="X94">
        <f t="shared" si="107"/>
        <v>23812.54</v>
      </c>
      <c r="Y94">
        <f t="shared" si="108"/>
        <v>13729.75</v>
      </c>
      <c r="AA94">
        <v>39278658</v>
      </c>
      <c r="AB94">
        <f t="shared" si="109"/>
        <v>7877.11</v>
      </c>
      <c r="AC94">
        <f t="shared" ref="AC94:AC120" si="131">ROUND((ES94),2)</f>
        <v>6418.47</v>
      </c>
      <c r="AD94">
        <f>ROUND(((((ET94*1.25))-((EU94*1.25)))+AE94),2)</f>
        <v>548.54999999999995</v>
      </c>
      <c r="AE94">
        <f>ROUND(((EU94*1.25)),2)</f>
        <v>290.05</v>
      </c>
      <c r="AF94">
        <f>ROUND(((EV94*1.15)),2)</f>
        <v>910.09</v>
      </c>
      <c r="AG94">
        <f t="shared" si="110"/>
        <v>0</v>
      </c>
      <c r="AH94">
        <f>((EW94*1.15))</f>
        <v>102.71799999999999</v>
      </c>
      <c r="AI94">
        <f>((EX94*1.25))</f>
        <v>28.3125</v>
      </c>
      <c r="AJ94">
        <f t="shared" si="111"/>
        <v>0</v>
      </c>
      <c r="AK94">
        <v>7648.69</v>
      </c>
      <c r="AL94">
        <v>6418.47</v>
      </c>
      <c r="AM94">
        <v>438.84</v>
      </c>
      <c r="AN94">
        <v>232.04</v>
      </c>
      <c r="AO94">
        <v>791.38</v>
      </c>
      <c r="AP94">
        <v>0</v>
      </c>
      <c r="AQ94">
        <v>89.32</v>
      </c>
      <c r="AR94">
        <v>22.65</v>
      </c>
      <c r="AS94">
        <v>0</v>
      </c>
      <c r="AT94">
        <v>111</v>
      </c>
      <c r="AU94">
        <v>64</v>
      </c>
      <c r="AV94">
        <v>1</v>
      </c>
      <c r="AW94">
        <v>1</v>
      </c>
      <c r="AZ94">
        <v>6.08</v>
      </c>
      <c r="BA94">
        <v>6.08</v>
      </c>
      <c r="BB94">
        <v>6.08</v>
      </c>
      <c r="BC94">
        <v>6.08</v>
      </c>
      <c r="BD94" t="s">
        <v>1067</v>
      </c>
      <c r="BE94" t="s">
        <v>1067</v>
      </c>
      <c r="BF94" t="s">
        <v>1067</v>
      </c>
      <c r="BG94" t="s">
        <v>1067</v>
      </c>
      <c r="BH94">
        <v>0</v>
      </c>
      <c r="BI94">
        <v>1</v>
      </c>
      <c r="BJ94" t="s">
        <v>80</v>
      </c>
      <c r="BM94">
        <v>11001</v>
      </c>
      <c r="BN94">
        <v>0</v>
      </c>
      <c r="BO94" t="s">
        <v>1067</v>
      </c>
      <c r="BP94">
        <v>0</v>
      </c>
      <c r="BQ94">
        <v>2</v>
      </c>
      <c r="BR94">
        <v>0</v>
      </c>
      <c r="BS94">
        <v>6.08</v>
      </c>
      <c r="BT94">
        <v>1</v>
      </c>
      <c r="BU94">
        <v>1</v>
      </c>
      <c r="BV94">
        <v>1</v>
      </c>
      <c r="BW94">
        <v>1</v>
      </c>
      <c r="BX94">
        <v>1</v>
      </c>
      <c r="BY94" t="s">
        <v>1067</v>
      </c>
      <c r="BZ94">
        <v>123</v>
      </c>
      <c r="CA94">
        <v>75</v>
      </c>
      <c r="CF94">
        <v>0</v>
      </c>
      <c r="CG94">
        <v>0</v>
      </c>
      <c r="CM94">
        <v>0</v>
      </c>
      <c r="CN94" t="s">
        <v>1021</v>
      </c>
      <c r="CO94">
        <v>0</v>
      </c>
      <c r="CP94">
        <f t="shared" si="112"/>
        <v>140804.91</v>
      </c>
      <c r="CQ94">
        <f t="shared" si="113"/>
        <v>39024.297600000005</v>
      </c>
      <c r="CR94">
        <f t="shared" si="114"/>
        <v>3335.1839999999997</v>
      </c>
      <c r="CS94">
        <f t="shared" si="115"/>
        <v>1763.5040000000001</v>
      </c>
      <c r="CT94">
        <f t="shared" si="116"/>
        <v>5533.3472000000002</v>
      </c>
      <c r="CU94">
        <f t="shared" si="117"/>
        <v>0</v>
      </c>
      <c r="CV94">
        <f t="shared" si="118"/>
        <v>102.71799999999999</v>
      </c>
      <c r="CW94">
        <f t="shared" si="119"/>
        <v>28.3125</v>
      </c>
      <c r="CX94">
        <f t="shared" si="120"/>
        <v>0</v>
      </c>
      <c r="CY94">
        <f t="shared" si="121"/>
        <v>23812.541400000002</v>
      </c>
      <c r="CZ94">
        <f t="shared" si="122"/>
        <v>13729.753600000002</v>
      </c>
      <c r="DC94" t="s">
        <v>1067</v>
      </c>
      <c r="DD94" t="s">
        <v>1067</v>
      </c>
      <c r="DE94" t="s">
        <v>1082</v>
      </c>
      <c r="DF94" t="s">
        <v>1082</v>
      </c>
      <c r="DG94" t="s">
        <v>1083</v>
      </c>
      <c r="DH94" t="s">
        <v>1067</v>
      </c>
      <c r="DI94" t="s">
        <v>1083</v>
      </c>
      <c r="DJ94" t="s">
        <v>1082</v>
      </c>
      <c r="DK94" t="s">
        <v>1067</v>
      </c>
      <c r="DL94" t="s">
        <v>1067</v>
      </c>
      <c r="DM94" t="s">
        <v>1067</v>
      </c>
      <c r="DN94">
        <v>0</v>
      </c>
      <c r="DO94">
        <v>0</v>
      </c>
      <c r="DP94">
        <v>1</v>
      </c>
      <c r="DQ94">
        <v>1</v>
      </c>
      <c r="DU94">
        <v>1005</v>
      </c>
      <c r="DV94" t="s">
        <v>1080</v>
      </c>
      <c r="DW94" t="s">
        <v>1080</v>
      </c>
      <c r="DX94">
        <v>100</v>
      </c>
      <c r="EE94">
        <v>39174504</v>
      </c>
      <c r="EF94">
        <v>2</v>
      </c>
      <c r="EG94" t="s">
        <v>1084</v>
      </c>
      <c r="EH94">
        <v>0</v>
      </c>
      <c r="EI94" t="s">
        <v>1067</v>
      </c>
      <c r="EJ94">
        <v>1</v>
      </c>
      <c r="EK94">
        <v>11001</v>
      </c>
      <c r="EL94" t="s">
        <v>1111</v>
      </c>
      <c r="EM94" t="s">
        <v>49</v>
      </c>
      <c r="EO94" t="s">
        <v>1087</v>
      </c>
      <c r="EQ94">
        <v>0</v>
      </c>
      <c r="ER94">
        <v>7648.69</v>
      </c>
      <c r="ES94">
        <v>6418.47</v>
      </c>
      <c r="ET94">
        <v>438.84</v>
      </c>
      <c r="EU94">
        <v>232.04</v>
      </c>
      <c r="EV94">
        <v>791.38</v>
      </c>
      <c r="EW94">
        <v>89.32</v>
      </c>
      <c r="EX94">
        <v>22.65</v>
      </c>
      <c r="EY94">
        <v>0</v>
      </c>
      <c r="FQ94">
        <v>0</v>
      </c>
      <c r="FR94">
        <f t="shared" si="123"/>
        <v>0</v>
      </c>
      <c r="FS94">
        <v>0</v>
      </c>
      <c r="FT94" t="s">
        <v>1088</v>
      </c>
      <c r="FU94" t="s">
        <v>1089</v>
      </c>
      <c r="FX94">
        <v>110.7</v>
      </c>
      <c r="FY94">
        <v>63.75</v>
      </c>
      <c r="GA94" t="s">
        <v>1067</v>
      </c>
      <c r="GD94">
        <v>0</v>
      </c>
      <c r="GF94">
        <v>-1001626840</v>
      </c>
      <c r="GG94">
        <v>1</v>
      </c>
      <c r="GH94">
        <v>1</v>
      </c>
      <c r="GI94">
        <v>4</v>
      </c>
      <c r="GJ94">
        <v>0</v>
      </c>
      <c r="GK94">
        <f>ROUND(R94*(R12)/100,2)</f>
        <v>0</v>
      </c>
      <c r="GL94">
        <f t="shared" si="124"/>
        <v>0</v>
      </c>
      <c r="GM94">
        <f t="shared" si="125"/>
        <v>178347.2</v>
      </c>
      <c r="GN94">
        <f t="shared" si="126"/>
        <v>178347.2</v>
      </c>
      <c r="GO94">
        <f t="shared" si="127"/>
        <v>0</v>
      </c>
      <c r="GP94">
        <f t="shared" si="128"/>
        <v>0</v>
      </c>
      <c r="GR94">
        <v>0</v>
      </c>
      <c r="GS94">
        <v>3</v>
      </c>
      <c r="GT94">
        <v>0</v>
      </c>
      <c r="GU94" t="s">
        <v>1067</v>
      </c>
      <c r="GV94">
        <f t="shared" si="129"/>
        <v>0</v>
      </c>
      <c r="GW94">
        <v>1</v>
      </c>
      <c r="GX94">
        <f t="shared" si="130"/>
        <v>0</v>
      </c>
      <c r="HA94">
        <v>0</v>
      </c>
      <c r="HB94">
        <v>0</v>
      </c>
      <c r="IK94">
        <v>0</v>
      </c>
    </row>
    <row r="95" spans="1:245">
      <c r="A95">
        <v>17</v>
      </c>
      <c r="B95">
        <v>1</v>
      </c>
      <c r="C95">
        <f ca="1">ROW(SmtRes!A271)</f>
        <v>271</v>
      </c>
      <c r="D95">
        <f ca="1">ROW(EtalonRes!A270)</f>
        <v>270</v>
      </c>
      <c r="E95" t="s">
        <v>81</v>
      </c>
      <c r="F95" t="s">
        <v>1132</v>
      </c>
      <c r="G95" t="s">
        <v>82</v>
      </c>
      <c r="H95" t="s">
        <v>1134</v>
      </c>
      <c r="I95">
        <v>15.37</v>
      </c>
      <c r="J95">
        <v>0</v>
      </c>
      <c r="O95">
        <f t="shared" si="98"/>
        <v>6645.2</v>
      </c>
      <c r="P95">
        <f t="shared" si="99"/>
        <v>2403.52</v>
      </c>
      <c r="Q95">
        <f t="shared" si="100"/>
        <v>1683.03</v>
      </c>
      <c r="R95">
        <f t="shared" si="101"/>
        <v>229.89</v>
      </c>
      <c r="S95">
        <f t="shared" si="102"/>
        <v>2558.65</v>
      </c>
      <c r="T95">
        <f t="shared" si="103"/>
        <v>0</v>
      </c>
      <c r="U95">
        <f t="shared" si="104"/>
        <v>42.421199999999992</v>
      </c>
      <c r="V95">
        <f t="shared" si="105"/>
        <v>3.2661250000000002</v>
      </c>
      <c r="W95">
        <f t="shared" si="106"/>
        <v>0</v>
      </c>
      <c r="X95">
        <f t="shared" si="107"/>
        <v>2258.7199999999998</v>
      </c>
      <c r="Y95">
        <f t="shared" si="108"/>
        <v>2007.75</v>
      </c>
      <c r="AA95">
        <v>39278658</v>
      </c>
      <c r="AB95">
        <f t="shared" si="109"/>
        <v>71.11</v>
      </c>
      <c r="AC95">
        <f t="shared" si="131"/>
        <v>25.72</v>
      </c>
      <c r="AD95">
        <f>ROUND(((((ET95*1.25))-((EU95*1.25)))+AE95),2)</f>
        <v>18.010000000000002</v>
      </c>
      <c r="AE95">
        <f>ROUND(((EU95*1.25)),2)</f>
        <v>2.46</v>
      </c>
      <c r="AF95">
        <f>ROUND(((EV95*1.15)),2)</f>
        <v>27.38</v>
      </c>
      <c r="AG95">
        <f t="shared" si="110"/>
        <v>0</v>
      </c>
      <c r="AH95">
        <f>((EW95*1.15))</f>
        <v>2.76</v>
      </c>
      <c r="AI95">
        <f>((EX95*1.25))</f>
        <v>0.21250000000000002</v>
      </c>
      <c r="AJ95">
        <f t="shared" si="111"/>
        <v>0</v>
      </c>
      <c r="AK95">
        <v>63.94</v>
      </c>
      <c r="AL95">
        <v>25.72</v>
      </c>
      <c r="AM95">
        <v>14.41</v>
      </c>
      <c r="AN95">
        <v>1.97</v>
      </c>
      <c r="AO95">
        <v>23.81</v>
      </c>
      <c r="AP95">
        <v>0</v>
      </c>
      <c r="AQ95">
        <v>2.4</v>
      </c>
      <c r="AR95">
        <v>0.17</v>
      </c>
      <c r="AS95">
        <v>0</v>
      </c>
      <c r="AT95">
        <v>81</v>
      </c>
      <c r="AU95">
        <v>72</v>
      </c>
      <c r="AV95">
        <v>1</v>
      </c>
      <c r="AW95">
        <v>1</v>
      </c>
      <c r="AZ95">
        <v>6.08</v>
      </c>
      <c r="BA95">
        <v>6.08</v>
      </c>
      <c r="BB95">
        <v>6.08</v>
      </c>
      <c r="BC95">
        <v>6.08</v>
      </c>
      <c r="BD95" t="s">
        <v>1067</v>
      </c>
      <c r="BE95" t="s">
        <v>1067</v>
      </c>
      <c r="BF95" t="s">
        <v>1067</v>
      </c>
      <c r="BG95" t="s">
        <v>1067</v>
      </c>
      <c r="BH95">
        <v>0</v>
      </c>
      <c r="BI95">
        <v>1</v>
      </c>
      <c r="BJ95" t="s">
        <v>1135</v>
      </c>
      <c r="BM95">
        <v>9001</v>
      </c>
      <c r="BN95">
        <v>0</v>
      </c>
      <c r="BO95" t="s">
        <v>1067</v>
      </c>
      <c r="BP95">
        <v>0</v>
      </c>
      <c r="BQ95">
        <v>2</v>
      </c>
      <c r="BR95">
        <v>0</v>
      </c>
      <c r="BS95">
        <v>6.08</v>
      </c>
      <c r="BT95">
        <v>1</v>
      </c>
      <c r="BU95">
        <v>1</v>
      </c>
      <c r="BV95">
        <v>1</v>
      </c>
      <c r="BW95">
        <v>1</v>
      </c>
      <c r="BX95">
        <v>1</v>
      </c>
      <c r="BY95" t="s">
        <v>1067</v>
      </c>
      <c r="BZ95">
        <v>90</v>
      </c>
      <c r="CA95">
        <v>85</v>
      </c>
      <c r="CF95">
        <v>0</v>
      </c>
      <c r="CG95">
        <v>0</v>
      </c>
      <c r="CM95">
        <v>0</v>
      </c>
      <c r="CN95" t="s">
        <v>1021</v>
      </c>
      <c r="CO95">
        <v>0</v>
      </c>
      <c r="CP95">
        <f t="shared" si="112"/>
        <v>6645.2000000000007</v>
      </c>
      <c r="CQ95">
        <f t="shared" si="113"/>
        <v>156.3776</v>
      </c>
      <c r="CR95">
        <f t="shared" si="114"/>
        <v>109.50080000000001</v>
      </c>
      <c r="CS95">
        <f t="shared" si="115"/>
        <v>14.956799999999999</v>
      </c>
      <c r="CT95">
        <f t="shared" si="116"/>
        <v>166.47039999999998</v>
      </c>
      <c r="CU95">
        <f t="shared" si="117"/>
        <v>0</v>
      </c>
      <c r="CV95">
        <f t="shared" si="118"/>
        <v>2.76</v>
      </c>
      <c r="CW95">
        <f t="shared" si="119"/>
        <v>0.21250000000000002</v>
      </c>
      <c r="CX95">
        <f t="shared" si="120"/>
        <v>0</v>
      </c>
      <c r="CY95">
        <f t="shared" si="121"/>
        <v>2258.7174</v>
      </c>
      <c r="CZ95">
        <f t="shared" si="122"/>
        <v>2007.7488000000001</v>
      </c>
      <c r="DC95" t="s">
        <v>1067</v>
      </c>
      <c r="DD95" t="s">
        <v>1067</v>
      </c>
      <c r="DE95" t="s">
        <v>1082</v>
      </c>
      <c r="DF95" t="s">
        <v>1082</v>
      </c>
      <c r="DG95" t="s">
        <v>1083</v>
      </c>
      <c r="DH95" t="s">
        <v>1067</v>
      </c>
      <c r="DI95" t="s">
        <v>1083</v>
      </c>
      <c r="DJ95" t="s">
        <v>1082</v>
      </c>
      <c r="DK95" t="s">
        <v>1067</v>
      </c>
      <c r="DL95" t="s">
        <v>1067</v>
      </c>
      <c r="DM95" t="s">
        <v>1067</v>
      </c>
      <c r="DN95">
        <v>0</v>
      </c>
      <c r="DO95">
        <v>0</v>
      </c>
      <c r="DP95">
        <v>1</v>
      </c>
      <c r="DQ95">
        <v>1</v>
      </c>
      <c r="DU95">
        <v>1005</v>
      </c>
      <c r="DV95" t="s">
        <v>1134</v>
      </c>
      <c r="DW95" t="s">
        <v>1134</v>
      </c>
      <c r="DX95">
        <v>1</v>
      </c>
      <c r="EE95">
        <v>39174502</v>
      </c>
      <c r="EF95">
        <v>2</v>
      </c>
      <c r="EG95" t="s">
        <v>1084</v>
      </c>
      <c r="EH95">
        <v>0</v>
      </c>
      <c r="EI95" t="s">
        <v>1067</v>
      </c>
      <c r="EJ95">
        <v>1</v>
      </c>
      <c r="EK95">
        <v>9001</v>
      </c>
      <c r="EL95" t="s">
        <v>1102</v>
      </c>
      <c r="EM95" t="s">
        <v>1103</v>
      </c>
      <c r="EO95" t="s">
        <v>1087</v>
      </c>
      <c r="EQ95">
        <v>0</v>
      </c>
      <c r="ER95">
        <v>63.94</v>
      </c>
      <c r="ES95">
        <v>25.72</v>
      </c>
      <c r="ET95">
        <v>14.41</v>
      </c>
      <c r="EU95">
        <v>1.97</v>
      </c>
      <c r="EV95">
        <v>23.81</v>
      </c>
      <c r="EW95">
        <v>2.4</v>
      </c>
      <c r="EX95">
        <v>0.17</v>
      </c>
      <c r="EY95">
        <v>0</v>
      </c>
      <c r="FQ95">
        <v>0</v>
      </c>
      <c r="FR95">
        <f t="shared" si="123"/>
        <v>0</v>
      </c>
      <c r="FS95">
        <v>0</v>
      </c>
      <c r="FT95" t="s">
        <v>1088</v>
      </c>
      <c r="FU95" t="s">
        <v>1089</v>
      </c>
      <c r="FX95">
        <v>81</v>
      </c>
      <c r="FY95">
        <v>72.25</v>
      </c>
      <c r="GA95" t="s">
        <v>1067</v>
      </c>
      <c r="GD95">
        <v>0</v>
      </c>
      <c r="GF95">
        <v>1555078569</v>
      </c>
      <c r="GG95">
        <v>1</v>
      </c>
      <c r="GH95">
        <v>1</v>
      </c>
      <c r="GI95">
        <v>4</v>
      </c>
      <c r="GJ95">
        <v>0</v>
      </c>
      <c r="GK95">
        <f>ROUND(R95*(R12)/100,2)</f>
        <v>0</v>
      </c>
      <c r="GL95">
        <f t="shared" si="124"/>
        <v>0</v>
      </c>
      <c r="GM95">
        <f t="shared" si="125"/>
        <v>10911.67</v>
      </c>
      <c r="GN95">
        <f t="shared" si="126"/>
        <v>10911.67</v>
      </c>
      <c r="GO95">
        <f t="shared" si="127"/>
        <v>0</v>
      </c>
      <c r="GP95">
        <f t="shared" si="128"/>
        <v>0</v>
      </c>
      <c r="GR95">
        <v>0</v>
      </c>
      <c r="GS95">
        <v>3</v>
      </c>
      <c r="GT95">
        <v>0</v>
      </c>
      <c r="GU95" t="s">
        <v>1067</v>
      </c>
      <c r="GV95">
        <f t="shared" si="129"/>
        <v>0</v>
      </c>
      <c r="GW95">
        <v>1</v>
      </c>
      <c r="GX95">
        <f t="shared" si="130"/>
        <v>0</v>
      </c>
      <c r="HA95">
        <v>0</v>
      </c>
      <c r="HB95">
        <v>0</v>
      </c>
      <c r="IK95">
        <v>0</v>
      </c>
    </row>
    <row r="96" spans="1:245">
      <c r="A96">
        <v>18</v>
      </c>
      <c r="B96">
        <v>1</v>
      </c>
      <c r="C96">
        <v>269</v>
      </c>
      <c r="E96" t="s">
        <v>83</v>
      </c>
      <c r="F96" t="s">
        <v>84</v>
      </c>
      <c r="G96" t="s">
        <v>85</v>
      </c>
      <c r="H96" t="s">
        <v>86</v>
      </c>
      <c r="I96">
        <f>I95*J96</f>
        <v>5</v>
      </c>
      <c r="J96">
        <v>0.32530904359141188</v>
      </c>
      <c r="O96">
        <f t="shared" si="98"/>
        <v>113678.37</v>
      </c>
      <c r="P96">
        <f t="shared" si="99"/>
        <v>113678.37</v>
      </c>
      <c r="Q96">
        <f t="shared" si="100"/>
        <v>0</v>
      </c>
      <c r="R96">
        <f t="shared" si="101"/>
        <v>0</v>
      </c>
      <c r="S96">
        <f t="shared" si="102"/>
        <v>0</v>
      </c>
      <c r="T96">
        <f t="shared" si="103"/>
        <v>0</v>
      </c>
      <c r="U96">
        <f t="shared" si="104"/>
        <v>0</v>
      </c>
      <c r="V96">
        <f t="shared" si="105"/>
        <v>0</v>
      </c>
      <c r="W96">
        <f t="shared" si="106"/>
        <v>0</v>
      </c>
      <c r="X96">
        <f t="shared" si="107"/>
        <v>0</v>
      </c>
      <c r="Y96">
        <f t="shared" si="108"/>
        <v>0</v>
      </c>
      <c r="AA96">
        <v>39278658</v>
      </c>
      <c r="AB96">
        <f t="shared" si="109"/>
        <v>3739.42</v>
      </c>
      <c r="AC96">
        <f t="shared" si="131"/>
        <v>3739.42</v>
      </c>
      <c r="AD96">
        <f>ROUND((((ET96)-(EU96))+AE96),2)</f>
        <v>0</v>
      </c>
      <c r="AE96">
        <f>ROUND((EU96),2)</f>
        <v>0</v>
      </c>
      <c r="AF96">
        <f>ROUND((EV96),2)</f>
        <v>0</v>
      </c>
      <c r="AG96">
        <f t="shared" si="110"/>
        <v>0</v>
      </c>
      <c r="AH96">
        <f>(EW96)</f>
        <v>0</v>
      </c>
      <c r="AI96">
        <f>(EX96)</f>
        <v>0</v>
      </c>
      <c r="AJ96">
        <f t="shared" si="111"/>
        <v>0</v>
      </c>
      <c r="AK96">
        <v>3739.42</v>
      </c>
      <c r="AL96">
        <v>3739.42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81</v>
      </c>
      <c r="AU96">
        <v>72</v>
      </c>
      <c r="AV96">
        <v>1</v>
      </c>
      <c r="AW96">
        <v>1</v>
      </c>
      <c r="AZ96">
        <v>6.08</v>
      </c>
      <c r="BA96">
        <v>1</v>
      </c>
      <c r="BB96">
        <v>1</v>
      </c>
      <c r="BC96">
        <v>6.08</v>
      </c>
      <c r="BD96" t="s">
        <v>1067</v>
      </c>
      <c r="BE96" t="s">
        <v>1067</v>
      </c>
      <c r="BF96" t="s">
        <v>1067</v>
      </c>
      <c r="BG96" t="s">
        <v>1067</v>
      </c>
      <c r="BH96">
        <v>3</v>
      </c>
      <c r="BI96">
        <v>1</v>
      </c>
      <c r="BJ96" t="s">
        <v>87</v>
      </c>
      <c r="BM96">
        <v>9001</v>
      </c>
      <c r="BN96">
        <v>0</v>
      </c>
      <c r="BO96" t="s">
        <v>1067</v>
      </c>
      <c r="BP96">
        <v>0</v>
      </c>
      <c r="BQ96">
        <v>2</v>
      </c>
      <c r="BR96">
        <v>0</v>
      </c>
      <c r="BS96">
        <v>1</v>
      </c>
      <c r="BT96">
        <v>1</v>
      </c>
      <c r="BU96">
        <v>1</v>
      </c>
      <c r="BV96">
        <v>1</v>
      </c>
      <c r="BW96">
        <v>1</v>
      </c>
      <c r="BX96">
        <v>1</v>
      </c>
      <c r="BY96" t="s">
        <v>1067</v>
      </c>
      <c r="BZ96">
        <v>90</v>
      </c>
      <c r="CA96">
        <v>85</v>
      </c>
      <c r="CF96">
        <v>0</v>
      </c>
      <c r="CG96">
        <v>0</v>
      </c>
      <c r="CM96">
        <v>0</v>
      </c>
      <c r="CN96" t="s">
        <v>1067</v>
      </c>
      <c r="CO96">
        <v>0</v>
      </c>
      <c r="CP96">
        <f t="shared" si="112"/>
        <v>113678.37</v>
      </c>
      <c r="CQ96">
        <f t="shared" si="113"/>
        <v>22735.673600000002</v>
      </c>
      <c r="CR96">
        <f t="shared" si="114"/>
        <v>0</v>
      </c>
      <c r="CS96">
        <f t="shared" si="115"/>
        <v>0</v>
      </c>
      <c r="CT96">
        <f t="shared" si="116"/>
        <v>0</v>
      </c>
      <c r="CU96">
        <f t="shared" si="117"/>
        <v>0</v>
      </c>
      <c r="CV96">
        <f t="shared" si="118"/>
        <v>0</v>
      </c>
      <c r="CW96">
        <f t="shared" si="119"/>
        <v>0</v>
      </c>
      <c r="CX96">
        <f t="shared" si="120"/>
        <v>0</v>
      </c>
      <c r="CY96">
        <f t="shared" si="121"/>
        <v>0</v>
      </c>
      <c r="CZ96">
        <f t="shared" si="122"/>
        <v>0</v>
      </c>
      <c r="DC96" t="s">
        <v>1067</v>
      </c>
      <c r="DD96" t="s">
        <v>1067</v>
      </c>
      <c r="DE96" t="s">
        <v>1067</v>
      </c>
      <c r="DF96" t="s">
        <v>1067</v>
      </c>
      <c r="DG96" t="s">
        <v>1067</v>
      </c>
      <c r="DH96" t="s">
        <v>1067</v>
      </c>
      <c r="DI96" t="s">
        <v>1067</v>
      </c>
      <c r="DJ96" t="s">
        <v>1067</v>
      </c>
      <c r="DK96" t="s">
        <v>1067</v>
      </c>
      <c r="DL96" t="s">
        <v>1067</v>
      </c>
      <c r="DM96" t="s">
        <v>1067</v>
      </c>
      <c r="DN96">
        <v>0</v>
      </c>
      <c r="DO96">
        <v>0</v>
      </c>
      <c r="DP96">
        <v>1</v>
      </c>
      <c r="DQ96">
        <v>1</v>
      </c>
      <c r="DU96">
        <v>1010</v>
      </c>
      <c r="DV96" t="s">
        <v>86</v>
      </c>
      <c r="DW96" t="s">
        <v>86</v>
      </c>
      <c r="DX96">
        <v>1</v>
      </c>
      <c r="EE96">
        <v>39174502</v>
      </c>
      <c r="EF96">
        <v>2</v>
      </c>
      <c r="EG96" t="s">
        <v>1084</v>
      </c>
      <c r="EH96">
        <v>0</v>
      </c>
      <c r="EI96" t="s">
        <v>1067</v>
      </c>
      <c r="EJ96">
        <v>1</v>
      </c>
      <c r="EK96">
        <v>9001</v>
      </c>
      <c r="EL96" t="s">
        <v>1102</v>
      </c>
      <c r="EM96" t="s">
        <v>1103</v>
      </c>
      <c r="EO96" t="s">
        <v>1067</v>
      </c>
      <c r="EQ96">
        <v>0</v>
      </c>
      <c r="ER96">
        <v>3739.42</v>
      </c>
      <c r="ES96">
        <v>3739.42</v>
      </c>
      <c r="ET96">
        <v>0</v>
      </c>
      <c r="EU96">
        <v>0</v>
      </c>
      <c r="EV96">
        <v>0</v>
      </c>
      <c r="EW96">
        <v>0</v>
      </c>
      <c r="EX96">
        <v>0</v>
      </c>
      <c r="FQ96">
        <v>0</v>
      </c>
      <c r="FR96">
        <f t="shared" si="123"/>
        <v>0</v>
      </c>
      <c r="FS96">
        <v>0</v>
      </c>
      <c r="FT96" t="s">
        <v>1088</v>
      </c>
      <c r="FU96" t="s">
        <v>1089</v>
      </c>
      <c r="FX96">
        <v>81</v>
      </c>
      <c r="FY96">
        <v>72.25</v>
      </c>
      <c r="GA96" t="s">
        <v>1067</v>
      </c>
      <c r="GD96">
        <v>0</v>
      </c>
      <c r="GF96">
        <v>2094509252</v>
      </c>
      <c r="GG96">
        <v>1</v>
      </c>
      <c r="GH96">
        <v>1</v>
      </c>
      <c r="GI96">
        <v>4</v>
      </c>
      <c r="GJ96">
        <v>0</v>
      </c>
      <c r="GK96">
        <f>ROUND(R96*(R12)/100,2)</f>
        <v>0</v>
      </c>
      <c r="GL96">
        <f t="shared" si="124"/>
        <v>0</v>
      </c>
      <c r="GM96">
        <f t="shared" si="125"/>
        <v>113678.37</v>
      </c>
      <c r="GN96">
        <f t="shared" si="126"/>
        <v>113678.37</v>
      </c>
      <c r="GO96">
        <f t="shared" si="127"/>
        <v>0</v>
      </c>
      <c r="GP96">
        <f t="shared" si="128"/>
        <v>0</v>
      </c>
      <c r="GR96">
        <v>0</v>
      </c>
      <c r="GS96">
        <v>3</v>
      </c>
      <c r="GT96">
        <v>0</v>
      </c>
      <c r="GU96" t="s">
        <v>1067</v>
      </c>
      <c r="GV96">
        <f t="shared" si="129"/>
        <v>0</v>
      </c>
      <c r="GW96">
        <v>1</v>
      </c>
      <c r="GX96">
        <f t="shared" si="130"/>
        <v>0</v>
      </c>
      <c r="HA96">
        <v>0</v>
      </c>
      <c r="HB96">
        <v>0</v>
      </c>
      <c r="IK96">
        <v>0</v>
      </c>
    </row>
    <row r="97" spans="1:245">
      <c r="A97">
        <v>18</v>
      </c>
      <c r="B97">
        <v>1</v>
      </c>
      <c r="C97">
        <v>268</v>
      </c>
      <c r="E97" t="s">
        <v>88</v>
      </c>
      <c r="F97" t="s">
        <v>89</v>
      </c>
      <c r="G97" t="s">
        <v>90</v>
      </c>
      <c r="H97" t="s">
        <v>1134</v>
      </c>
      <c r="I97">
        <f>I95*J97</f>
        <v>15.37</v>
      </c>
      <c r="J97">
        <v>1</v>
      </c>
      <c r="O97">
        <f t="shared" si="98"/>
        <v>0</v>
      </c>
      <c r="P97">
        <f t="shared" si="99"/>
        <v>0</v>
      </c>
      <c r="Q97">
        <f t="shared" si="100"/>
        <v>0</v>
      </c>
      <c r="R97">
        <f t="shared" si="101"/>
        <v>0</v>
      </c>
      <c r="S97">
        <f t="shared" si="102"/>
        <v>0</v>
      </c>
      <c r="T97">
        <f t="shared" si="103"/>
        <v>0</v>
      </c>
      <c r="U97">
        <f t="shared" si="104"/>
        <v>0</v>
      </c>
      <c r="V97">
        <f t="shared" si="105"/>
        <v>0</v>
      </c>
      <c r="W97">
        <f t="shared" si="106"/>
        <v>0</v>
      </c>
      <c r="X97">
        <f t="shared" si="107"/>
        <v>0</v>
      </c>
      <c r="Y97">
        <f t="shared" si="108"/>
        <v>0</v>
      </c>
      <c r="AA97">
        <v>39278658</v>
      </c>
      <c r="AB97">
        <f t="shared" si="109"/>
        <v>0</v>
      </c>
      <c r="AC97">
        <f t="shared" si="131"/>
        <v>0</v>
      </c>
      <c r="AD97">
        <f>ROUND((((ET97)-(EU97))+AE97),2)</f>
        <v>0</v>
      </c>
      <c r="AE97">
        <f>ROUND((EU97),2)</f>
        <v>0</v>
      </c>
      <c r="AF97">
        <f>ROUND((EV97),2)</f>
        <v>0</v>
      </c>
      <c r="AG97">
        <f t="shared" si="110"/>
        <v>0</v>
      </c>
      <c r="AH97">
        <f>(EW97)</f>
        <v>0</v>
      </c>
      <c r="AI97">
        <f>(EX97)</f>
        <v>0</v>
      </c>
      <c r="AJ97">
        <f t="shared" si="111"/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81</v>
      </c>
      <c r="AU97">
        <v>72</v>
      </c>
      <c r="AV97">
        <v>1</v>
      </c>
      <c r="AW97">
        <v>1</v>
      </c>
      <c r="AZ97">
        <v>6.08</v>
      </c>
      <c r="BA97">
        <v>1</v>
      </c>
      <c r="BB97">
        <v>1</v>
      </c>
      <c r="BC97">
        <v>6.08</v>
      </c>
      <c r="BD97" t="s">
        <v>1067</v>
      </c>
      <c r="BE97" t="s">
        <v>1067</v>
      </c>
      <c r="BF97" t="s">
        <v>1067</v>
      </c>
      <c r="BG97" t="s">
        <v>1067</v>
      </c>
      <c r="BH97">
        <v>3</v>
      </c>
      <c r="BI97">
        <v>1</v>
      </c>
      <c r="BJ97" t="s">
        <v>1067</v>
      </c>
      <c r="BM97">
        <v>9001</v>
      </c>
      <c r="BN97">
        <v>0</v>
      </c>
      <c r="BO97" t="s">
        <v>1067</v>
      </c>
      <c r="BP97">
        <v>0</v>
      </c>
      <c r="BQ97">
        <v>2</v>
      </c>
      <c r="BR97">
        <v>0</v>
      </c>
      <c r="BS97">
        <v>1</v>
      </c>
      <c r="BT97">
        <v>1</v>
      </c>
      <c r="BU97">
        <v>1</v>
      </c>
      <c r="BV97">
        <v>1</v>
      </c>
      <c r="BW97">
        <v>1</v>
      </c>
      <c r="BX97">
        <v>1</v>
      </c>
      <c r="BY97" t="s">
        <v>1067</v>
      </c>
      <c r="BZ97">
        <v>90</v>
      </c>
      <c r="CA97">
        <v>85</v>
      </c>
      <c r="CF97">
        <v>0</v>
      </c>
      <c r="CG97">
        <v>0</v>
      </c>
      <c r="CM97">
        <v>0</v>
      </c>
      <c r="CN97" t="s">
        <v>1067</v>
      </c>
      <c r="CO97">
        <v>0</v>
      </c>
      <c r="CP97">
        <f t="shared" si="112"/>
        <v>0</v>
      </c>
      <c r="CQ97">
        <f t="shared" si="113"/>
        <v>0</v>
      </c>
      <c r="CR97">
        <f t="shared" si="114"/>
        <v>0</v>
      </c>
      <c r="CS97">
        <f t="shared" si="115"/>
        <v>0</v>
      </c>
      <c r="CT97">
        <f t="shared" si="116"/>
        <v>0</v>
      </c>
      <c r="CU97">
        <f t="shared" si="117"/>
        <v>0</v>
      </c>
      <c r="CV97">
        <f t="shared" si="118"/>
        <v>0</v>
      </c>
      <c r="CW97">
        <f t="shared" si="119"/>
        <v>0</v>
      </c>
      <c r="CX97">
        <f t="shared" si="120"/>
        <v>0</v>
      </c>
      <c r="CY97">
        <f t="shared" si="121"/>
        <v>0</v>
      </c>
      <c r="CZ97">
        <f t="shared" si="122"/>
        <v>0</v>
      </c>
      <c r="DC97" t="s">
        <v>1067</v>
      </c>
      <c r="DD97" t="s">
        <v>1067</v>
      </c>
      <c r="DE97" t="s">
        <v>1067</v>
      </c>
      <c r="DF97" t="s">
        <v>1067</v>
      </c>
      <c r="DG97" t="s">
        <v>1067</v>
      </c>
      <c r="DH97" t="s">
        <v>1067</v>
      </c>
      <c r="DI97" t="s">
        <v>1067</v>
      </c>
      <c r="DJ97" t="s">
        <v>1067</v>
      </c>
      <c r="DK97" t="s">
        <v>1067</v>
      </c>
      <c r="DL97" t="s">
        <v>1067</v>
      </c>
      <c r="DM97" t="s">
        <v>1067</v>
      </c>
      <c r="DN97">
        <v>0</v>
      </c>
      <c r="DO97">
        <v>0</v>
      </c>
      <c r="DP97">
        <v>1</v>
      </c>
      <c r="DQ97">
        <v>1</v>
      </c>
      <c r="DU97">
        <v>1005</v>
      </c>
      <c r="DV97" t="s">
        <v>1134</v>
      </c>
      <c r="DW97" t="s">
        <v>1134</v>
      </c>
      <c r="DX97">
        <v>1</v>
      </c>
      <c r="EE97">
        <v>39174502</v>
      </c>
      <c r="EF97">
        <v>2</v>
      </c>
      <c r="EG97" t="s">
        <v>1084</v>
      </c>
      <c r="EH97">
        <v>0</v>
      </c>
      <c r="EI97" t="s">
        <v>1067</v>
      </c>
      <c r="EJ97">
        <v>1</v>
      </c>
      <c r="EK97">
        <v>9001</v>
      </c>
      <c r="EL97" t="s">
        <v>1102</v>
      </c>
      <c r="EM97" t="s">
        <v>1103</v>
      </c>
      <c r="EO97" t="s">
        <v>1067</v>
      </c>
      <c r="EQ97">
        <v>0</v>
      </c>
      <c r="ER97">
        <v>0</v>
      </c>
      <c r="ES97">
        <v>0</v>
      </c>
      <c r="ET97">
        <v>0</v>
      </c>
      <c r="EU97">
        <v>0</v>
      </c>
      <c r="EV97">
        <v>0</v>
      </c>
      <c r="EW97">
        <v>0</v>
      </c>
      <c r="EX97">
        <v>0</v>
      </c>
      <c r="FQ97">
        <v>0</v>
      </c>
      <c r="FR97">
        <f t="shared" si="123"/>
        <v>0</v>
      </c>
      <c r="FS97">
        <v>0</v>
      </c>
      <c r="FT97" t="s">
        <v>1088</v>
      </c>
      <c r="FU97" t="s">
        <v>1089</v>
      </c>
      <c r="FX97">
        <v>81</v>
      </c>
      <c r="FY97">
        <v>72.25</v>
      </c>
      <c r="GA97" t="s">
        <v>1067</v>
      </c>
      <c r="GD97">
        <v>0</v>
      </c>
      <c r="GF97">
        <v>-1261857363</v>
      </c>
      <c r="GG97">
        <v>1</v>
      </c>
      <c r="GH97">
        <v>1</v>
      </c>
      <c r="GI97">
        <v>4</v>
      </c>
      <c r="GJ97">
        <v>0</v>
      </c>
      <c r="GK97">
        <f>ROUND(R97*(R12)/100,2)</f>
        <v>0</v>
      </c>
      <c r="GL97">
        <f t="shared" si="124"/>
        <v>0</v>
      </c>
      <c r="GM97">
        <f t="shared" si="125"/>
        <v>0</v>
      </c>
      <c r="GN97">
        <f t="shared" si="126"/>
        <v>0</v>
      </c>
      <c r="GO97">
        <f t="shared" si="127"/>
        <v>0</v>
      </c>
      <c r="GP97">
        <f t="shared" si="128"/>
        <v>0</v>
      </c>
      <c r="GR97">
        <v>0</v>
      </c>
      <c r="GS97">
        <v>3</v>
      </c>
      <c r="GT97">
        <v>0</v>
      </c>
      <c r="GU97" t="s">
        <v>1067</v>
      </c>
      <c r="GV97">
        <f t="shared" si="129"/>
        <v>0</v>
      </c>
      <c r="GW97">
        <v>1</v>
      </c>
      <c r="GX97">
        <f t="shared" si="130"/>
        <v>0</v>
      </c>
      <c r="HA97">
        <v>0</v>
      </c>
      <c r="HB97">
        <v>0</v>
      </c>
      <c r="IK97">
        <v>0</v>
      </c>
    </row>
    <row r="98" spans="1:245">
      <c r="A98">
        <v>17</v>
      </c>
      <c r="B98">
        <v>1</v>
      </c>
      <c r="C98">
        <f ca="1">ROW(SmtRes!A279)</f>
        <v>279</v>
      </c>
      <c r="D98">
        <f ca="1">ROW(EtalonRes!A278)</f>
        <v>278</v>
      </c>
      <c r="E98" t="s">
        <v>91</v>
      </c>
      <c r="F98" t="s">
        <v>1145</v>
      </c>
      <c r="G98" t="s">
        <v>92</v>
      </c>
      <c r="H98" t="s">
        <v>1080</v>
      </c>
      <c r="I98">
        <f>ROUND(15.34/100,9)</f>
        <v>0.15340000000000001</v>
      </c>
      <c r="J98">
        <v>0</v>
      </c>
      <c r="O98">
        <f t="shared" si="98"/>
        <v>7798.73</v>
      </c>
      <c r="P98">
        <f t="shared" si="99"/>
        <v>6497.56</v>
      </c>
      <c r="Q98">
        <f t="shared" si="100"/>
        <v>175.67</v>
      </c>
      <c r="R98">
        <f t="shared" si="101"/>
        <v>23.92</v>
      </c>
      <c r="S98">
        <f t="shared" si="102"/>
        <v>1125.5</v>
      </c>
      <c r="T98">
        <f t="shared" si="103"/>
        <v>0</v>
      </c>
      <c r="U98">
        <f t="shared" si="104"/>
        <v>22.882141099999998</v>
      </c>
      <c r="V98">
        <f t="shared" si="105"/>
        <v>0.30871750000000003</v>
      </c>
      <c r="W98">
        <f t="shared" si="106"/>
        <v>0</v>
      </c>
      <c r="X98">
        <f t="shared" si="107"/>
        <v>1218.3900000000001</v>
      </c>
      <c r="Y98">
        <f t="shared" si="108"/>
        <v>620.69000000000005</v>
      </c>
      <c r="AA98">
        <v>39278658</v>
      </c>
      <c r="AB98">
        <f t="shared" si="109"/>
        <v>8361.7099999999991</v>
      </c>
      <c r="AC98">
        <f t="shared" si="131"/>
        <v>6966.61</v>
      </c>
      <c r="AD98">
        <f>ROUND(((((ET98*1.25))-((EU98*1.25)))+AE98),2)</f>
        <v>188.35</v>
      </c>
      <c r="AE98">
        <f>ROUND(((EU98*1.25)),2)</f>
        <v>25.65</v>
      </c>
      <c r="AF98">
        <f>ROUND(((EV98*1.15)),2)</f>
        <v>1206.75</v>
      </c>
      <c r="AG98">
        <f t="shared" si="110"/>
        <v>0</v>
      </c>
      <c r="AH98">
        <f>((EW98*1.15))</f>
        <v>149.16649999999998</v>
      </c>
      <c r="AI98">
        <f>((EX98*1.25))</f>
        <v>2.0125000000000002</v>
      </c>
      <c r="AJ98">
        <f t="shared" si="111"/>
        <v>0</v>
      </c>
      <c r="AK98">
        <v>8166.64</v>
      </c>
      <c r="AL98">
        <v>6966.61</v>
      </c>
      <c r="AM98">
        <v>150.68</v>
      </c>
      <c r="AN98">
        <v>20.52</v>
      </c>
      <c r="AO98">
        <v>1049.3499999999999</v>
      </c>
      <c r="AP98">
        <v>0</v>
      </c>
      <c r="AQ98">
        <v>129.71</v>
      </c>
      <c r="AR98">
        <v>1.61</v>
      </c>
      <c r="AS98">
        <v>0</v>
      </c>
      <c r="AT98">
        <v>106</v>
      </c>
      <c r="AU98">
        <v>54</v>
      </c>
      <c r="AV98">
        <v>1</v>
      </c>
      <c r="AW98">
        <v>1</v>
      </c>
      <c r="AZ98">
        <v>6.08</v>
      </c>
      <c r="BA98">
        <v>6.08</v>
      </c>
      <c r="BB98">
        <v>6.08</v>
      </c>
      <c r="BC98">
        <v>6.08</v>
      </c>
      <c r="BD98" t="s">
        <v>1067</v>
      </c>
      <c r="BE98" t="s">
        <v>1067</v>
      </c>
      <c r="BF98" t="s">
        <v>1067</v>
      </c>
      <c r="BG98" t="s">
        <v>1067</v>
      </c>
      <c r="BH98">
        <v>0</v>
      </c>
      <c r="BI98">
        <v>1</v>
      </c>
      <c r="BJ98" t="s">
        <v>1147</v>
      </c>
      <c r="BM98">
        <v>10001</v>
      </c>
      <c r="BN98">
        <v>0</v>
      </c>
      <c r="BO98" t="s">
        <v>1067</v>
      </c>
      <c r="BP98">
        <v>0</v>
      </c>
      <c r="BQ98">
        <v>2</v>
      </c>
      <c r="BR98">
        <v>0</v>
      </c>
      <c r="BS98">
        <v>6.08</v>
      </c>
      <c r="BT98">
        <v>1</v>
      </c>
      <c r="BU98">
        <v>1</v>
      </c>
      <c r="BV98">
        <v>1</v>
      </c>
      <c r="BW98">
        <v>1</v>
      </c>
      <c r="BX98">
        <v>1</v>
      </c>
      <c r="BY98" t="s">
        <v>1067</v>
      </c>
      <c r="BZ98">
        <v>118</v>
      </c>
      <c r="CA98">
        <v>63</v>
      </c>
      <c r="CF98">
        <v>0</v>
      </c>
      <c r="CG98">
        <v>0</v>
      </c>
      <c r="CM98">
        <v>0</v>
      </c>
      <c r="CN98" t="s">
        <v>1021</v>
      </c>
      <c r="CO98">
        <v>0</v>
      </c>
      <c r="CP98">
        <f t="shared" si="112"/>
        <v>7798.7300000000005</v>
      </c>
      <c r="CQ98">
        <f t="shared" si="113"/>
        <v>42356.988799999999</v>
      </c>
      <c r="CR98">
        <f t="shared" si="114"/>
        <v>1145.1679999999999</v>
      </c>
      <c r="CS98">
        <f t="shared" si="115"/>
        <v>155.952</v>
      </c>
      <c r="CT98">
        <f t="shared" si="116"/>
        <v>7337.04</v>
      </c>
      <c r="CU98">
        <f t="shared" si="117"/>
        <v>0</v>
      </c>
      <c r="CV98">
        <f t="shared" si="118"/>
        <v>149.16649999999998</v>
      </c>
      <c r="CW98">
        <f t="shared" si="119"/>
        <v>2.0125000000000002</v>
      </c>
      <c r="CX98">
        <f t="shared" si="120"/>
        <v>0</v>
      </c>
      <c r="CY98">
        <f t="shared" si="121"/>
        <v>1218.3851999999999</v>
      </c>
      <c r="CZ98">
        <f t="shared" si="122"/>
        <v>620.68680000000006</v>
      </c>
      <c r="DC98" t="s">
        <v>1067</v>
      </c>
      <c r="DD98" t="s">
        <v>1067</v>
      </c>
      <c r="DE98" t="s">
        <v>1082</v>
      </c>
      <c r="DF98" t="s">
        <v>1082</v>
      </c>
      <c r="DG98" t="s">
        <v>1083</v>
      </c>
      <c r="DH98" t="s">
        <v>1067</v>
      </c>
      <c r="DI98" t="s">
        <v>1083</v>
      </c>
      <c r="DJ98" t="s">
        <v>1082</v>
      </c>
      <c r="DK98" t="s">
        <v>1067</v>
      </c>
      <c r="DL98" t="s">
        <v>1067</v>
      </c>
      <c r="DM98" t="s">
        <v>1067</v>
      </c>
      <c r="DN98">
        <v>0</v>
      </c>
      <c r="DO98">
        <v>0</v>
      </c>
      <c r="DP98">
        <v>1</v>
      </c>
      <c r="DQ98">
        <v>1</v>
      </c>
      <c r="DU98">
        <v>1005</v>
      </c>
      <c r="DV98" t="s">
        <v>1080</v>
      </c>
      <c r="DW98" t="s">
        <v>1080</v>
      </c>
      <c r="DX98">
        <v>100</v>
      </c>
      <c r="EE98">
        <v>39174503</v>
      </c>
      <c r="EF98">
        <v>2</v>
      </c>
      <c r="EG98" t="s">
        <v>1084</v>
      </c>
      <c r="EH98">
        <v>0</v>
      </c>
      <c r="EI98" t="s">
        <v>1067</v>
      </c>
      <c r="EJ98">
        <v>1</v>
      </c>
      <c r="EK98">
        <v>10001</v>
      </c>
      <c r="EL98" t="s">
        <v>1141</v>
      </c>
      <c r="EM98" t="s">
        <v>1142</v>
      </c>
      <c r="EO98" t="s">
        <v>1087</v>
      </c>
      <c r="EQ98">
        <v>0</v>
      </c>
      <c r="ER98">
        <v>8166.64</v>
      </c>
      <c r="ES98">
        <v>6966.61</v>
      </c>
      <c r="ET98">
        <v>150.68</v>
      </c>
      <c r="EU98">
        <v>20.52</v>
      </c>
      <c r="EV98">
        <v>1049.3499999999999</v>
      </c>
      <c r="EW98">
        <v>129.71</v>
      </c>
      <c r="EX98">
        <v>1.61</v>
      </c>
      <c r="EY98">
        <v>0</v>
      </c>
      <c r="FQ98">
        <v>0</v>
      </c>
      <c r="FR98">
        <f t="shared" si="123"/>
        <v>0</v>
      </c>
      <c r="FS98">
        <v>0</v>
      </c>
      <c r="FT98" t="s">
        <v>1088</v>
      </c>
      <c r="FU98" t="s">
        <v>1089</v>
      </c>
      <c r="FX98">
        <v>106.2</v>
      </c>
      <c r="FY98">
        <v>53.55</v>
      </c>
      <c r="GA98" t="s">
        <v>1067</v>
      </c>
      <c r="GD98">
        <v>0</v>
      </c>
      <c r="GF98">
        <v>-658175912</v>
      </c>
      <c r="GG98">
        <v>1</v>
      </c>
      <c r="GH98">
        <v>1</v>
      </c>
      <c r="GI98">
        <v>4</v>
      </c>
      <c r="GJ98">
        <v>0</v>
      </c>
      <c r="GK98">
        <f>ROUND(R98*(R12)/100,2)</f>
        <v>0</v>
      </c>
      <c r="GL98">
        <f t="shared" si="124"/>
        <v>0</v>
      </c>
      <c r="GM98">
        <f t="shared" si="125"/>
        <v>9637.81</v>
      </c>
      <c r="GN98">
        <f t="shared" si="126"/>
        <v>9637.81</v>
      </c>
      <c r="GO98">
        <f t="shared" si="127"/>
        <v>0</v>
      </c>
      <c r="GP98">
        <f t="shared" si="128"/>
        <v>0</v>
      </c>
      <c r="GR98">
        <v>0</v>
      </c>
      <c r="GS98">
        <v>3</v>
      </c>
      <c r="GT98">
        <v>0</v>
      </c>
      <c r="GU98" t="s">
        <v>1067</v>
      </c>
      <c r="GV98">
        <f t="shared" si="129"/>
        <v>0</v>
      </c>
      <c r="GW98">
        <v>1</v>
      </c>
      <c r="GX98">
        <f t="shared" si="130"/>
        <v>0</v>
      </c>
      <c r="HA98">
        <v>0</v>
      </c>
      <c r="HB98">
        <v>0</v>
      </c>
      <c r="IK98">
        <v>0</v>
      </c>
    </row>
    <row r="99" spans="1:245">
      <c r="A99">
        <v>17</v>
      </c>
      <c r="B99">
        <v>1</v>
      </c>
      <c r="C99">
        <f ca="1">ROW(SmtRes!A287)</f>
        <v>287</v>
      </c>
      <c r="D99">
        <f ca="1">ROW(EtalonRes!A286)</f>
        <v>286</v>
      </c>
      <c r="E99" t="s">
        <v>93</v>
      </c>
      <c r="F99" t="s">
        <v>1151</v>
      </c>
      <c r="G99" t="s">
        <v>94</v>
      </c>
      <c r="H99" t="s">
        <v>1134</v>
      </c>
      <c r="I99">
        <v>16.8</v>
      </c>
      <c r="J99">
        <v>0</v>
      </c>
      <c r="O99">
        <f t="shared" si="98"/>
        <v>45797.279999999999</v>
      </c>
      <c r="P99">
        <f t="shared" si="99"/>
        <v>40682.93</v>
      </c>
      <c r="Q99">
        <f t="shared" si="100"/>
        <v>503.57</v>
      </c>
      <c r="R99">
        <f t="shared" si="101"/>
        <v>89.89</v>
      </c>
      <c r="S99">
        <f t="shared" si="102"/>
        <v>4610.78</v>
      </c>
      <c r="T99">
        <f t="shared" si="103"/>
        <v>0</v>
      </c>
      <c r="U99">
        <f t="shared" si="104"/>
        <v>78.825599999999994</v>
      </c>
      <c r="V99">
        <f t="shared" si="105"/>
        <v>1.26</v>
      </c>
      <c r="W99">
        <f t="shared" si="106"/>
        <v>0</v>
      </c>
      <c r="X99">
        <f t="shared" si="107"/>
        <v>4982.71</v>
      </c>
      <c r="Y99">
        <f t="shared" si="108"/>
        <v>2538.36</v>
      </c>
      <c r="AA99">
        <v>39278658</v>
      </c>
      <c r="AB99">
        <f t="shared" si="109"/>
        <v>448.36</v>
      </c>
      <c r="AC99">
        <f t="shared" si="131"/>
        <v>398.29</v>
      </c>
      <c r="AD99">
        <f>ROUND(((((ET99*1.25))-((EU99*1.25)))+AE99),2)</f>
        <v>4.93</v>
      </c>
      <c r="AE99">
        <f>ROUND(((EU99*1.25)),2)</f>
        <v>0.88</v>
      </c>
      <c r="AF99">
        <f>ROUND(((EV99*1.15)),2)</f>
        <v>45.14</v>
      </c>
      <c r="AG99">
        <f t="shared" si="110"/>
        <v>0</v>
      </c>
      <c r="AH99">
        <f>((EW99*1.15))</f>
        <v>4.6919999999999993</v>
      </c>
      <c r="AI99">
        <f>((EX99*1.25))</f>
        <v>7.4999999999999997E-2</v>
      </c>
      <c r="AJ99">
        <f t="shared" si="111"/>
        <v>0</v>
      </c>
      <c r="AK99">
        <v>441.48</v>
      </c>
      <c r="AL99">
        <v>398.29</v>
      </c>
      <c r="AM99">
        <v>3.94</v>
      </c>
      <c r="AN99">
        <v>0.7</v>
      </c>
      <c r="AO99">
        <v>39.25</v>
      </c>
      <c r="AP99">
        <v>0</v>
      </c>
      <c r="AQ99">
        <v>4.08</v>
      </c>
      <c r="AR99">
        <v>0.06</v>
      </c>
      <c r="AS99">
        <v>0</v>
      </c>
      <c r="AT99">
        <v>106</v>
      </c>
      <c r="AU99">
        <v>54</v>
      </c>
      <c r="AV99">
        <v>1</v>
      </c>
      <c r="AW99">
        <v>1</v>
      </c>
      <c r="AZ99">
        <v>6.08</v>
      </c>
      <c r="BA99">
        <v>6.08</v>
      </c>
      <c r="BB99">
        <v>6.08</v>
      </c>
      <c r="BC99">
        <v>6.08</v>
      </c>
      <c r="BD99" t="s">
        <v>1067</v>
      </c>
      <c r="BE99" t="s">
        <v>1067</v>
      </c>
      <c r="BF99" t="s">
        <v>1067</v>
      </c>
      <c r="BG99" t="s">
        <v>1067</v>
      </c>
      <c r="BH99">
        <v>0</v>
      </c>
      <c r="BI99">
        <v>1</v>
      </c>
      <c r="BJ99" t="s">
        <v>1153</v>
      </c>
      <c r="BM99">
        <v>10001</v>
      </c>
      <c r="BN99">
        <v>0</v>
      </c>
      <c r="BO99" t="s">
        <v>1067</v>
      </c>
      <c r="BP99">
        <v>0</v>
      </c>
      <c r="BQ99">
        <v>2</v>
      </c>
      <c r="BR99">
        <v>0</v>
      </c>
      <c r="BS99">
        <v>6.08</v>
      </c>
      <c r="BT99">
        <v>1</v>
      </c>
      <c r="BU99">
        <v>1</v>
      </c>
      <c r="BV99">
        <v>1</v>
      </c>
      <c r="BW99">
        <v>1</v>
      </c>
      <c r="BX99">
        <v>1</v>
      </c>
      <c r="BY99" t="s">
        <v>1067</v>
      </c>
      <c r="BZ99">
        <v>118</v>
      </c>
      <c r="CA99">
        <v>63</v>
      </c>
      <c r="CF99">
        <v>0</v>
      </c>
      <c r="CG99">
        <v>0</v>
      </c>
      <c r="CM99">
        <v>0</v>
      </c>
      <c r="CN99" t="s">
        <v>1021</v>
      </c>
      <c r="CO99">
        <v>0</v>
      </c>
      <c r="CP99">
        <f t="shared" si="112"/>
        <v>45797.279999999999</v>
      </c>
      <c r="CQ99">
        <f t="shared" si="113"/>
        <v>2421.6032</v>
      </c>
      <c r="CR99">
        <f t="shared" si="114"/>
        <v>29.974399999999999</v>
      </c>
      <c r="CS99">
        <f t="shared" si="115"/>
        <v>5.3504000000000005</v>
      </c>
      <c r="CT99">
        <f t="shared" si="116"/>
        <v>274.45120000000003</v>
      </c>
      <c r="CU99">
        <f t="shared" si="117"/>
        <v>0</v>
      </c>
      <c r="CV99">
        <f t="shared" si="118"/>
        <v>4.6919999999999993</v>
      </c>
      <c r="CW99">
        <f t="shared" si="119"/>
        <v>7.4999999999999997E-2</v>
      </c>
      <c r="CX99">
        <f t="shared" si="120"/>
        <v>0</v>
      </c>
      <c r="CY99">
        <f t="shared" si="121"/>
        <v>4982.7102000000004</v>
      </c>
      <c r="CZ99">
        <f t="shared" si="122"/>
        <v>2538.3618000000001</v>
      </c>
      <c r="DC99" t="s">
        <v>1067</v>
      </c>
      <c r="DD99" t="s">
        <v>1067</v>
      </c>
      <c r="DE99" t="s">
        <v>1082</v>
      </c>
      <c r="DF99" t="s">
        <v>1082</v>
      </c>
      <c r="DG99" t="s">
        <v>1083</v>
      </c>
      <c r="DH99" t="s">
        <v>1067</v>
      </c>
      <c r="DI99" t="s">
        <v>1083</v>
      </c>
      <c r="DJ99" t="s">
        <v>1082</v>
      </c>
      <c r="DK99" t="s">
        <v>1067</v>
      </c>
      <c r="DL99" t="s">
        <v>1067</v>
      </c>
      <c r="DM99" t="s">
        <v>1067</v>
      </c>
      <c r="DN99">
        <v>0</v>
      </c>
      <c r="DO99">
        <v>0</v>
      </c>
      <c r="DP99">
        <v>1</v>
      </c>
      <c r="DQ99">
        <v>1</v>
      </c>
      <c r="DU99">
        <v>1005</v>
      </c>
      <c r="DV99" t="s">
        <v>1134</v>
      </c>
      <c r="DW99" t="s">
        <v>1134</v>
      </c>
      <c r="DX99">
        <v>1</v>
      </c>
      <c r="EE99">
        <v>39174503</v>
      </c>
      <c r="EF99">
        <v>2</v>
      </c>
      <c r="EG99" t="s">
        <v>1084</v>
      </c>
      <c r="EH99">
        <v>0</v>
      </c>
      <c r="EI99" t="s">
        <v>1067</v>
      </c>
      <c r="EJ99">
        <v>1</v>
      </c>
      <c r="EK99">
        <v>10001</v>
      </c>
      <c r="EL99" t="s">
        <v>1141</v>
      </c>
      <c r="EM99" t="s">
        <v>1142</v>
      </c>
      <c r="EO99" t="s">
        <v>1087</v>
      </c>
      <c r="EQ99">
        <v>0</v>
      </c>
      <c r="ER99">
        <v>441.48</v>
      </c>
      <c r="ES99">
        <v>398.29</v>
      </c>
      <c r="ET99">
        <v>3.94</v>
      </c>
      <c r="EU99">
        <v>0.7</v>
      </c>
      <c r="EV99">
        <v>39.25</v>
      </c>
      <c r="EW99">
        <v>4.08</v>
      </c>
      <c r="EX99">
        <v>0.06</v>
      </c>
      <c r="EY99">
        <v>0</v>
      </c>
      <c r="FQ99">
        <v>0</v>
      </c>
      <c r="FR99">
        <f t="shared" si="123"/>
        <v>0</v>
      </c>
      <c r="FS99">
        <v>0</v>
      </c>
      <c r="FT99" t="s">
        <v>1088</v>
      </c>
      <c r="FU99" t="s">
        <v>1089</v>
      </c>
      <c r="FX99">
        <v>106.2</v>
      </c>
      <c r="FY99">
        <v>53.55</v>
      </c>
      <c r="GA99" t="s">
        <v>1067</v>
      </c>
      <c r="GD99">
        <v>0</v>
      </c>
      <c r="GF99">
        <v>1303074428</v>
      </c>
      <c r="GG99">
        <v>1</v>
      </c>
      <c r="GH99">
        <v>1</v>
      </c>
      <c r="GI99">
        <v>4</v>
      </c>
      <c r="GJ99">
        <v>0</v>
      </c>
      <c r="GK99">
        <f>ROUND(R99*(R12)/100,2)</f>
        <v>0</v>
      </c>
      <c r="GL99">
        <f t="shared" si="124"/>
        <v>0</v>
      </c>
      <c r="GM99">
        <f t="shared" si="125"/>
        <v>53318.35</v>
      </c>
      <c r="GN99">
        <f t="shared" si="126"/>
        <v>53318.35</v>
      </c>
      <c r="GO99">
        <f t="shared" si="127"/>
        <v>0</v>
      </c>
      <c r="GP99">
        <f t="shared" si="128"/>
        <v>0</v>
      </c>
      <c r="GR99">
        <v>0</v>
      </c>
      <c r="GS99">
        <v>3</v>
      </c>
      <c r="GT99">
        <v>0</v>
      </c>
      <c r="GU99" t="s">
        <v>1067</v>
      </c>
      <c r="GV99">
        <f t="shared" si="129"/>
        <v>0</v>
      </c>
      <c r="GW99">
        <v>1</v>
      </c>
      <c r="GX99">
        <f t="shared" si="130"/>
        <v>0</v>
      </c>
      <c r="HA99">
        <v>0</v>
      </c>
      <c r="HB99">
        <v>0</v>
      </c>
      <c r="IK99">
        <v>0</v>
      </c>
    </row>
    <row r="100" spans="1:245">
      <c r="A100">
        <v>18</v>
      </c>
      <c r="B100">
        <v>1</v>
      </c>
      <c r="C100">
        <v>283</v>
      </c>
      <c r="E100" t="s">
        <v>95</v>
      </c>
      <c r="F100" t="s">
        <v>96</v>
      </c>
      <c r="G100" t="s">
        <v>97</v>
      </c>
      <c r="H100" t="s">
        <v>1097</v>
      </c>
      <c r="I100">
        <f>I99*J100</f>
        <v>-4.2000000000000006E-3</v>
      </c>
      <c r="J100">
        <v>-2.5000000000000001E-4</v>
      </c>
      <c r="O100">
        <f t="shared" si="98"/>
        <v>-305.87</v>
      </c>
      <c r="P100">
        <f t="shared" si="99"/>
        <v>-305.87</v>
      </c>
      <c r="Q100">
        <f t="shared" si="100"/>
        <v>0</v>
      </c>
      <c r="R100">
        <f t="shared" si="101"/>
        <v>0</v>
      </c>
      <c r="S100">
        <f t="shared" si="102"/>
        <v>0</v>
      </c>
      <c r="T100">
        <f t="shared" si="103"/>
        <v>0</v>
      </c>
      <c r="U100">
        <f t="shared" si="104"/>
        <v>0</v>
      </c>
      <c r="V100">
        <f t="shared" si="105"/>
        <v>0</v>
      </c>
      <c r="W100">
        <f t="shared" si="106"/>
        <v>0</v>
      </c>
      <c r="X100">
        <f t="shared" si="107"/>
        <v>0</v>
      </c>
      <c r="Y100">
        <f t="shared" si="108"/>
        <v>0</v>
      </c>
      <c r="AA100">
        <v>39278658</v>
      </c>
      <c r="AB100">
        <f t="shared" si="109"/>
        <v>11978</v>
      </c>
      <c r="AC100">
        <f t="shared" si="131"/>
        <v>11978</v>
      </c>
      <c r="AD100">
        <f t="shared" ref="AD100:AD105" si="132">ROUND((((ET100)-(EU100))+AE100),2)</f>
        <v>0</v>
      </c>
      <c r="AE100">
        <f t="shared" ref="AE100:AF105" si="133">ROUND((EU100),2)</f>
        <v>0</v>
      </c>
      <c r="AF100">
        <f t="shared" si="133"/>
        <v>0</v>
      </c>
      <c r="AG100">
        <f t="shared" si="110"/>
        <v>0</v>
      </c>
      <c r="AH100">
        <f t="shared" ref="AH100:AI105" si="134">(EW100)</f>
        <v>0</v>
      </c>
      <c r="AI100">
        <f t="shared" si="134"/>
        <v>0</v>
      </c>
      <c r="AJ100">
        <f t="shared" si="111"/>
        <v>0</v>
      </c>
      <c r="AK100">
        <v>11978</v>
      </c>
      <c r="AL100">
        <v>11978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106</v>
      </c>
      <c r="AU100">
        <v>54</v>
      </c>
      <c r="AV100">
        <v>1</v>
      </c>
      <c r="AW100">
        <v>1</v>
      </c>
      <c r="AZ100">
        <v>6.08</v>
      </c>
      <c r="BA100">
        <v>1</v>
      </c>
      <c r="BB100">
        <v>1</v>
      </c>
      <c r="BC100">
        <v>6.08</v>
      </c>
      <c r="BD100" t="s">
        <v>1067</v>
      </c>
      <c r="BE100" t="s">
        <v>1067</v>
      </c>
      <c r="BF100" t="s">
        <v>1067</v>
      </c>
      <c r="BG100" t="s">
        <v>1067</v>
      </c>
      <c r="BH100">
        <v>3</v>
      </c>
      <c r="BI100">
        <v>1</v>
      </c>
      <c r="BJ100" t="s">
        <v>98</v>
      </c>
      <c r="BM100">
        <v>10001</v>
      </c>
      <c r="BN100">
        <v>0</v>
      </c>
      <c r="BO100" t="s">
        <v>1067</v>
      </c>
      <c r="BP100">
        <v>0</v>
      </c>
      <c r="BQ100">
        <v>2</v>
      </c>
      <c r="BR100">
        <v>1</v>
      </c>
      <c r="BS100">
        <v>1</v>
      </c>
      <c r="BT100">
        <v>1</v>
      </c>
      <c r="BU100">
        <v>1</v>
      </c>
      <c r="BV100">
        <v>1</v>
      </c>
      <c r="BW100">
        <v>1</v>
      </c>
      <c r="BX100">
        <v>1</v>
      </c>
      <c r="BY100" t="s">
        <v>1067</v>
      </c>
      <c r="BZ100">
        <v>118</v>
      </c>
      <c r="CA100">
        <v>63</v>
      </c>
      <c r="CF100">
        <v>0</v>
      </c>
      <c r="CG100">
        <v>0</v>
      </c>
      <c r="CM100">
        <v>0</v>
      </c>
      <c r="CN100" t="s">
        <v>1067</v>
      </c>
      <c r="CO100">
        <v>0</v>
      </c>
      <c r="CP100">
        <f t="shared" si="112"/>
        <v>-305.87</v>
      </c>
      <c r="CQ100">
        <f t="shared" si="113"/>
        <v>72826.240000000005</v>
      </c>
      <c r="CR100">
        <f t="shared" si="114"/>
        <v>0</v>
      </c>
      <c r="CS100">
        <f t="shared" si="115"/>
        <v>0</v>
      </c>
      <c r="CT100">
        <f t="shared" si="116"/>
        <v>0</v>
      </c>
      <c r="CU100">
        <f t="shared" si="117"/>
        <v>0</v>
      </c>
      <c r="CV100">
        <f t="shared" si="118"/>
        <v>0</v>
      </c>
      <c r="CW100">
        <f t="shared" si="119"/>
        <v>0</v>
      </c>
      <c r="CX100">
        <f t="shared" si="120"/>
        <v>0</v>
      </c>
      <c r="CY100">
        <f t="shared" si="121"/>
        <v>0</v>
      </c>
      <c r="CZ100">
        <f t="shared" si="122"/>
        <v>0</v>
      </c>
      <c r="DC100" t="s">
        <v>1067</v>
      </c>
      <c r="DD100" t="s">
        <v>1067</v>
      </c>
      <c r="DE100" t="s">
        <v>1067</v>
      </c>
      <c r="DF100" t="s">
        <v>1067</v>
      </c>
      <c r="DG100" t="s">
        <v>1067</v>
      </c>
      <c r="DH100" t="s">
        <v>1067</v>
      </c>
      <c r="DI100" t="s">
        <v>1067</v>
      </c>
      <c r="DJ100" t="s">
        <v>1067</v>
      </c>
      <c r="DK100" t="s">
        <v>1067</v>
      </c>
      <c r="DL100" t="s">
        <v>1067</v>
      </c>
      <c r="DM100" t="s">
        <v>1067</v>
      </c>
      <c r="DN100">
        <v>0</v>
      </c>
      <c r="DO100">
        <v>0</v>
      </c>
      <c r="DP100">
        <v>1</v>
      </c>
      <c r="DQ100">
        <v>1</v>
      </c>
      <c r="DU100">
        <v>1009</v>
      </c>
      <c r="DV100" t="s">
        <v>1097</v>
      </c>
      <c r="DW100" t="s">
        <v>1097</v>
      </c>
      <c r="DX100">
        <v>1000</v>
      </c>
      <c r="EE100">
        <v>39174503</v>
      </c>
      <c r="EF100">
        <v>2</v>
      </c>
      <c r="EG100" t="s">
        <v>1084</v>
      </c>
      <c r="EH100">
        <v>0</v>
      </c>
      <c r="EI100" t="s">
        <v>1067</v>
      </c>
      <c r="EJ100">
        <v>1</v>
      </c>
      <c r="EK100">
        <v>10001</v>
      </c>
      <c r="EL100" t="s">
        <v>1141</v>
      </c>
      <c r="EM100" t="s">
        <v>1142</v>
      </c>
      <c r="EO100" t="s">
        <v>1067</v>
      </c>
      <c r="EQ100">
        <v>0</v>
      </c>
      <c r="ER100">
        <v>11978</v>
      </c>
      <c r="ES100">
        <v>11978</v>
      </c>
      <c r="ET100">
        <v>0</v>
      </c>
      <c r="EU100">
        <v>0</v>
      </c>
      <c r="EV100">
        <v>0</v>
      </c>
      <c r="EW100">
        <v>0</v>
      </c>
      <c r="EX100">
        <v>0</v>
      </c>
      <c r="FQ100">
        <v>0</v>
      </c>
      <c r="FR100">
        <f t="shared" si="123"/>
        <v>0</v>
      </c>
      <c r="FS100">
        <v>0</v>
      </c>
      <c r="FT100" t="s">
        <v>1088</v>
      </c>
      <c r="FU100" t="s">
        <v>1089</v>
      </c>
      <c r="FX100">
        <v>106.2</v>
      </c>
      <c r="FY100">
        <v>53.55</v>
      </c>
      <c r="GA100" t="s">
        <v>1067</v>
      </c>
      <c r="GD100">
        <v>0</v>
      </c>
      <c r="GF100">
        <v>1174701286</v>
      </c>
      <c r="GG100">
        <v>1</v>
      </c>
      <c r="GH100">
        <v>1</v>
      </c>
      <c r="GI100">
        <v>4</v>
      </c>
      <c r="GJ100">
        <v>0</v>
      </c>
      <c r="GK100">
        <f>ROUND(R100*(R12)/100,2)</f>
        <v>0</v>
      </c>
      <c r="GL100">
        <f t="shared" si="124"/>
        <v>0</v>
      </c>
      <c r="GM100">
        <f t="shared" si="125"/>
        <v>-305.87</v>
      </c>
      <c r="GN100">
        <f t="shared" si="126"/>
        <v>-305.87</v>
      </c>
      <c r="GO100">
        <f t="shared" si="127"/>
        <v>0</v>
      </c>
      <c r="GP100">
        <f t="shared" si="128"/>
        <v>0</v>
      </c>
      <c r="GR100">
        <v>0</v>
      </c>
      <c r="GS100">
        <v>3</v>
      </c>
      <c r="GT100">
        <v>0</v>
      </c>
      <c r="GU100" t="s">
        <v>1067</v>
      </c>
      <c r="GV100">
        <f t="shared" si="129"/>
        <v>0</v>
      </c>
      <c r="GW100">
        <v>1</v>
      </c>
      <c r="GX100">
        <f t="shared" si="130"/>
        <v>0</v>
      </c>
      <c r="HA100">
        <v>0</v>
      </c>
      <c r="HB100">
        <v>0</v>
      </c>
      <c r="IK100">
        <v>0</v>
      </c>
    </row>
    <row r="101" spans="1:245">
      <c r="A101">
        <v>18</v>
      </c>
      <c r="B101">
        <v>1</v>
      </c>
      <c r="C101">
        <v>284</v>
      </c>
      <c r="E101" t="s">
        <v>99</v>
      </c>
      <c r="F101" t="s">
        <v>100</v>
      </c>
      <c r="G101" t="s">
        <v>101</v>
      </c>
      <c r="H101" t="s">
        <v>1249</v>
      </c>
      <c r="I101">
        <f>I99*J101</f>
        <v>-0.504</v>
      </c>
      <c r="J101">
        <v>-0.03</v>
      </c>
      <c r="O101">
        <f t="shared" si="98"/>
        <v>-4905.9799999999996</v>
      </c>
      <c r="P101">
        <f t="shared" si="99"/>
        <v>-4905.9799999999996</v>
      </c>
      <c r="Q101">
        <f t="shared" si="100"/>
        <v>0</v>
      </c>
      <c r="R101">
        <f t="shared" si="101"/>
        <v>0</v>
      </c>
      <c r="S101">
        <f t="shared" si="102"/>
        <v>0</v>
      </c>
      <c r="T101">
        <f t="shared" si="103"/>
        <v>0</v>
      </c>
      <c r="U101">
        <f t="shared" si="104"/>
        <v>0</v>
      </c>
      <c r="V101">
        <f t="shared" si="105"/>
        <v>0</v>
      </c>
      <c r="W101">
        <f t="shared" si="106"/>
        <v>0</v>
      </c>
      <c r="X101">
        <f t="shared" si="107"/>
        <v>0</v>
      </c>
      <c r="Y101">
        <f t="shared" si="108"/>
        <v>0</v>
      </c>
      <c r="AA101">
        <v>39278658</v>
      </c>
      <c r="AB101">
        <f t="shared" si="109"/>
        <v>1601</v>
      </c>
      <c r="AC101">
        <f t="shared" si="131"/>
        <v>1601</v>
      </c>
      <c r="AD101">
        <f t="shared" si="132"/>
        <v>0</v>
      </c>
      <c r="AE101">
        <f t="shared" si="133"/>
        <v>0</v>
      </c>
      <c r="AF101">
        <f t="shared" si="133"/>
        <v>0</v>
      </c>
      <c r="AG101">
        <f t="shared" si="110"/>
        <v>0</v>
      </c>
      <c r="AH101">
        <f t="shared" si="134"/>
        <v>0</v>
      </c>
      <c r="AI101">
        <f t="shared" si="134"/>
        <v>0</v>
      </c>
      <c r="AJ101">
        <f t="shared" si="111"/>
        <v>0</v>
      </c>
      <c r="AK101">
        <v>1601</v>
      </c>
      <c r="AL101">
        <v>1601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106</v>
      </c>
      <c r="AU101">
        <v>54</v>
      </c>
      <c r="AV101">
        <v>1</v>
      </c>
      <c r="AW101">
        <v>1</v>
      </c>
      <c r="AZ101">
        <v>6.08</v>
      </c>
      <c r="BA101">
        <v>1</v>
      </c>
      <c r="BB101">
        <v>1</v>
      </c>
      <c r="BC101">
        <v>6.08</v>
      </c>
      <c r="BD101" t="s">
        <v>1067</v>
      </c>
      <c r="BE101" t="s">
        <v>1067</v>
      </c>
      <c r="BF101" t="s">
        <v>1067</v>
      </c>
      <c r="BG101" t="s">
        <v>1067</v>
      </c>
      <c r="BH101">
        <v>3</v>
      </c>
      <c r="BI101">
        <v>1</v>
      </c>
      <c r="BJ101" t="s">
        <v>102</v>
      </c>
      <c r="BM101">
        <v>10001</v>
      </c>
      <c r="BN101">
        <v>0</v>
      </c>
      <c r="BO101" t="s">
        <v>1067</v>
      </c>
      <c r="BP101">
        <v>0</v>
      </c>
      <c r="BQ101">
        <v>2</v>
      </c>
      <c r="BR101">
        <v>1</v>
      </c>
      <c r="BS101">
        <v>1</v>
      </c>
      <c r="BT101">
        <v>1</v>
      </c>
      <c r="BU101">
        <v>1</v>
      </c>
      <c r="BV101">
        <v>1</v>
      </c>
      <c r="BW101">
        <v>1</v>
      </c>
      <c r="BX101">
        <v>1</v>
      </c>
      <c r="BY101" t="s">
        <v>1067</v>
      </c>
      <c r="BZ101">
        <v>118</v>
      </c>
      <c r="CA101">
        <v>63</v>
      </c>
      <c r="CF101">
        <v>0</v>
      </c>
      <c r="CG101">
        <v>0</v>
      </c>
      <c r="CM101">
        <v>0</v>
      </c>
      <c r="CN101" t="s">
        <v>1067</v>
      </c>
      <c r="CO101">
        <v>0</v>
      </c>
      <c r="CP101">
        <f t="shared" si="112"/>
        <v>-4905.9799999999996</v>
      </c>
      <c r="CQ101">
        <f t="shared" si="113"/>
        <v>9734.08</v>
      </c>
      <c r="CR101">
        <f t="shared" si="114"/>
        <v>0</v>
      </c>
      <c r="CS101">
        <f t="shared" si="115"/>
        <v>0</v>
      </c>
      <c r="CT101">
        <f t="shared" si="116"/>
        <v>0</v>
      </c>
      <c r="CU101">
        <f t="shared" si="117"/>
        <v>0</v>
      </c>
      <c r="CV101">
        <f t="shared" si="118"/>
        <v>0</v>
      </c>
      <c r="CW101">
        <f t="shared" si="119"/>
        <v>0</v>
      </c>
      <c r="CX101">
        <f t="shared" si="120"/>
        <v>0</v>
      </c>
      <c r="CY101">
        <f t="shared" si="121"/>
        <v>0</v>
      </c>
      <c r="CZ101">
        <f t="shared" si="122"/>
        <v>0</v>
      </c>
      <c r="DC101" t="s">
        <v>1067</v>
      </c>
      <c r="DD101" t="s">
        <v>1067</v>
      </c>
      <c r="DE101" t="s">
        <v>1067</v>
      </c>
      <c r="DF101" t="s">
        <v>1067</v>
      </c>
      <c r="DG101" t="s">
        <v>1067</v>
      </c>
      <c r="DH101" t="s">
        <v>1067</v>
      </c>
      <c r="DI101" t="s">
        <v>1067</v>
      </c>
      <c r="DJ101" t="s">
        <v>1067</v>
      </c>
      <c r="DK101" t="s">
        <v>1067</v>
      </c>
      <c r="DL101" t="s">
        <v>1067</v>
      </c>
      <c r="DM101" t="s">
        <v>1067</v>
      </c>
      <c r="DN101">
        <v>0</v>
      </c>
      <c r="DO101">
        <v>0</v>
      </c>
      <c r="DP101">
        <v>1</v>
      </c>
      <c r="DQ101">
        <v>1</v>
      </c>
      <c r="DU101">
        <v>1007</v>
      </c>
      <c r="DV101" t="s">
        <v>1249</v>
      </c>
      <c r="DW101" t="s">
        <v>1249</v>
      </c>
      <c r="DX101">
        <v>1</v>
      </c>
      <c r="EE101">
        <v>39174503</v>
      </c>
      <c r="EF101">
        <v>2</v>
      </c>
      <c r="EG101" t="s">
        <v>1084</v>
      </c>
      <c r="EH101">
        <v>0</v>
      </c>
      <c r="EI101" t="s">
        <v>1067</v>
      </c>
      <c r="EJ101">
        <v>1</v>
      </c>
      <c r="EK101">
        <v>10001</v>
      </c>
      <c r="EL101" t="s">
        <v>1141</v>
      </c>
      <c r="EM101" t="s">
        <v>1142</v>
      </c>
      <c r="EO101" t="s">
        <v>1067</v>
      </c>
      <c r="EQ101">
        <v>0</v>
      </c>
      <c r="ER101">
        <v>1601</v>
      </c>
      <c r="ES101">
        <v>1601</v>
      </c>
      <c r="ET101">
        <v>0</v>
      </c>
      <c r="EU101">
        <v>0</v>
      </c>
      <c r="EV101">
        <v>0</v>
      </c>
      <c r="EW101">
        <v>0</v>
      </c>
      <c r="EX101">
        <v>0</v>
      </c>
      <c r="FQ101">
        <v>0</v>
      </c>
      <c r="FR101">
        <f t="shared" si="123"/>
        <v>0</v>
      </c>
      <c r="FS101">
        <v>0</v>
      </c>
      <c r="FT101" t="s">
        <v>1088</v>
      </c>
      <c r="FU101" t="s">
        <v>1089</v>
      </c>
      <c r="FX101">
        <v>106.2</v>
      </c>
      <c r="FY101">
        <v>53.55</v>
      </c>
      <c r="GA101" t="s">
        <v>1067</v>
      </c>
      <c r="GD101">
        <v>0</v>
      </c>
      <c r="GF101">
        <v>-645086769</v>
      </c>
      <c r="GG101">
        <v>1</v>
      </c>
      <c r="GH101">
        <v>1</v>
      </c>
      <c r="GI101">
        <v>4</v>
      </c>
      <c r="GJ101">
        <v>0</v>
      </c>
      <c r="GK101">
        <f>ROUND(R101*(R12)/100,2)</f>
        <v>0</v>
      </c>
      <c r="GL101">
        <f t="shared" si="124"/>
        <v>0</v>
      </c>
      <c r="GM101">
        <f t="shared" si="125"/>
        <v>-4905.9799999999996</v>
      </c>
      <c r="GN101">
        <f t="shared" si="126"/>
        <v>-4905.9799999999996</v>
      </c>
      <c r="GO101">
        <f t="shared" si="127"/>
        <v>0</v>
      </c>
      <c r="GP101">
        <f t="shared" si="128"/>
        <v>0</v>
      </c>
      <c r="GR101">
        <v>0</v>
      </c>
      <c r="GS101">
        <v>3</v>
      </c>
      <c r="GT101">
        <v>0</v>
      </c>
      <c r="GU101" t="s">
        <v>1067</v>
      </c>
      <c r="GV101">
        <f t="shared" si="129"/>
        <v>0</v>
      </c>
      <c r="GW101">
        <v>1</v>
      </c>
      <c r="GX101">
        <f t="shared" si="130"/>
        <v>0</v>
      </c>
      <c r="HA101">
        <v>0</v>
      </c>
      <c r="HB101">
        <v>0</v>
      </c>
      <c r="IK101">
        <v>0</v>
      </c>
    </row>
    <row r="102" spans="1:245">
      <c r="A102">
        <v>18</v>
      </c>
      <c r="B102">
        <v>1</v>
      </c>
      <c r="C102">
        <v>285</v>
      </c>
      <c r="E102" t="s">
        <v>103</v>
      </c>
      <c r="F102" t="s">
        <v>104</v>
      </c>
      <c r="G102" t="s">
        <v>105</v>
      </c>
      <c r="H102" t="s">
        <v>1249</v>
      </c>
      <c r="I102">
        <f>I99*J102</f>
        <v>-0.33600000000000002</v>
      </c>
      <c r="J102">
        <v>-0.02</v>
      </c>
      <c r="O102">
        <f t="shared" si="98"/>
        <v>-4404.45</v>
      </c>
      <c r="P102">
        <f t="shared" si="99"/>
        <v>-4404.45</v>
      </c>
      <c r="Q102">
        <f t="shared" si="100"/>
        <v>0</v>
      </c>
      <c r="R102">
        <f t="shared" si="101"/>
        <v>0</v>
      </c>
      <c r="S102">
        <f t="shared" si="102"/>
        <v>0</v>
      </c>
      <c r="T102">
        <f t="shared" si="103"/>
        <v>0</v>
      </c>
      <c r="U102">
        <f t="shared" si="104"/>
        <v>0</v>
      </c>
      <c r="V102">
        <f t="shared" si="105"/>
        <v>0</v>
      </c>
      <c r="W102">
        <f t="shared" si="106"/>
        <v>0</v>
      </c>
      <c r="X102">
        <f t="shared" si="107"/>
        <v>0</v>
      </c>
      <c r="Y102">
        <f t="shared" si="108"/>
        <v>0</v>
      </c>
      <c r="AA102">
        <v>39278658</v>
      </c>
      <c r="AB102">
        <f t="shared" si="109"/>
        <v>2156</v>
      </c>
      <c r="AC102">
        <f t="shared" si="131"/>
        <v>2156</v>
      </c>
      <c r="AD102">
        <f t="shared" si="132"/>
        <v>0</v>
      </c>
      <c r="AE102">
        <f t="shared" si="133"/>
        <v>0</v>
      </c>
      <c r="AF102">
        <f t="shared" si="133"/>
        <v>0</v>
      </c>
      <c r="AG102">
        <f t="shared" si="110"/>
        <v>0</v>
      </c>
      <c r="AH102">
        <f t="shared" si="134"/>
        <v>0</v>
      </c>
      <c r="AI102">
        <f t="shared" si="134"/>
        <v>0</v>
      </c>
      <c r="AJ102">
        <f t="shared" si="111"/>
        <v>0</v>
      </c>
      <c r="AK102">
        <v>2156</v>
      </c>
      <c r="AL102">
        <v>2156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106</v>
      </c>
      <c r="AU102">
        <v>54</v>
      </c>
      <c r="AV102">
        <v>1</v>
      </c>
      <c r="AW102">
        <v>1</v>
      </c>
      <c r="AZ102">
        <v>6.08</v>
      </c>
      <c r="BA102">
        <v>1</v>
      </c>
      <c r="BB102">
        <v>1</v>
      </c>
      <c r="BC102">
        <v>6.08</v>
      </c>
      <c r="BD102" t="s">
        <v>1067</v>
      </c>
      <c r="BE102" t="s">
        <v>1067</v>
      </c>
      <c r="BF102" t="s">
        <v>1067</v>
      </c>
      <c r="BG102" t="s">
        <v>1067</v>
      </c>
      <c r="BH102">
        <v>3</v>
      </c>
      <c r="BI102">
        <v>1</v>
      </c>
      <c r="BJ102" t="s">
        <v>106</v>
      </c>
      <c r="BM102">
        <v>10001</v>
      </c>
      <c r="BN102">
        <v>0</v>
      </c>
      <c r="BO102" t="s">
        <v>1067</v>
      </c>
      <c r="BP102">
        <v>0</v>
      </c>
      <c r="BQ102">
        <v>2</v>
      </c>
      <c r="BR102">
        <v>1</v>
      </c>
      <c r="BS102">
        <v>1</v>
      </c>
      <c r="BT102">
        <v>1</v>
      </c>
      <c r="BU102">
        <v>1</v>
      </c>
      <c r="BV102">
        <v>1</v>
      </c>
      <c r="BW102">
        <v>1</v>
      </c>
      <c r="BX102">
        <v>1</v>
      </c>
      <c r="BY102" t="s">
        <v>1067</v>
      </c>
      <c r="BZ102">
        <v>118</v>
      </c>
      <c r="CA102">
        <v>63</v>
      </c>
      <c r="CF102">
        <v>0</v>
      </c>
      <c r="CG102">
        <v>0</v>
      </c>
      <c r="CM102">
        <v>0</v>
      </c>
      <c r="CN102" t="s">
        <v>1067</v>
      </c>
      <c r="CO102">
        <v>0</v>
      </c>
      <c r="CP102">
        <f t="shared" si="112"/>
        <v>-4404.45</v>
      </c>
      <c r="CQ102">
        <f t="shared" si="113"/>
        <v>13108.48</v>
      </c>
      <c r="CR102">
        <f t="shared" si="114"/>
        <v>0</v>
      </c>
      <c r="CS102">
        <f t="shared" si="115"/>
        <v>0</v>
      </c>
      <c r="CT102">
        <f t="shared" si="116"/>
        <v>0</v>
      </c>
      <c r="CU102">
        <f t="shared" si="117"/>
        <v>0</v>
      </c>
      <c r="CV102">
        <f t="shared" si="118"/>
        <v>0</v>
      </c>
      <c r="CW102">
        <f t="shared" si="119"/>
        <v>0</v>
      </c>
      <c r="CX102">
        <f t="shared" si="120"/>
        <v>0</v>
      </c>
      <c r="CY102">
        <f t="shared" si="121"/>
        <v>0</v>
      </c>
      <c r="CZ102">
        <f t="shared" si="122"/>
        <v>0</v>
      </c>
      <c r="DC102" t="s">
        <v>1067</v>
      </c>
      <c r="DD102" t="s">
        <v>1067</v>
      </c>
      <c r="DE102" t="s">
        <v>1067</v>
      </c>
      <c r="DF102" t="s">
        <v>1067</v>
      </c>
      <c r="DG102" t="s">
        <v>1067</v>
      </c>
      <c r="DH102" t="s">
        <v>1067</v>
      </c>
      <c r="DI102" t="s">
        <v>1067</v>
      </c>
      <c r="DJ102" t="s">
        <v>1067</v>
      </c>
      <c r="DK102" t="s">
        <v>1067</v>
      </c>
      <c r="DL102" t="s">
        <v>1067</v>
      </c>
      <c r="DM102" t="s">
        <v>1067</v>
      </c>
      <c r="DN102">
        <v>0</v>
      </c>
      <c r="DO102">
        <v>0</v>
      </c>
      <c r="DP102">
        <v>1</v>
      </c>
      <c r="DQ102">
        <v>1</v>
      </c>
      <c r="DU102">
        <v>1007</v>
      </c>
      <c r="DV102" t="s">
        <v>1249</v>
      </c>
      <c r="DW102" t="s">
        <v>1249</v>
      </c>
      <c r="DX102">
        <v>1</v>
      </c>
      <c r="EE102">
        <v>39174503</v>
      </c>
      <c r="EF102">
        <v>2</v>
      </c>
      <c r="EG102" t="s">
        <v>1084</v>
      </c>
      <c r="EH102">
        <v>0</v>
      </c>
      <c r="EI102" t="s">
        <v>1067</v>
      </c>
      <c r="EJ102">
        <v>1</v>
      </c>
      <c r="EK102">
        <v>10001</v>
      </c>
      <c r="EL102" t="s">
        <v>1141</v>
      </c>
      <c r="EM102" t="s">
        <v>1142</v>
      </c>
      <c r="EO102" t="s">
        <v>1067</v>
      </c>
      <c r="EQ102">
        <v>0</v>
      </c>
      <c r="ER102">
        <v>2156</v>
      </c>
      <c r="ES102">
        <v>2156</v>
      </c>
      <c r="ET102">
        <v>0</v>
      </c>
      <c r="EU102">
        <v>0</v>
      </c>
      <c r="EV102">
        <v>0</v>
      </c>
      <c r="EW102">
        <v>0</v>
      </c>
      <c r="EX102">
        <v>0</v>
      </c>
      <c r="FQ102">
        <v>0</v>
      </c>
      <c r="FR102">
        <f t="shared" si="123"/>
        <v>0</v>
      </c>
      <c r="FS102">
        <v>0</v>
      </c>
      <c r="FT102" t="s">
        <v>1088</v>
      </c>
      <c r="FU102" t="s">
        <v>1089</v>
      </c>
      <c r="FX102">
        <v>106.2</v>
      </c>
      <c r="FY102">
        <v>53.55</v>
      </c>
      <c r="GA102" t="s">
        <v>1067</v>
      </c>
      <c r="GD102">
        <v>0</v>
      </c>
      <c r="GF102">
        <v>1117508172</v>
      </c>
      <c r="GG102">
        <v>1</v>
      </c>
      <c r="GH102">
        <v>1</v>
      </c>
      <c r="GI102">
        <v>4</v>
      </c>
      <c r="GJ102">
        <v>0</v>
      </c>
      <c r="GK102">
        <f>ROUND(R102*(R12)/100,2)</f>
        <v>0</v>
      </c>
      <c r="GL102">
        <f t="shared" si="124"/>
        <v>0</v>
      </c>
      <c r="GM102">
        <f t="shared" si="125"/>
        <v>-4404.45</v>
      </c>
      <c r="GN102">
        <f t="shared" si="126"/>
        <v>-4404.45</v>
      </c>
      <c r="GO102">
        <f t="shared" si="127"/>
        <v>0</v>
      </c>
      <c r="GP102">
        <f t="shared" si="128"/>
        <v>0</v>
      </c>
      <c r="GR102">
        <v>0</v>
      </c>
      <c r="GS102">
        <v>3</v>
      </c>
      <c r="GT102">
        <v>0</v>
      </c>
      <c r="GU102" t="s">
        <v>1067</v>
      </c>
      <c r="GV102">
        <f t="shared" si="129"/>
        <v>0</v>
      </c>
      <c r="GW102">
        <v>1</v>
      </c>
      <c r="GX102">
        <f t="shared" si="130"/>
        <v>0</v>
      </c>
      <c r="HA102">
        <v>0</v>
      </c>
      <c r="HB102">
        <v>0</v>
      </c>
      <c r="IK102">
        <v>0</v>
      </c>
    </row>
    <row r="103" spans="1:245">
      <c r="A103">
        <v>18</v>
      </c>
      <c r="B103">
        <v>1</v>
      </c>
      <c r="C103">
        <v>286</v>
      </c>
      <c r="E103" t="s">
        <v>107</v>
      </c>
      <c r="F103" t="s">
        <v>108</v>
      </c>
      <c r="G103" t="s">
        <v>109</v>
      </c>
      <c r="H103" t="s">
        <v>1249</v>
      </c>
      <c r="I103">
        <f>I99*J103</f>
        <v>-0.16800000000000001</v>
      </c>
      <c r="J103">
        <v>-0.01</v>
      </c>
      <c r="O103">
        <f t="shared" si="98"/>
        <v>-1404.48</v>
      </c>
      <c r="P103">
        <f t="shared" si="99"/>
        <v>-1404.48</v>
      </c>
      <c r="Q103">
        <f t="shared" si="100"/>
        <v>0</v>
      </c>
      <c r="R103">
        <f t="shared" si="101"/>
        <v>0</v>
      </c>
      <c r="S103">
        <f t="shared" si="102"/>
        <v>0</v>
      </c>
      <c r="T103">
        <f t="shared" si="103"/>
        <v>0</v>
      </c>
      <c r="U103">
        <f t="shared" si="104"/>
        <v>0</v>
      </c>
      <c r="V103">
        <f t="shared" si="105"/>
        <v>0</v>
      </c>
      <c r="W103">
        <f t="shared" si="106"/>
        <v>0</v>
      </c>
      <c r="X103">
        <f t="shared" si="107"/>
        <v>0</v>
      </c>
      <c r="Y103">
        <f t="shared" si="108"/>
        <v>0</v>
      </c>
      <c r="AA103">
        <v>39278658</v>
      </c>
      <c r="AB103">
        <f t="shared" si="109"/>
        <v>1375</v>
      </c>
      <c r="AC103">
        <f t="shared" si="131"/>
        <v>1375</v>
      </c>
      <c r="AD103">
        <f t="shared" si="132"/>
        <v>0</v>
      </c>
      <c r="AE103">
        <f t="shared" si="133"/>
        <v>0</v>
      </c>
      <c r="AF103">
        <f t="shared" si="133"/>
        <v>0</v>
      </c>
      <c r="AG103">
        <f t="shared" si="110"/>
        <v>0</v>
      </c>
      <c r="AH103">
        <f t="shared" si="134"/>
        <v>0</v>
      </c>
      <c r="AI103">
        <f t="shared" si="134"/>
        <v>0</v>
      </c>
      <c r="AJ103">
        <f t="shared" si="111"/>
        <v>0</v>
      </c>
      <c r="AK103">
        <v>1375</v>
      </c>
      <c r="AL103">
        <v>1375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106</v>
      </c>
      <c r="AU103">
        <v>54</v>
      </c>
      <c r="AV103">
        <v>1</v>
      </c>
      <c r="AW103">
        <v>1</v>
      </c>
      <c r="AZ103">
        <v>6.08</v>
      </c>
      <c r="BA103">
        <v>1</v>
      </c>
      <c r="BB103">
        <v>1</v>
      </c>
      <c r="BC103">
        <v>6.08</v>
      </c>
      <c r="BD103" t="s">
        <v>1067</v>
      </c>
      <c r="BE103" t="s">
        <v>1067</v>
      </c>
      <c r="BF103" t="s">
        <v>1067</v>
      </c>
      <c r="BG103" t="s">
        <v>1067</v>
      </c>
      <c r="BH103">
        <v>3</v>
      </c>
      <c r="BI103">
        <v>1</v>
      </c>
      <c r="BJ103" t="s">
        <v>110</v>
      </c>
      <c r="BM103">
        <v>10001</v>
      </c>
      <c r="BN103">
        <v>0</v>
      </c>
      <c r="BO103" t="s">
        <v>1067</v>
      </c>
      <c r="BP103">
        <v>0</v>
      </c>
      <c r="BQ103">
        <v>2</v>
      </c>
      <c r="BR103">
        <v>1</v>
      </c>
      <c r="BS103">
        <v>1</v>
      </c>
      <c r="BT103">
        <v>1</v>
      </c>
      <c r="BU103">
        <v>1</v>
      </c>
      <c r="BV103">
        <v>1</v>
      </c>
      <c r="BW103">
        <v>1</v>
      </c>
      <c r="BX103">
        <v>1</v>
      </c>
      <c r="BY103" t="s">
        <v>1067</v>
      </c>
      <c r="BZ103">
        <v>118</v>
      </c>
      <c r="CA103">
        <v>63</v>
      </c>
      <c r="CF103">
        <v>0</v>
      </c>
      <c r="CG103">
        <v>0</v>
      </c>
      <c r="CM103">
        <v>0</v>
      </c>
      <c r="CN103" t="s">
        <v>1067</v>
      </c>
      <c r="CO103">
        <v>0</v>
      </c>
      <c r="CP103">
        <f t="shared" si="112"/>
        <v>-1404.48</v>
      </c>
      <c r="CQ103">
        <f t="shared" si="113"/>
        <v>8360</v>
      </c>
      <c r="CR103">
        <f t="shared" si="114"/>
        <v>0</v>
      </c>
      <c r="CS103">
        <f t="shared" si="115"/>
        <v>0</v>
      </c>
      <c r="CT103">
        <f t="shared" si="116"/>
        <v>0</v>
      </c>
      <c r="CU103">
        <f t="shared" si="117"/>
        <v>0</v>
      </c>
      <c r="CV103">
        <f t="shared" si="118"/>
        <v>0</v>
      </c>
      <c r="CW103">
        <f t="shared" si="119"/>
        <v>0</v>
      </c>
      <c r="CX103">
        <f t="shared" si="120"/>
        <v>0</v>
      </c>
      <c r="CY103">
        <f t="shared" si="121"/>
        <v>0</v>
      </c>
      <c r="CZ103">
        <f t="shared" si="122"/>
        <v>0</v>
      </c>
      <c r="DC103" t="s">
        <v>1067</v>
      </c>
      <c r="DD103" t="s">
        <v>1067</v>
      </c>
      <c r="DE103" t="s">
        <v>1067</v>
      </c>
      <c r="DF103" t="s">
        <v>1067</v>
      </c>
      <c r="DG103" t="s">
        <v>1067</v>
      </c>
      <c r="DH103" t="s">
        <v>1067</v>
      </c>
      <c r="DI103" t="s">
        <v>1067</v>
      </c>
      <c r="DJ103" t="s">
        <v>1067</v>
      </c>
      <c r="DK103" t="s">
        <v>1067</v>
      </c>
      <c r="DL103" t="s">
        <v>1067</v>
      </c>
      <c r="DM103" t="s">
        <v>1067</v>
      </c>
      <c r="DN103">
        <v>0</v>
      </c>
      <c r="DO103">
        <v>0</v>
      </c>
      <c r="DP103">
        <v>1</v>
      </c>
      <c r="DQ103">
        <v>1</v>
      </c>
      <c r="DU103">
        <v>1007</v>
      </c>
      <c r="DV103" t="s">
        <v>1249</v>
      </c>
      <c r="DW103" t="s">
        <v>1249</v>
      </c>
      <c r="DX103">
        <v>1</v>
      </c>
      <c r="EE103">
        <v>39174503</v>
      </c>
      <c r="EF103">
        <v>2</v>
      </c>
      <c r="EG103" t="s">
        <v>1084</v>
      </c>
      <c r="EH103">
        <v>0</v>
      </c>
      <c r="EI103" t="s">
        <v>1067</v>
      </c>
      <c r="EJ103">
        <v>1</v>
      </c>
      <c r="EK103">
        <v>10001</v>
      </c>
      <c r="EL103" t="s">
        <v>1141</v>
      </c>
      <c r="EM103" t="s">
        <v>1142</v>
      </c>
      <c r="EO103" t="s">
        <v>1067</v>
      </c>
      <c r="EQ103">
        <v>0</v>
      </c>
      <c r="ER103">
        <v>1375</v>
      </c>
      <c r="ES103">
        <v>1375</v>
      </c>
      <c r="ET103">
        <v>0</v>
      </c>
      <c r="EU103">
        <v>0</v>
      </c>
      <c r="EV103">
        <v>0</v>
      </c>
      <c r="EW103">
        <v>0</v>
      </c>
      <c r="EX103">
        <v>0</v>
      </c>
      <c r="FQ103">
        <v>0</v>
      </c>
      <c r="FR103">
        <f t="shared" si="123"/>
        <v>0</v>
      </c>
      <c r="FS103">
        <v>0</v>
      </c>
      <c r="FT103" t="s">
        <v>1088</v>
      </c>
      <c r="FU103" t="s">
        <v>1089</v>
      </c>
      <c r="FX103">
        <v>106.2</v>
      </c>
      <c r="FY103">
        <v>53.55</v>
      </c>
      <c r="GA103" t="s">
        <v>1067</v>
      </c>
      <c r="GD103">
        <v>0</v>
      </c>
      <c r="GF103">
        <v>-915187339</v>
      </c>
      <c r="GG103">
        <v>1</v>
      </c>
      <c r="GH103">
        <v>1</v>
      </c>
      <c r="GI103">
        <v>4</v>
      </c>
      <c r="GJ103">
        <v>0</v>
      </c>
      <c r="GK103">
        <f>ROUND(R103*(R12)/100,2)</f>
        <v>0</v>
      </c>
      <c r="GL103">
        <f t="shared" si="124"/>
        <v>0</v>
      </c>
      <c r="GM103">
        <f t="shared" si="125"/>
        <v>-1404.48</v>
      </c>
      <c r="GN103">
        <f t="shared" si="126"/>
        <v>-1404.48</v>
      </c>
      <c r="GO103">
        <f t="shared" si="127"/>
        <v>0</v>
      </c>
      <c r="GP103">
        <f t="shared" si="128"/>
        <v>0</v>
      </c>
      <c r="GR103">
        <v>0</v>
      </c>
      <c r="GS103">
        <v>3</v>
      </c>
      <c r="GT103">
        <v>0</v>
      </c>
      <c r="GU103" t="s">
        <v>1067</v>
      </c>
      <c r="GV103">
        <f t="shared" si="129"/>
        <v>0</v>
      </c>
      <c r="GW103">
        <v>1</v>
      </c>
      <c r="GX103">
        <f t="shared" si="130"/>
        <v>0</v>
      </c>
      <c r="HA103">
        <v>0</v>
      </c>
      <c r="HB103">
        <v>0</v>
      </c>
      <c r="IK103">
        <v>0</v>
      </c>
    </row>
    <row r="104" spans="1:245">
      <c r="A104">
        <v>18</v>
      </c>
      <c r="B104">
        <v>1</v>
      </c>
      <c r="C104">
        <v>287</v>
      </c>
      <c r="E104" t="s">
        <v>111</v>
      </c>
      <c r="F104" t="s">
        <v>112</v>
      </c>
      <c r="G104" t="s">
        <v>113</v>
      </c>
      <c r="H104" t="s">
        <v>1249</v>
      </c>
      <c r="I104">
        <f>I99*J104</f>
        <v>-3.6960000000000002</v>
      </c>
      <c r="J104">
        <v>-0.22</v>
      </c>
      <c r="O104">
        <f t="shared" si="98"/>
        <v>-29662.62</v>
      </c>
      <c r="P104">
        <f t="shared" si="99"/>
        <v>-29662.62</v>
      </c>
      <c r="Q104">
        <f t="shared" si="100"/>
        <v>0</v>
      </c>
      <c r="R104">
        <f t="shared" si="101"/>
        <v>0</v>
      </c>
      <c r="S104">
        <f t="shared" si="102"/>
        <v>0</v>
      </c>
      <c r="T104">
        <f t="shared" si="103"/>
        <v>0</v>
      </c>
      <c r="U104">
        <f t="shared" si="104"/>
        <v>0</v>
      </c>
      <c r="V104">
        <f t="shared" si="105"/>
        <v>0</v>
      </c>
      <c r="W104">
        <f t="shared" si="106"/>
        <v>0</v>
      </c>
      <c r="X104">
        <f t="shared" si="107"/>
        <v>0</v>
      </c>
      <c r="Y104">
        <f t="shared" si="108"/>
        <v>0</v>
      </c>
      <c r="AA104">
        <v>39278658</v>
      </c>
      <c r="AB104">
        <f t="shared" si="109"/>
        <v>1320</v>
      </c>
      <c r="AC104">
        <f t="shared" si="131"/>
        <v>1320</v>
      </c>
      <c r="AD104">
        <f t="shared" si="132"/>
        <v>0</v>
      </c>
      <c r="AE104">
        <f t="shared" si="133"/>
        <v>0</v>
      </c>
      <c r="AF104">
        <f t="shared" si="133"/>
        <v>0</v>
      </c>
      <c r="AG104">
        <f t="shared" si="110"/>
        <v>0</v>
      </c>
      <c r="AH104">
        <f t="shared" si="134"/>
        <v>0</v>
      </c>
      <c r="AI104">
        <f t="shared" si="134"/>
        <v>0</v>
      </c>
      <c r="AJ104">
        <f t="shared" si="111"/>
        <v>0</v>
      </c>
      <c r="AK104">
        <v>1320</v>
      </c>
      <c r="AL104">
        <v>1320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106</v>
      </c>
      <c r="AU104">
        <v>54</v>
      </c>
      <c r="AV104">
        <v>1</v>
      </c>
      <c r="AW104">
        <v>1</v>
      </c>
      <c r="AZ104">
        <v>6.08</v>
      </c>
      <c r="BA104">
        <v>1</v>
      </c>
      <c r="BB104">
        <v>1</v>
      </c>
      <c r="BC104">
        <v>6.08</v>
      </c>
      <c r="BD104" t="s">
        <v>1067</v>
      </c>
      <c r="BE104" t="s">
        <v>1067</v>
      </c>
      <c r="BF104" t="s">
        <v>1067</v>
      </c>
      <c r="BG104" t="s">
        <v>1067</v>
      </c>
      <c r="BH104">
        <v>3</v>
      </c>
      <c r="BI104">
        <v>1</v>
      </c>
      <c r="BJ104" t="s">
        <v>114</v>
      </c>
      <c r="BM104">
        <v>10001</v>
      </c>
      <c r="BN104">
        <v>0</v>
      </c>
      <c r="BO104" t="s">
        <v>1067</v>
      </c>
      <c r="BP104">
        <v>0</v>
      </c>
      <c r="BQ104">
        <v>2</v>
      </c>
      <c r="BR104">
        <v>1</v>
      </c>
      <c r="BS104">
        <v>1</v>
      </c>
      <c r="BT104">
        <v>1</v>
      </c>
      <c r="BU104">
        <v>1</v>
      </c>
      <c r="BV104">
        <v>1</v>
      </c>
      <c r="BW104">
        <v>1</v>
      </c>
      <c r="BX104">
        <v>1</v>
      </c>
      <c r="BY104" t="s">
        <v>1067</v>
      </c>
      <c r="BZ104">
        <v>118</v>
      </c>
      <c r="CA104">
        <v>63</v>
      </c>
      <c r="CF104">
        <v>0</v>
      </c>
      <c r="CG104">
        <v>0</v>
      </c>
      <c r="CM104">
        <v>0</v>
      </c>
      <c r="CN104" t="s">
        <v>1067</v>
      </c>
      <c r="CO104">
        <v>0</v>
      </c>
      <c r="CP104">
        <f t="shared" si="112"/>
        <v>-29662.62</v>
      </c>
      <c r="CQ104">
        <f t="shared" si="113"/>
        <v>8025.6</v>
      </c>
      <c r="CR104">
        <f t="shared" si="114"/>
        <v>0</v>
      </c>
      <c r="CS104">
        <f t="shared" si="115"/>
        <v>0</v>
      </c>
      <c r="CT104">
        <f t="shared" si="116"/>
        <v>0</v>
      </c>
      <c r="CU104">
        <f t="shared" si="117"/>
        <v>0</v>
      </c>
      <c r="CV104">
        <f t="shared" si="118"/>
        <v>0</v>
      </c>
      <c r="CW104">
        <f t="shared" si="119"/>
        <v>0</v>
      </c>
      <c r="CX104">
        <f t="shared" si="120"/>
        <v>0</v>
      </c>
      <c r="CY104">
        <f t="shared" si="121"/>
        <v>0</v>
      </c>
      <c r="CZ104">
        <f t="shared" si="122"/>
        <v>0</v>
      </c>
      <c r="DC104" t="s">
        <v>1067</v>
      </c>
      <c r="DD104" t="s">
        <v>1067</v>
      </c>
      <c r="DE104" t="s">
        <v>1067</v>
      </c>
      <c r="DF104" t="s">
        <v>1067</v>
      </c>
      <c r="DG104" t="s">
        <v>1067</v>
      </c>
      <c r="DH104" t="s">
        <v>1067</v>
      </c>
      <c r="DI104" t="s">
        <v>1067</v>
      </c>
      <c r="DJ104" t="s">
        <v>1067</v>
      </c>
      <c r="DK104" t="s">
        <v>1067</v>
      </c>
      <c r="DL104" t="s">
        <v>1067</v>
      </c>
      <c r="DM104" t="s">
        <v>1067</v>
      </c>
      <c r="DN104">
        <v>0</v>
      </c>
      <c r="DO104">
        <v>0</v>
      </c>
      <c r="DP104">
        <v>1</v>
      </c>
      <c r="DQ104">
        <v>1</v>
      </c>
      <c r="DU104">
        <v>1007</v>
      </c>
      <c r="DV104" t="s">
        <v>1249</v>
      </c>
      <c r="DW104" t="s">
        <v>1249</v>
      </c>
      <c r="DX104">
        <v>1</v>
      </c>
      <c r="EE104">
        <v>39174503</v>
      </c>
      <c r="EF104">
        <v>2</v>
      </c>
      <c r="EG104" t="s">
        <v>1084</v>
      </c>
      <c r="EH104">
        <v>0</v>
      </c>
      <c r="EI104" t="s">
        <v>1067</v>
      </c>
      <c r="EJ104">
        <v>1</v>
      </c>
      <c r="EK104">
        <v>10001</v>
      </c>
      <c r="EL104" t="s">
        <v>1141</v>
      </c>
      <c r="EM104" t="s">
        <v>1142</v>
      </c>
      <c r="EO104" t="s">
        <v>1067</v>
      </c>
      <c r="EQ104">
        <v>0</v>
      </c>
      <c r="ER104">
        <v>1320</v>
      </c>
      <c r="ES104">
        <v>1320</v>
      </c>
      <c r="ET104">
        <v>0</v>
      </c>
      <c r="EU104">
        <v>0</v>
      </c>
      <c r="EV104">
        <v>0</v>
      </c>
      <c r="EW104">
        <v>0</v>
      </c>
      <c r="EX104">
        <v>0</v>
      </c>
      <c r="FQ104">
        <v>0</v>
      </c>
      <c r="FR104">
        <f t="shared" si="123"/>
        <v>0</v>
      </c>
      <c r="FS104">
        <v>0</v>
      </c>
      <c r="FT104" t="s">
        <v>1088</v>
      </c>
      <c r="FU104" t="s">
        <v>1089</v>
      </c>
      <c r="FX104">
        <v>106.2</v>
      </c>
      <c r="FY104">
        <v>53.55</v>
      </c>
      <c r="GA104" t="s">
        <v>1067</v>
      </c>
      <c r="GD104">
        <v>0</v>
      </c>
      <c r="GF104">
        <v>-1130628485</v>
      </c>
      <c r="GG104">
        <v>1</v>
      </c>
      <c r="GH104">
        <v>1</v>
      </c>
      <c r="GI104">
        <v>4</v>
      </c>
      <c r="GJ104">
        <v>0</v>
      </c>
      <c r="GK104">
        <f>ROUND(R104*(R12)/100,2)</f>
        <v>0</v>
      </c>
      <c r="GL104">
        <f t="shared" si="124"/>
        <v>0</v>
      </c>
      <c r="GM104">
        <f t="shared" si="125"/>
        <v>-29662.62</v>
      </c>
      <c r="GN104">
        <f t="shared" si="126"/>
        <v>-29662.62</v>
      </c>
      <c r="GO104">
        <f t="shared" si="127"/>
        <v>0</v>
      </c>
      <c r="GP104">
        <f t="shared" si="128"/>
        <v>0</v>
      </c>
      <c r="GR104">
        <v>0</v>
      </c>
      <c r="GS104">
        <v>3</v>
      </c>
      <c r="GT104">
        <v>0</v>
      </c>
      <c r="GU104" t="s">
        <v>1067</v>
      </c>
      <c r="GV104">
        <f t="shared" si="129"/>
        <v>0</v>
      </c>
      <c r="GW104">
        <v>1</v>
      </c>
      <c r="GX104">
        <f t="shared" si="130"/>
        <v>0</v>
      </c>
      <c r="HA104">
        <v>0</v>
      </c>
      <c r="HB104">
        <v>0</v>
      </c>
      <c r="IK104">
        <v>0</v>
      </c>
    </row>
    <row r="105" spans="1:245">
      <c r="A105">
        <v>17</v>
      </c>
      <c r="B105">
        <v>1</v>
      </c>
      <c r="C105">
        <f ca="1">ROW(SmtRes!A290)</f>
        <v>290</v>
      </c>
      <c r="D105">
        <f ca="1">ROW(EtalonRes!A289)</f>
        <v>289</v>
      </c>
      <c r="E105" t="s">
        <v>115</v>
      </c>
      <c r="F105" t="s">
        <v>116</v>
      </c>
      <c r="G105" t="s">
        <v>117</v>
      </c>
      <c r="H105" t="s">
        <v>1080</v>
      </c>
      <c r="I105">
        <f>ROUND(192.7/100,9)</f>
        <v>1.927</v>
      </c>
      <c r="J105">
        <v>0</v>
      </c>
      <c r="O105">
        <f t="shared" si="98"/>
        <v>22252.74</v>
      </c>
      <c r="P105">
        <f t="shared" si="99"/>
        <v>18047.810000000001</v>
      </c>
      <c r="Q105">
        <f t="shared" si="100"/>
        <v>567.17999999999995</v>
      </c>
      <c r="R105">
        <f t="shared" si="101"/>
        <v>0</v>
      </c>
      <c r="S105">
        <f t="shared" si="102"/>
        <v>3637.75</v>
      </c>
      <c r="T105">
        <f t="shared" si="103"/>
        <v>0</v>
      </c>
      <c r="U105">
        <f t="shared" si="104"/>
        <v>70.142799999999994</v>
      </c>
      <c r="V105">
        <f t="shared" si="105"/>
        <v>0</v>
      </c>
      <c r="W105">
        <f t="shared" si="106"/>
        <v>0</v>
      </c>
      <c r="X105">
        <f t="shared" si="107"/>
        <v>2910.2</v>
      </c>
      <c r="Y105">
        <f t="shared" si="108"/>
        <v>2473.67</v>
      </c>
      <c r="AA105">
        <v>39278658</v>
      </c>
      <c r="AB105">
        <f t="shared" si="109"/>
        <v>1899.32</v>
      </c>
      <c r="AC105">
        <f t="shared" si="131"/>
        <v>1540.42</v>
      </c>
      <c r="AD105">
        <f t="shared" si="132"/>
        <v>48.41</v>
      </c>
      <c r="AE105">
        <f t="shared" si="133"/>
        <v>0</v>
      </c>
      <c r="AF105">
        <f t="shared" si="133"/>
        <v>310.49</v>
      </c>
      <c r="AG105">
        <f t="shared" si="110"/>
        <v>0</v>
      </c>
      <c r="AH105">
        <f t="shared" si="134"/>
        <v>36.4</v>
      </c>
      <c r="AI105">
        <f t="shared" si="134"/>
        <v>0</v>
      </c>
      <c r="AJ105">
        <f t="shared" si="111"/>
        <v>0</v>
      </c>
      <c r="AK105">
        <v>1899.32</v>
      </c>
      <c r="AL105">
        <v>1540.42</v>
      </c>
      <c r="AM105">
        <v>48.41</v>
      </c>
      <c r="AN105">
        <v>0</v>
      </c>
      <c r="AO105">
        <v>310.49</v>
      </c>
      <c r="AP105">
        <v>0</v>
      </c>
      <c r="AQ105">
        <v>36.4</v>
      </c>
      <c r="AR105">
        <v>0</v>
      </c>
      <c r="AS105">
        <v>0</v>
      </c>
      <c r="AT105">
        <v>80</v>
      </c>
      <c r="AU105">
        <v>68</v>
      </c>
      <c r="AV105">
        <v>1</v>
      </c>
      <c r="AW105">
        <v>1</v>
      </c>
      <c r="AZ105">
        <v>6.08</v>
      </c>
      <c r="BA105">
        <v>6.08</v>
      </c>
      <c r="BB105">
        <v>6.08</v>
      </c>
      <c r="BC105">
        <v>6.08</v>
      </c>
      <c r="BD105" t="s">
        <v>1067</v>
      </c>
      <c r="BE105" t="s">
        <v>1067</v>
      </c>
      <c r="BF105" t="s">
        <v>1067</v>
      </c>
      <c r="BG105" t="s">
        <v>1067</v>
      </c>
      <c r="BH105">
        <v>0</v>
      </c>
      <c r="BI105">
        <v>1</v>
      </c>
      <c r="BJ105" t="s">
        <v>118</v>
      </c>
      <c r="BM105">
        <v>57001</v>
      </c>
      <c r="BN105">
        <v>0</v>
      </c>
      <c r="BO105" t="s">
        <v>1067</v>
      </c>
      <c r="BP105">
        <v>0</v>
      </c>
      <c r="BQ105">
        <v>6</v>
      </c>
      <c r="BR105">
        <v>0</v>
      </c>
      <c r="BS105">
        <v>6.08</v>
      </c>
      <c r="BT105">
        <v>1</v>
      </c>
      <c r="BU105">
        <v>1</v>
      </c>
      <c r="BV105">
        <v>1</v>
      </c>
      <c r="BW105">
        <v>1</v>
      </c>
      <c r="BX105">
        <v>1</v>
      </c>
      <c r="BY105" t="s">
        <v>1067</v>
      </c>
      <c r="BZ105">
        <v>80</v>
      </c>
      <c r="CA105">
        <v>68</v>
      </c>
      <c r="CF105">
        <v>0</v>
      </c>
      <c r="CG105">
        <v>0</v>
      </c>
      <c r="CM105">
        <v>0</v>
      </c>
      <c r="CN105" t="s">
        <v>1067</v>
      </c>
      <c r="CO105">
        <v>0</v>
      </c>
      <c r="CP105">
        <f t="shared" si="112"/>
        <v>22252.74</v>
      </c>
      <c r="CQ105">
        <f t="shared" si="113"/>
        <v>9365.7536</v>
      </c>
      <c r="CR105">
        <f t="shared" si="114"/>
        <v>294.33279999999996</v>
      </c>
      <c r="CS105">
        <f t="shared" si="115"/>
        <v>0</v>
      </c>
      <c r="CT105">
        <f t="shared" si="116"/>
        <v>1887.7792000000002</v>
      </c>
      <c r="CU105">
        <f t="shared" si="117"/>
        <v>0</v>
      </c>
      <c r="CV105">
        <f t="shared" si="118"/>
        <v>36.4</v>
      </c>
      <c r="CW105">
        <f t="shared" si="119"/>
        <v>0</v>
      </c>
      <c r="CX105">
        <f t="shared" si="120"/>
        <v>0</v>
      </c>
      <c r="CY105">
        <f t="shared" si="121"/>
        <v>2910.2</v>
      </c>
      <c r="CZ105">
        <f t="shared" si="122"/>
        <v>2473.67</v>
      </c>
      <c r="DC105" t="s">
        <v>1067</v>
      </c>
      <c r="DD105" t="s">
        <v>1067</v>
      </c>
      <c r="DE105" t="s">
        <v>1067</v>
      </c>
      <c r="DF105" t="s">
        <v>1067</v>
      </c>
      <c r="DG105" t="s">
        <v>1067</v>
      </c>
      <c r="DH105" t="s">
        <v>1067</v>
      </c>
      <c r="DI105" t="s">
        <v>1067</v>
      </c>
      <c r="DJ105" t="s">
        <v>1067</v>
      </c>
      <c r="DK105" t="s">
        <v>1067</v>
      </c>
      <c r="DL105" t="s">
        <v>1067</v>
      </c>
      <c r="DM105" t="s">
        <v>1067</v>
      </c>
      <c r="DN105">
        <v>0</v>
      </c>
      <c r="DO105">
        <v>0</v>
      </c>
      <c r="DP105">
        <v>1</v>
      </c>
      <c r="DQ105">
        <v>1</v>
      </c>
      <c r="DU105">
        <v>1005</v>
      </c>
      <c r="DV105" t="s">
        <v>1080</v>
      </c>
      <c r="DW105" t="s">
        <v>1080</v>
      </c>
      <c r="DX105">
        <v>100</v>
      </c>
      <c r="EE105">
        <v>39174582</v>
      </c>
      <c r="EF105">
        <v>6</v>
      </c>
      <c r="EG105" t="s">
        <v>1110</v>
      </c>
      <c r="EH105">
        <v>0</v>
      </c>
      <c r="EI105" t="s">
        <v>1067</v>
      </c>
      <c r="EJ105">
        <v>1</v>
      </c>
      <c r="EK105">
        <v>57001</v>
      </c>
      <c r="EL105" t="s">
        <v>1111</v>
      </c>
      <c r="EM105" t="s">
        <v>1112</v>
      </c>
      <c r="EO105" t="s">
        <v>1067</v>
      </c>
      <c r="EQ105">
        <v>0</v>
      </c>
      <c r="ER105">
        <v>1899.32</v>
      </c>
      <c r="ES105">
        <v>1540.42</v>
      </c>
      <c r="ET105">
        <v>48.41</v>
      </c>
      <c r="EU105">
        <v>0</v>
      </c>
      <c r="EV105">
        <v>310.49</v>
      </c>
      <c r="EW105">
        <v>36.4</v>
      </c>
      <c r="EX105">
        <v>0</v>
      </c>
      <c r="EY105">
        <v>0</v>
      </c>
      <c r="FQ105">
        <v>0</v>
      </c>
      <c r="FR105">
        <f t="shared" si="123"/>
        <v>0</v>
      </c>
      <c r="FS105">
        <v>0</v>
      </c>
      <c r="FX105">
        <v>80</v>
      </c>
      <c r="FY105">
        <v>68</v>
      </c>
      <c r="GA105" t="s">
        <v>1067</v>
      </c>
      <c r="GD105">
        <v>0</v>
      </c>
      <c r="GF105">
        <v>-1102517054</v>
      </c>
      <c r="GG105">
        <v>1</v>
      </c>
      <c r="GH105">
        <v>1</v>
      </c>
      <c r="GI105">
        <v>4</v>
      </c>
      <c r="GJ105">
        <v>0</v>
      </c>
      <c r="GK105">
        <f>ROUND(R105*(R12)/100,2)</f>
        <v>0</v>
      </c>
      <c r="GL105">
        <f t="shared" si="124"/>
        <v>0</v>
      </c>
      <c r="GM105">
        <f t="shared" si="125"/>
        <v>27636.61</v>
      </c>
      <c r="GN105">
        <f t="shared" si="126"/>
        <v>27636.61</v>
      </c>
      <c r="GO105">
        <f t="shared" si="127"/>
        <v>0</v>
      </c>
      <c r="GP105">
        <f t="shared" si="128"/>
        <v>0</v>
      </c>
      <c r="GR105">
        <v>0</v>
      </c>
      <c r="GS105">
        <v>3</v>
      </c>
      <c r="GT105">
        <v>0</v>
      </c>
      <c r="GU105" t="s">
        <v>1067</v>
      </c>
      <c r="GV105">
        <f t="shared" si="129"/>
        <v>0</v>
      </c>
      <c r="GW105">
        <v>1</v>
      </c>
      <c r="GX105">
        <f t="shared" si="130"/>
        <v>0</v>
      </c>
      <c r="HA105">
        <v>0</v>
      </c>
      <c r="HB105">
        <v>0</v>
      </c>
      <c r="IK105">
        <v>0</v>
      </c>
    </row>
    <row r="106" spans="1:245">
      <c r="A106">
        <v>17</v>
      </c>
      <c r="B106">
        <v>1</v>
      </c>
      <c r="C106">
        <f ca="1">ROW(SmtRes!A298)</f>
        <v>298</v>
      </c>
      <c r="D106">
        <f ca="1">ROW(EtalonRes!A296)</f>
        <v>296</v>
      </c>
      <c r="E106" t="s">
        <v>119</v>
      </c>
      <c r="F106" t="s">
        <v>120</v>
      </c>
      <c r="G106" t="s">
        <v>121</v>
      </c>
      <c r="H106" t="s">
        <v>1080</v>
      </c>
      <c r="I106">
        <v>1.927</v>
      </c>
      <c r="J106">
        <v>0</v>
      </c>
      <c r="O106">
        <f t="shared" si="98"/>
        <v>75474.679999999993</v>
      </c>
      <c r="P106">
        <f t="shared" si="99"/>
        <v>62747.89</v>
      </c>
      <c r="Q106">
        <f t="shared" si="100"/>
        <v>9227.41</v>
      </c>
      <c r="R106">
        <f t="shared" si="101"/>
        <v>1072.3800000000001</v>
      </c>
      <c r="S106">
        <f t="shared" si="102"/>
        <v>3499.38</v>
      </c>
      <c r="T106">
        <f t="shared" si="103"/>
        <v>0</v>
      </c>
      <c r="U106">
        <f t="shared" si="104"/>
        <v>70.448229499999997</v>
      </c>
      <c r="V106">
        <f t="shared" si="105"/>
        <v>17.294824999999999</v>
      </c>
      <c r="W106">
        <f t="shared" si="106"/>
        <v>0</v>
      </c>
      <c r="X106">
        <f t="shared" si="107"/>
        <v>5074.6499999999996</v>
      </c>
      <c r="Y106">
        <f t="shared" si="108"/>
        <v>2925.93</v>
      </c>
      <c r="AA106">
        <v>39278658</v>
      </c>
      <c r="AB106">
        <f t="shared" si="109"/>
        <v>6441.93</v>
      </c>
      <c r="AC106">
        <f t="shared" si="131"/>
        <v>5355.67</v>
      </c>
      <c r="AD106">
        <f>ROUND(((((ET106*1.25))-((EU106*1.25)))+AE106),2)</f>
        <v>787.58</v>
      </c>
      <c r="AE106">
        <f>ROUND(((EU106*1.25)),2)</f>
        <v>91.53</v>
      </c>
      <c r="AF106">
        <f>ROUND(((EV106*1.15)),2)</f>
        <v>298.68</v>
      </c>
      <c r="AG106">
        <f t="shared" si="110"/>
        <v>0</v>
      </c>
      <c r="AH106">
        <f>((EW106*1.15))</f>
        <v>36.558499999999995</v>
      </c>
      <c r="AI106">
        <f>((EX106*1.25))</f>
        <v>8.9749999999999996</v>
      </c>
      <c r="AJ106">
        <f t="shared" si="111"/>
        <v>0</v>
      </c>
      <c r="AK106">
        <v>6245.45</v>
      </c>
      <c r="AL106">
        <v>5355.67</v>
      </c>
      <c r="AM106">
        <v>630.05999999999995</v>
      </c>
      <c r="AN106">
        <v>73.22</v>
      </c>
      <c r="AO106">
        <v>259.72000000000003</v>
      </c>
      <c r="AP106">
        <v>0</v>
      </c>
      <c r="AQ106">
        <v>31.79</v>
      </c>
      <c r="AR106">
        <v>7.18</v>
      </c>
      <c r="AS106">
        <v>0</v>
      </c>
      <c r="AT106">
        <v>111</v>
      </c>
      <c r="AU106">
        <v>64</v>
      </c>
      <c r="AV106">
        <v>1</v>
      </c>
      <c r="AW106">
        <v>1</v>
      </c>
      <c r="AZ106">
        <v>6.08</v>
      </c>
      <c r="BA106">
        <v>6.08</v>
      </c>
      <c r="BB106">
        <v>6.08</v>
      </c>
      <c r="BC106">
        <v>6.08</v>
      </c>
      <c r="BD106" t="s">
        <v>1067</v>
      </c>
      <c r="BE106" t="s">
        <v>1067</v>
      </c>
      <c r="BF106" t="s">
        <v>1067</v>
      </c>
      <c r="BG106" t="s">
        <v>1067</v>
      </c>
      <c r="BH106">
        <v>0</v>
      </c>
      <c r="BI106">
        <v>1</v>
      </c>
      <c r="BJ106" t="s">
        <v>122</v>
      </c>
      <c r="BM106">
        <v>11001</v>
      </c>
      <c r="BN106">
        <v>0</v>
      </c>
      <c r="BO106" t="s">
        <v>1067</v>
      </c>
      <c r="BP106">
        <v>0</v>
      </c>
      <c r="BQ106">
        <v>2</v>
      </c>
      <c r="BR106">
        <v>0</v>
      </c>
      <c r="BS106">
        <v>6.08</v>
      </c>
      <c r="BT106">
        <v>1</v>
      </c>
      <c r="BU106">
        <v>1</v>
      </c>
      <c r="BV106">
        <v>1</v>
      </c>
      <c r="BW106">
        <v>1</v>
      </c>
      <c r="BX106">
        <v>1</v>
      </c>
      <c r="BY106" t="s">
        <v>1067</v>
      </c>
      <c r="BZ106">
        <v>123</v>
      </c>
      <c r="CA106">
        <v>75</v>
      </c>
      <c r="CF106">
        <v>0</v>
      </c>
      <c r="CG106">
        <v>0</v>
      </c>
      <c r="CM106">
        <v>0</v>
      </c>
      <c r="CN106" t="s">
        <v>1021</v>
      </c>
      <c r="CO106">
        <v>0</v>
      </c>
      <c r="CP106">
        <f t="shared" si="112"/>
        <v>75474.680000000008</v>
      </c>
      <c r="CQ106">
        <f t="shared" si="113"/>
        <v>32562.473600000001</v>
      </c>
      <c r="CR106">
        <f t="shared" si="114"/>
        <v>4788.4864000000007</v>
      </c>
      <c r="CS106">
        <f t="shared" si="115"/>
        <v>556.50239999999997</v>
      </c>
      <c r="CT106">
        <f t="shared" si="116"/>
        <v>1815.9744000000001</v>
      </c>
      <c r="CU106">
        <f t="shared" si="117"/>
        <v>0</v>
      </c>
      <c r="CV106">
        <f t="shared" si="118"/>
        <v>36.558499999999995</v>
      </c>
      <c r="CW106">
        <f t="shared" si="119"/>
        <v>8.9749999999999996</v>
      </c>
      <c r="CX106">
        <f t="shared" si="120"/>
        <v>0</v>
      </c>
      <c r="CY106">
        <f t="shared" si="121"/>
        <v>5074.6536000000006</v>
      </c>
      <c r="CZ106">
        <f t="shared" si="122"/>
        <v>2925.9264000000003</v>
      </c>
      <c r="DC106" t="s">
        <v>1067</v>
      </c>
      <c r="DD106" t="s">
        <v>1067</v>
      </c>
      <c r="DE106" t="s">
        <v>1082</v>
      </c>
      <c r="DF106" t="s">
        <v>1082</v>
      </c>
      <c r="DG106" t="s">
        <v>1083</v>
      </c>
      <c r="DH106" t="s">
        <v>1067</v>
      </c>
      <c r="DI106" t="s">
        <v>1083</v>
      </c>
      <c r="DJ106" t="s">
        <v>1082</v>
      </c>
      <c r="DK106" t="s">
        <v>1067</v>
      </c>
      <c r="DL106" t="s">
        <v>1067</v>
      </c>
      <c r="DM106" t="s">
        <v>1067</v>
      </c>
      <c r="DN106">
        <v>0</v>
      </c>
      <c r="DO106">
        <v>0</v>
      </c>
      <c r="DP106">
        <v>1</v>
      </c>
      <c r="DQ106">
        <v>1</v>
      </c>
      <c r="DU106">
        <v>1005</v>
      </c>
      <c r="DV106" t="s">
        <v>1080</v>
      </c>
      <c r="DW106" t="s">
        <v>1080</v>
      </c>
      <c r="DX106">
        <v>100</v>
      </c>
      <c r="EE106">
        <v>39174504</v>
      </c>
      <c r="EF106">
        <v>2</v>
      </c>
      <c r="EG106" t="s">
        <v>1084</v>
      </c>
      <c r="EH106">
        <v>0</v>
      </c>
      <c r="EI106" t="s">
        <v>1067</v>
      </c>
      <c r="EJ106">
        <v>1</v>
      </c>
      <c r="EK106">
        <v>11001</v>
      </c>
      <c r="EL106" t="s">
        <v>1111</v>
      </c>
      <c r="EM106" t="s">
        <v>49</v>
      </c>
      <c r="EO106" t="s">
        <v>1087</v>
      </c>
      <c r="EQ106">
        <v>0</v>
      </c>
      <c r="ER106">
        <v>6245.45</v>
      </c>
      <c r="ES106">
        <v>5355.67</v>
      </c>
      <c r="ET106">
        <v>630.05999999999995</v>
      </c>
      <c r="EU106">
        <v>73.22</v>
      </c>
      <c r="EV106">
        <v>259.72000000000003</v>
      </c>
      <c r="EW106">
        <v>31.79</v>
      </c>
      <c r="EX106">
        <v>7.18</v>
      </c>
      <c r="EY106">
        <v>0</v>
      </c>
      <c r="FQ106">
        <v>0</v>
      </c>
      <c r="FR106">
        <f t="shared" si="123"/>
        <v>0</v>
      </c>
      <c r="FS106">
        <v>0</v>
      </c>
      <c r="FT106" t="s">
        <v>1088</v>
      </c>
      <c r="FU106" t="s">
        <v>1089</v>
      </c>
      <c r="FX106">
        <v>110.7</v>
      </c>
      <c r="FY106">
        <v>63.75</v>
      </c>
      <c r="GA106" t="s">
        <v>1067</v>
      </c>
      <c r="GD106">
        <v>0</v>
      </c>
      <c r="GF106">
        <v>593414018</v>
      </c>
      <c r="GG106">
        <v>1</v>
      </c>
      <c r="GH106">
        <v>1</v>
      </c>
      <c r="GI106">
        <v>4</v>
      </c>
      <c r="GJ106">
        <v>0</v>
      </c>
      <c r="GK106">
        <f>ROUND(R106*(R12)/100,2)</f>
        <v>0</v>
      </c>
      <c r="GL106">
        <f t="shared" si="124"/>
        <v>0</v>
      </c>
      <c r="GM106">
        <f t="shared" si="125"/>
        <v>83475.259999999995</v>
      </c>
      <c r="GN106">
        <f t="shared" si="126"/>
        <v>83475.259999999995</v>
      </c>
      <c r="GO106">
        <f t="shared" si="127"/>
        <v>0</v>
      </c>
      <c r="GP106">
        <f t="shared" si="128"/>
        <v>0</v>
      </c>
      <c r="GR106">
        <v>0</v>
      </c>
      <c r="GS106">
        <v>3</v>
      </c>
      <c r="GT106">
        <v>0</v>
      </c>
      <c r="GU106" t="s">
        <v>1067</v>
      </c>
      <c r="GV106">
        <f t="shared" si="129"/>
        <v>0</v>
      </c>
      <c r="GW106">
        <v>1</v>
      </c>
      <c r="GX106">
        <f t="shared" si="130"/>
        <v>0</v>
      </c>
      <c r="HA106">
        <v>0</v>
      </c>
      <c r="HB106">
        <v>0</v>
      </c>
      <c r="IK106">
        <v>0</v>
      </c>
    </row>
    <row r="107" spans="1:245">
      <c r="A107">
        <v>18</v>
      </c>
      <c r="B107">
        <v>1</v>
      </c>
      <c r="C107">
        <v>297</v>
      </c>
      <c r="E107" t="s">
        <v>123</v>
      </c>
      <c r="F107" t="s">
        <v>124</v>
      </c>
      <c r="G107" t="s">
        <v>125</v>
      </c>
      <c r="H107" t="s">
        <v>126</v>
      </c>
      <c r="I107">
        <f>I106*J107</f>
        <v>12</v>
      </c>
      <c r="J107">
        <v>6.2272963155163463</v>
      </c>
      <c r="O107">
        <f t="shared" si="98"/>
        <v>364.8</v>
      </c>
      <c r="P107">
        <f t="shared" si="99"/>
        <v>364.8</v>
      </c>
      <c r="Q107">
        <f t="shared" si="100"/>
        <v>0</v>
      </c>
      <c r="R107">
        <f t="shared" si="101"/>
        <v>0</v>
      </c>
      <c r="S107">
        <f t="shared" si="102"/>
        <v>0</v>
      </c>
      <c r="T107">
        <f t="shared" si="103"/>
        <v>0</v>
      </c>
      <c r="U107">
        <f t="shared" si="104"/>
        <v>0</v>
      </c>
      <c r="V107">
        <f t="shared" si="105"/>
        <v>0</v>
      </c>
      <c r="W107">
        <f t="shared" si="106"/>
        <v>0</v>
      </c>
      <c r="X107">
        <f t="shared" si="107"/>
        <v>0</v>
      </c>
      <c r="Y107">
        <f t="shared" si="108"/>
        <v>0</v>
      </c>
      <c r="AA107">
        <v>39278658</v>
      </c>
      <c r="AB107">
        <f t="shared" si="109"/>
        <v>5</v>
      </c>
      <c r="AC107">
        <f t="shared" si="131"/>
        <v>5</v>
      </c>
      <c r="AD107">
        <f>ROUND((((ET107)-(EU107))+AE107),2)</f>
        <v>0</v>
      </c>
      <c r="AE107">
        <f>ROUND((EU107),2)</f>
        <v>0</v>
      </c>
      <c r="AF107">
        <f>ROUND((EV107),2)</f>
        <v>0</v>
      </c>
      <c r="AG107">
        <f t="shared" si="110"/>
        <v>0</v>
      </c>
      <c r="AH107">
        <f>(EW107)</f>
        <v>0</v>
      </c>
      <c r="AI107">
        <f>(EX107)</f>
        <v>0</v>
      </c>
      <c r="AJ107">
        <f t="shared" si="111"/>
        <v>0</v>
      </c>
      <c r="AK107">
        <v>5</v>
      </c>
      <c r="AL107">
        <v>5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111</v>
      </c>
      <c r="AU107">
        <v>64</v>
      </c>
      <c r="AV107">
        <v>1</v>
      </c>
      <c r="AW107">
        <v>1</v>
      </c>
      <c r="AZ107">
        <v>6.08</v>
      </c>
      <c r="BA107">
        <v>1</v>
      </c>
      <c r="BB107">
        <v>1</v>
      </c>
      <c r="BC107">
        <v>6.08</v>
      </c>
      <c r="BD107" t="s">
        <v>1067</v>
      </c>
      <c r="BE107" t="s">
        <v>1067</v>
      </c>
      <c r="BF107" t="s">
        <v>1067</v>
      </c>
      <c r="BG107" t="s">
        <v>1067</v>
      </c>
      <c r="BH107">
        <v>3</v>
      </c>
      <c r="BI107">
        <v>1</v>
      </c>
      <c r="BJ107" t="s">
        <v>127</v>
      </c>
      <c r="BM107">
        <v>11001</v>
      </c>
      <c r="BN107">
        <v>0</v>
      </c>
      <c r="BO107" t="s">
        <v>1067</v>
      </c>
      <c r="BP107">
        <v>0</v>
      </c>
      <c r="BQ107">
        <v>2</v>
      </c>
      <c r="BR107">
        <v>0</v>
      </c>
      <c r="BS107">
        <v>1</v>
      </c>
      <c r="BT107">
        <v>1</v>
      </c>
      <c r="BU107">
        <v>1</v>
      </c>
      <c r="BV107">
        <v>1</v>
      </c>
      <c r="BW107">
        <v>1</v>
      </c>
      <c r="BX107">
        <v>1</v>
      </c>
      <c r="BY107" t="s">
        <v>1067</v>
      </c>
      <c r="BZ107">
        <v>123</v>
      </c>
      <c r="CA107">
        <v>75</v>
      </c>
      <c r="CF107">
        <v>0</v>
      </c>
      <c r="CG107">
        <v>0</v>
      </c>
      <c r="CM107">
        <v>0</v>
      </c>
      <c r="CN107" t="s">
        <v>1067</v>
      </c>
      <c r="CO107">
        <v>0</v>
      </c>
      <c r="CP107">
        <f t="shared" si="112"/>
        <v>364.8</v>
      </c>
      <c r="CQ107">
        <f t="shared" si="113"/>
        <v>30.4</v>
      </c>
      <c r="CR107">
        <f t="shared" si="114"/>
        <v>0</v>
      </c>
      <c r="CS107">
        <f t="shared" si="115"/>
        <v>0</v>
      </c>
      <c r="CT107">
        <f t="shared" si="116"/>
        <v>0</v>
      </c>
      <c r="CU107">
        <f t="shared" si="117"/>
        <v>0</v>
      </c>
      <c r="CV107">
        <f t="shared" si="118"/>
        <v>0</v>
      </c>
      <c r="CW107">
        <f t="shared" si="119"/>
        <v>0</v>
      </c>
      <c r="CX107">
        <f t="shared" si="120"/>
        <v>0</v>
      </c>
      <c r="CY107">
        <f t="shared" si="121"/>
        <v>0</v>
      </c>
      <c r="CZ107">
        <f t="shared" si="122"/>
        <v>0</v>
      </c>
      <c r="DC107" t="s">
        <v>1067</v>
      </c>
      <c r="DD107" t="s">
        <v>1067</v>
      </c>
      <c r="DE107" t="s">
        <v>1067</v>
      </c>
      <c r="DF107" t="s">
        <v>1067</v>
      </c>
      <c r="DG107" t="s">
        <v>1067</v>
      </c>
      <c r="DH107" t="s">
        <v>1067</v>
      </c>
      <c r="DI107" t="s">
        <v>1067</v>
      </c>
      <c r="DJ107" t="s">
        <v>1067</v>
      </c>
      <c r="DK107" t="s">
        <v>1067</v>
      </c>
      <c r="DL107" t="s">
        <v>1067</v>
      </c>
      <c r="DM107" t="s">
        <v>1067</v>
      </c>
      <c r="DN107">
        <v>0</v>
      </c>
      <c r="DO107">
        <v>0</v>
      </c>
      <c r="DP107">
        <v>1</v>
      </c>
      <c r="DQ107">
        <v>1</v>
      </c>
      <c r="DU107">
        <v>1010</v>
      </c>
      <c r="DV107" t="s">
        <v>126</v>
      </c>
      <c r="DW107" t="s">
        <v>126</v>
      </c>
      <c r="DX107">
        <v>100</v>
      </c>
      <c r="EE107">
        <v>39174504</v>
      </c>
      <c r="EF107">
        <v>2</v>
      </c>
      <c r="EG107" t="s">
        <v>1084</v>
      </c>
      <c r="EH107">
        <v>0</v>
      </c>
      <c r="EI107" t="s">
        <v>1067</v>
      </c>
      <c r="EJ107">
        <v>1</v>
      </c>
      <c r="EK107">
        <v>11001</v>
      </c>
      <c r="EL107" t="s">
        <v>1111</v>
      </c>
      <c r="EM107" t="s">
        <v>49</v>
      </c>
      <c r="EO107" t="s">
        <v>1067</v>
      </c>
      <c r="EQ107">
        <v>0</v>
      </c>
      <c r="ER107">
        <v>5</v>
      </c>
      <c r="ES107">
        <v>5</v>
      </c>
      <c r="ET107">
        <v>0</v>
      </c>
      <c r="EU107">
        <v>0</v>
      </c>
      <c r="EV107">
        <v>0</v>
      </c>
      <c r="EW107">
        <v>0</v>
      </c>
      <c r="EX107">
        <v>0</v>
      </c>
      <c r="FQ107">
        <v>0</v>
      </c>
      <c r="FR107">
        <f t="shared" si="123"/>
        <v>0</v>
      </c>
      <c r="FS107">
        <v>0</v>
      </c>
      <c r="FT107" t="s">
        <v>1088</v>
      </c>
      <c r="FU107" t="s">
        <v>1089</v>
      </c>
      <c r="FX107">
        <v>110.7</v>
      </c>
      <c r="FY107">
        <v>63.75</v>
      </c>
      <c r="GA107" t="s">
        <v>1067</v>
      </c>
      <c r="GD107">
        <v>0</v>
      </c>
      <c r="GF107">
        <v>-314866572</v>
      </c>
      <c r="GG107">
        <v>1</v>
      </c>
      <c r="GH107">
        <v>1</v>
      </c>
      <c r="GI107">
        <v>4</v>
      </c>
      <c r="GJ107">
        <v>0</v>
      </c>
      <c r="GK107">
        <f>ROUND(R107*(R12)/100,2)</f>
        <v>0</v>
      </c>
      <c r="GL107">
        <f t="shared" si="124"/>
        <v>0</v>
      </c>
      <c r="GM107">
        <f t="shared" si="125"/>
        <v>364.8</v>
      </c>
      <c r="GN107">
        <f t="shared" si="126"/>
        <v>364.8</v>
      </c>
      <c r="GO107">
        <f t="shared" si="127"/>
        <v>0</v>
      </c>
      <c r="GP107">
        <f t="shared" si="128"/>
        <v>0</v>
      </c>
      <c r="GR107">
        <v>0</v>
      </c>
      <c r="GS107">
        <v>3</v>
      </c>
      <c r="GT107">
        <v>0</v>
      </c>
      <c r="GU107" t="s">
        <v>1067</v>
      </c>
      <c r="GV107">
        <f t="shared" si="129"/>
        <v>0</v>
      </c>
      <c r="GW107">
        <v>1</v>
      </c>
      <c r="GX107">
        <f t="shared" si="130"/>
        <v>0</v>
      </c>
      <c r="HA107">
        <v>0</v>
      </c>
      <c r="HB107">
        <v>0</v>
      </c>
      <c r="IK107">
        <v>0</v>
      </c>
    </row>
    <row r="108" spans="1:245">
      <c r="A108">
        <v>18</v>
      </c>
      <c r="B108">
        <v>1</v>
      </c>
      <c r="C108">
        <v>296</v>
      </c>
      <c r="E108" t="s">
        <v>128</v>
      </c>
      <c r="F108" t="s">
        <v>129</v>
      </c>
      <c r="G108" t="s">
        <v>130</v>
      </c>
      <c r="H108" t="s">
        <v>1097</v>
      </c>
      <c r="I108">
        <f>I106*J108</f>
        <v>3.4689999999999999E-3</v>
      </c>
      <c r="J108">
        <v>1.8002075765438505E-3</v>
      </c>
      <c r="O108">
        <f t="shared" si="98"/>
        <v>0</v>
      </c>
      <c r="P108">
        <f t="shared" si="99"/>
        <v>0</v>
      </c>
      <c r="Q108">
        <f t="shared" si="100"/>
        <v>0</v>
      </c>
      <c r="R108">
        <f t="shared" si="101"/>
        <v>0</v>
      </c>
      <c r="S108">
        <f t="shared" si="102"/>
        <v>0</v>
      </c>
      <c r="T108">
        <f t="shared" si="103"/>
        <v>0</v>
      </c>
      <c r="U108">
        <f t="shared" si="104"/>
        <v>0</v>
      </c>
      <c r="V108">
        <f t="shared" si="105"/>
        <v>0</v>
      </c>
      <c r="W108">
        <f t="shared" si="106"/>
        <v>0</v>
      </c>
      <c r="X108">
        <f t="shared" si="107"/>
        <v>0</v>
      </c>
      <c r="Y108">
        <f t="shared" si="108"/>
        <v>0</v>
      </c>
      <c r="AA108">
        <v>39278658</v>
      </c>
      <c r="AB108">
        <f t="shared" si="109"/>
        <v>0</v>
      </c>
      <c r="AC108">
        <f t="shared" si="131"/>
        <v>0</v>
      </c>
      <c r="AD108">
        <f>ROUND((((ET108)-(EU108))+AE108),2)</f>
        <v>0</v>
      </c>
      <c r="AE108">
        <f>ROUND((EU108),2)</f>
        <v>0</v>
      </c>
      <c r="AF108">
        <f>ROUND((EV108),2)</f>
        <v>0</v>
      </c>
      <c r="AG108">
        <f t="shared" si="110"/>
        <v>0</v>
      </c>
      <c r="AH108">
        <f>(EW108)</f>
        <v>0</v>
      </c>
      <c r="AI108">
        <f>(EX108)</f>
        <v>0</v>
      </c>
      <c r="AJ108">
        <f t="shared" si="111"/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111</v>
      </c>
      <c r="AU108">
        <v>64</v>
      </c>
      <c r="AV108">
        <v>1</v>
      </c>
      <c r="AW108">
        <v>1</v>
      </c>
      <c r="AZ108">
        <v>6.08</v>
      </c>
      <c r="BA108">
        <v>1</v>
      </c>
      <c r="BB108">
        <v>1</v>
      </c>
      <c r="BC108">
        <v>6.08</v>
      </c>
      <c r="BD108" t="s">
        <v>1067</v>
      </c>
      <c r="BE108" t="s">
        <v>1067</v>
      </c>
      <c r="BF108" t="s">
        <v>1067</v>
      </c>
      <c r="BG108" t="s">
        <v>1067</v>
      </c>
      <c r="BH108">
        <v>3</v>
      </c>
      <c r="BI108">
        <v>1</v>
      </c>
      <c r="BJ108" t="s">
        <v>1067</v>
      </c>
      <c r="BM108">
        <v>11001</v>
      </c>
      <c r="BN108">
        <v>0</v>
      </c>
      <c r="BO108" t="s">
        <v>1067</v>
      </c>
      <c r="BP108">
        <v>0</v>
      </c>
      <c r="BQ108">
        <v>2</v>
      </c>
      <c r="BR108">
        <v>0</v>
      </c>
      <c r="BS108">
        <v>1</v>
      </c>
      <c r="BT108">
        <v>1</v>
      </c>
      <c r="BU108">
        <v>1</v>
      </c>
      <c r="BV108">
        <v>1</v>
      </c>
      <c r="BW108">
        <v>1</v>
      </c>
      <c r="BX108">
        <v>1</v>
      </c>
      <c r="BY108" t="s">
        <v>1067</v>
      </c>
      <c r="BZ108">
        <v>123</v>
      </c>
      <c r="CA108">
        <v>75</v>
      </c>
      <c r="CF108">
        <v>0</v>
      </c>
      <c r="CG108">
        <v>0</v>
      </c>
      <c r="CM108">
        <v>0</v>
      </c>
      <c r="CN108" t="s">
        <v>1067</v>
      </c>
      <c r="CO108">
        <v>0</v>
      </c>
      <c r="CP108">
        <f t="shared" si="112"/>
        <v>0</v>
      </c>
      <c r="CQ108">
        <f t="shared" si="113"/>
        <v>0</v>
      </c>
      <c r="CR108">
        <f t="shared" si="114"/>
        <v>0</v>
      </c>
      <c r="CS108">
        <f t="shared" si="115"/>
        <v>0</v>
      </c>
      <c r="CT108">
        <f t="shared" si="116"/>
        <v>0</v>
      </c>
      <c r="CU108">
        <f t="shared" si="117"/>
        <v>0</v>
      </c>
      <c r="CV108">
        <f t="shared" si="118"/>
        <v>0</v>
      </c>
      <c r="CW108">
        <f t="shared" si="119"/>
        <v>0</v>
      </c>
      <c r="CX108">
        <f t="shared" si="120"/>
        <v>0</v>
      </c>
      <c r="CY108">
        <f t="shared" si="121"/>
        <v>0</v>
      </c>
      <c r="CZ108">
        <f t="shared" si="122"/>
        <v>0</v>
      </c>
      <c r="DC108" t="s">
        <v>1067</v>
      </c>
      <c r="DD108" t="s">
        <v>1067</v>
      </c>
      <c r="DE108" t="s">
        <v>1067</v>
      </c>
      <c r="DF108" t="s">
        <v>1067</v>
      </c>
      <c r="DG108" t="s">
        <v>1067</v>
      </c>
      <c r="DH108" t="s">
        <v>1067</v>
      </c>
      <c r="DI108" t="s">
        <v>1067</v>
      </c>
      <c r="DJ108" t="s">
        <v>1067</v>
      </c>
      <c r="DK108" t="s">
        <v>1067</v>
      </c>
      <c r="DL108" t="s">
        <v>1067</v>
      </c>
      <c r="DM108" t="s">
        <v>1067</v>
      </c>
      <c r="DN108">
        <v>0</v>
      </c>
      <c r="DO108">
        <v>0</v>
      </c>
      <c r="DP108">
        <v>1</v>
      </c>
      <c r="DQ108">
        <v>1</v>
      </c>
      <c r="DU108">
        <v>1009</v>
      </c>
      <c r="DV108" t="s">
        <v>1097</v>
      </c>
      <c r="DW108" t="s">
        <v>1097</v>
      </c>
      <c r="DX108">
        <v>1000</v>
      </c>
      <c r="EE108">
        <v>39174504</v>
      </c>
      <c r="EF108">
        <v>2</v>
      </c>
      <c r="EG108" t="s">
        <v>1084</v>
      </c>
      <c r="EH108">
        <v>0</v>
      </c>
      <c r="EI108" t="s">
        <v>1067</v>
      </c>
      <c r="EJ108">
        <v>1</v>
      </c>
      <c r="EK108">
        <v>11001</v>
      </c>
      <c r="EL108" t="s">
        <v>1111</v>
      </c>
      <c r="EM108" t="s">
        <v>49</v>
      </c>
      <c r="EO108" t="s">
        <v>1067</v>
      </c>
      <c r="EQ108">
        <v>0</v>
      </c>
      <c r="ER108">
        <v>0</v>
      </c>
      <c r="ES108">
        <v>0</v>
      </c>
      <c r="ET108">
        <v>0</v>
      </c>
      <c r="EU108">
        <v>0</v>
      </c>
      <c r="EV108">
        <v>0</v>
      </c>
      <c r="EW108">
        <v>0</v>
      </c>
      <c r="EX108">
        <v>0</v>
      </c>
      <c r="FQ108">
        <v>0</v>
      </c>
      <c r="FR108">
        <f t="shared" si="123"/>
        <v>0</v>
      </c>
      <c r="FS108">
        <v>0</v>
      </c>
      <c r="FT108" t="s">
        <v>1088</v>
      </c>
      <c r="FU108" t="s">
        <v>1089</v>
      </c>
      <c r="FX108">
        <v>110.7</v>
      </c>
      <c r="FY108">
        <v>63.75</v>
      </c>
      <c r="GA108" t="s">
        <v>1067</v>
      </c>
      <c r="GD108">
        <v>0</v>
      </c>
      <c r="GF108">
        <v>-16342244</v>
      </c>
      <c r="GG108">
        <v>1</v>
      </c>
      <c r="GH108">
        <v>1</v>
      </c>
      <c r="GI108">
        <v>4</v>
      </c>
      <c r="GJ108">
        <v>0</v>
      </c>
      <c r="GK108">
        <f>ROUND(R108*(R12)/100,2)</f>
        <v>0</v>
      </c>
      <c r="GL108">
        <f t="shared" si="124"/>
        <v>0</v>
      </c>
      <c r="GM108">
        <f t="shared" si="125"/>
        <v>0</v>
      </c>
      <c r="GN108">
        <f t="shared" si="126"/>
        <v>0</v>
      </c>
      <c r="GO108">
        <f t="shared" si="127"/>
        <v>0</v>
      </c>
      <c r="GP108">
        <f t="shared" si="128"/>
        <v>0</v>
      </c>
      <c r="GR108">
        <v>0</v>
      </c>
      <c r="GS108">
        <v>3</v>
      </c>
      <c r="GT108">
        <v>0</v>
      </c>
      <c r="GU108" t="s">
        <v>1067</v>
      </c>
      <c r="GV108">
        <f t="shared" si="129"/>
        <v>0</v>
      </c>
      <c r="GW108">
        <v>1</v>
      </c>
      <c r="GX108">
        <f t="shared" si="130"/>
        <v>0</v>
      </c>
      <c r="HA108">
        <v>0</v>
      </c>
      <c r="HB108">
        <v>0</v>
      </c>
      <c r="IK108">
        <v>0</v>
      </c>
    </row>
    <row r="109" spans="1:245">
      <c r="A109">
        <v>17</v>
      </c>
      <c r="B109">
        <v>1</v>
      </c>
      <c r="C109">
        <f ca="1">ROW(SmtRes!A307)</f>
        <v>307</v>
      </c>
      <c r="D109">
        <f ca="1">ROW(EtalonRes!A304)</f>
        <v>304</v>
      </c>
      <c r="E109" t="s">
        <v>131</v>
      </c>
      <c r="F109" t="s">
        <v>132</v>
      </c>
      <c r="G109" t="s">
        <v>133</v>
      </c>
      <c r="H109" t="s">
        <v>1080</v>
      </c>
      <c r="I109">
        <f>ROUND(192.7/100,9)</f>
        <v>1.927</v>
      </c>
      <c r="J109">
        <v>0</v>
      </c>
      <c r="O109">
        <f t="shared" si="98"/>
        <v>1941.61</v>
      </c>
      <c r="P109">
        <f t="shared" si="99"/>
        <v>21.56</v>
      </c>
      <c r="Q109">
        <f t="shared" si="100"/>
        <v>906.13</v>
      </c>
      <c r="R109">
        <f t="shared" si="101"/>
        <v>33.979999999999997</v>
      </c>
      <c r="S109">
        <f t="shared" si="102"/>
        <v>1013.92</v>
      </c>
      <c r="T109">
        <f t="shared" si="103"/>
        <v>0</v>
      </c>
      <c r="U109">
        <f t="shared" si="104"/>
        <v>19.900129</v>
      </c>
      <c r="V109">
        <f t="shared" si="105"/>
        <v>0.48175000000000001</v>
      </c>
      <c r="W109">
        <f t="shared" si="106"/>
        <v>0</v>
      </c>
      <c r="X109">
        <f t="shared" si="107"/>
        <v>1110.77</v>
      </c>
      <c r="Y109">
        <f t="shared" si="108"/>
        <v>565.87</v>
      </c>
      <c r="AA109">
        <v>39278658</v>
      </c>
      <c r="AB109">
        <f t="shared" si="109"/>
        <v>165.72</v>
      </c>
      <c r="AC109">
        <f t="shared" si="131"/>
        <v>1.84</v>
      </c>
      <c r="AD109">
        <f>ROUND(((((ET109*1.25))-((EU109*1.25)))+AE109),2)</f>
        <v>77.34</v>
      </c>
      <c r="AE109">
        <f>ROUND(((EU109*1.25)),2)</f>
        <v>2.9</v>
      </c>
      <c r="AF109">
        <f>ROUND(((EV109*1.15)),2)</f>
        <v>86.54</v>
      </c>
      <c r="AG109">
        <f t="shared" si="110"/>
        <v>0</v>
      </c>
      <c r="AH109">
        <f>((EW109*1.15))</f>
        <v>10.327</v>
      </c>
      <c r="AI109">
        <f>((EX109*1.25))</f>
        <v>0.25</v>
      </c>
      <c r="AJ109">
        <f t="shared" si="111"/>
        <v>0</v>
      </c>
      <c r="AK109">
        <v>138.96</v>
      </c>
      <c r="AL109">
        <v>1.84</v>
      </c>
      <c r="AM109">
        <v>61.87</v>
      </c>
      <c r="AN109">
        <v>2.3199999999999998</v>
      </c>
      <c r="AO109">
        <v>75.25</v>
      </c>
      <c r="AP109">
        <v>0</v>
      </c>
      <c r="AQ109">
        <v>8.98</v>
      </c>
      <c r="AR109">
        <v>0.2</v>
      </c>
      <c r="AS109">
        <v>0</v>
      </c>
      <c r="AT109">
        <v>106</v>
      </c>
      <c r="AU109">
        <v>54</v>
      </c>
      <c r="AV109">
        <v>1</v>
      </c>
      <c r="AW109">
        <v>1</v>
      </c>
      <c r="AZ109">
        <v>6.08</v>
      </c>
      <c r="BA109">
        <v>6.08</v>
      </c>
      <c r="BB109">
        <v>6.08</v>
      </c>
      <c r="BC109">
        <v>6.08</v>
      </c>
      <c r="BD109" t="s">
        <v>1067</v>
      </c>
      <c r="BE109" t="s">
        <v>1067</v>
      </c>
      <c r="BF109" t="s">
        <v>1067</v>
      </c>
      <c r="BG109" t="s">
        <v>1067</v>
      </c>
      <c r="BH109">
        <v>0</v>
      </c>
      <c r="BI109">
        <v>1</v>
      </c>
      <c r="BJ109" t="s">
        <v>134</v>
      </c>
      <c r="BM109">
        <v>10001</v>
      </c>
      <c r="BN109">
        <v>0</v>
      </c>
      <c r="BO109" t="s">
        <v>1067</v>
      </c>
      <c r="BP109">
        <v>0</v>
      </c>
      <c r="BQ109">
        <v>2</v>
      </c>
      <c r="BR109">
        <v>0</v>
      </c>
      <c r="BS109">
        <v>6.08</v>
      </c>
      <c r="BT109">
        <v>1</v>
      </c>
      <c r="BU109">
        <v>1</v>
      </c>
      <c r="BV109">
        <v>1</v>
      </c>
      <c r="BW109">
        <v>1</v>
      </c>
      <c r="BX109">
        <v>1</v>
      </c>
      <c r="BY109" t="s">
        <v>1067</v>
      </c>
      <c r="BZ109">
        <v>118</v>
      </c>
      <c r="CA109">
        <v>63</v>
      </c>
      <c r="CF109">
        <v>0</v>
      </c>
      <c r="CG109">
        <v>0</v>
      </c>
      <c r="CM109">
        <v>0</v>
      </c>
      <c r="CN109" t="s">
        <v>1021</v>
      </c>
      <c r="CO109">
        <v>0</v>
      </c>
      <c r="CP109">
        <f t="shared" si="112"/>
        <v>1941.61</v>
      </c>
      <c r="CQ109">
        <f t="shared" si="113"/>
        <v>11.187200000000001</v>
      </c>
      <c r="CR109">
        <f t="shared" si="114"/>
        <v>470.22720000000004</v>
      </c>
      <c r="CS109">
        <f t="shared" si="115"/>
        <v>17.631999999999998</v>
      </c>
      <c r="CT109">
        <f t="shared" si="116"/>
        <v>526.16320000000007</v>
      </c>
      <c r="CU109">
        <f t="shared" si="117"/>
        <v>0</v>
      </c>
      <c r="CV109">
        <f t="shared" si="118"/>
        <v>10.327</v>
      </c>
      <c r="CW109">
        <f t="shared" si="119"/>
        <v>0.25</v>
      </c>
      <c r="CX109">
        <f t="shared" si="120"/>
        <v>0</v>
      </c>
      <c r="CY109">
        <f t="shared" si="121"/>
        <v>1110.7739999999999</v>
      </c>
      <c r="CZ109">
        <f t="shared" si="122"/>
        <v>565.86599999999987</v>
      </c>
      <c r="DC109" t="s">
        <v>1067</v>
      </c>
      <c r="DD109" t="s">
        <v>1067</v>
      </c>
      <c r="DE109" t="s">
        <v>1082</v>
      </c>
      <c r="DF109" t="s">
        <v>1082</v>
      </c>
      <c r="DG109" t="s">
        <v>1083</v>
      </c>
      <c r="DH109" t="s">
        <v>1067</v>
      </c>
      <c r="DI109" t="s">
        <v>1083</v>
      </c>
      <c r="DJ109" t="s">
        <v>1082</v>
      </c>
      <c r="DK109" t="s">
        <v>1067</v>
      </c>
      <c r="DL109" t="s">
        <v>1067</v>
      </c>
      <c r="DM109" t="s">
        <v>1067</v>
      </c>
      <c r="DN109">
        <v>0</v>
      </c>
      <c r="DO109">
        <v>0</v>
      </c>
      <c r="DP109">
        <v>1</v>
      </c>
      <c r="DQ109">
        <v>1</v>
      </c>
      <c r="DU109">
        <v>1005</v>
      </c>
      <c r="DV109" t="s">
        <v>1080</v>
      </c>
      <c r="DW109" t="s">
        <v>1080</v>
      </c>
      <c r="DX109">
        <v>100</v>
      </c>
      <c r="EE109">
        <v>39174503</v>
      </c>
      <c r="EF109">
        <v>2</v>
      </c>
      <c r="EG109" t="s">
        <v>1084</v>
      </c>
      <c r="EH109">
        <v>0</v>
      </c>
      <c r="EI109" t="s">
        <v>1067</v>
      </c>
      <c r="EJ109">
        <v>1</v>
      </c>
      <c r="EK109">
        <v>10001</v>
      </c>
      <c r="EL109" t="s">
        <v>1141</v>
      </c>
      <c r="EM109" t="s">
        <v>1142</v>
      </c>
      <c r="EO109" t="s">
        <v>1087</v>
      </c>
      <c r="EQ109">
        <v>0</v>
      </c>
      <c r="ER109">
        <v>138.96</v>
      </c>
      <c r="ES109">
        <v>1.84</v>
      </c>
      <c r="ET109">
        <v>61.87</v>
      </c>
      <c r="EU109">
        <v>2.3199999999999998</v>
      </c>
      <c r="EV109">
        <v>75.25</v>
      </c>
      <c r="EW109">
        <v>8.98</v>
      </c>
      <c r="EX109">
        <v>0.2</v>
      </c>
      <c r="EY109">
        <v>0</v>
      </c>
      <c r="FQ109">
        <v>0</v>
      </c>
      <c r="FR109">
        <f t="shared" si="123"/>
        <v>0</v>
      </c>
      <c r="FS109">
        <v>0</v>
      </c>
      <c r="FT109" t="s">
        <v>1088</v>
      </c>
      <c r="FU109" t="s">
        <v>1089</v>
      </c>
      <c r="FX109">
        <v>106.2</v>
      </c>
      <c r="FY109">
        <v>53.55</v>
      </c>
      <c r="GA109" t="s">
        <v>1067</v>
      </c>
      <c r="GD109">
        <v>0</v>
      </c>
      <c r="GF109">
        <v>-2082150650</v>
      </c>
      <c r="GG109">
        <v>1</v>
      </c>
      <c r="GH109">
        <v>1</v>
      </c>
      <c r="GI109">
        <v>4</v>
      </c>
      <c r="GJ109">
        <v>0</v>
      </c>
      <c r="GK109">
        <f>ROUND(R109*(R12)/100,2)</f>
        <v>0</v>
      </c>
      <c r="GL109">
        <f t="shared" si="124"/>
        <v>0</v>
      </c>
      <c r="GM109">
        <f t="shared" si="125"/>
        <v>3618.25</v>
      </c>
      <c r="GN109">
        <f t="shared" si="126"/>
        <v>3618.25</v>
      </c>
      <c r="GO109">
        <f t="shared" si="127"/>
        <v>0</v>
      </c>
      <c r="GP109">
        <f t="shared" si="128"/>
        <v>0</v>
      </c>
      <c r="GR109">
        <v>0</v>
      </c>
      <c r="GS109">
        <v>3</v>
      </c>
      <c r="GT109">
        <v>0</v>
      </c>
      <c r="GU109" t="s">
        <v>1067</v>
      </c>
      <c r="GV109">
        <f t="shared" si="129"/>
        <v>0</v>
      </c>
      <c r="GW109">
        <v>1</v>
      </c>
      <c r="GX109">
        <f t="shared" si="130"/>
        <v>0</v>
      </c>
      <c r="HA109">
        <v>0</v>
      </c>
      <c r="HB109">
        <v>0</v>
      </c>
      <c r="IK109">
        <v>0</v>
      </c>
    </row>
    <row r="110" spans="1:245">
      <c r="A110">
        <v>18</v>
      </c>
      <c r="B110">
        <v>1</v>
      </c>
      <c r="C110">
        <v>307</v>
      </c>
      <c r="E110" t="s">
        <v>135</v>
      </c>
      <c r="F110" t="s">
        <v>1260</v>
      </c>
      <c r="G110" t="s">
        <v>1261</v>
      </c>
      <c r="H110" t="s">
        <v>1227</v>
      </c>
      <c r="I110">
        <f>I109*J110</f>
        <v>26.592600000000001</v>
      </c>
      <c r="J110">
        <v>13.8</v>
      </c>
      <c r="O110">
        <f t="shared" si="98"/>
        <v>2561.06</v>
      </c>
      <c r="P110">
        <f t="shared" si="99"/>
        <v>2561.06</v>
      </c>
      <c r="Q110">
        <f t="shared" si="100"/>
        <v>0</v>
      </c>
      <c r="R110">
        <f t="shared" si="101"/>
        <v>0</v>
      </c>
      <c r="S110">
        <f t="shared" si="102"/>
        <v>0</v>
      </c>
      <c r="T110">
        <f t="shared" si="103"/>
        <v>0</v>
      </c>
      <c r="U110">
        <f t="shared" si="104"/>
        <v>0</v>
      </c>
      <c r="V110">
        <f t="shared" si="105"/>
        <v>0</v>
      </c>
      <c r="W110">
        <f t="shared" si="106"/>
        <v>0</v>
      </c>
      <c r="X110">
        <f t="shared" si="107"/>
        <v>0</v>
      </c>
      <c r="Y110">
        <f t="shared" si="108"/>
        <v>0</v>
      </c>
      <c r="AA110">
        <v>39278658</v>
      </c>
      <c r="AB110">
        <f t="shared" si="109"/>
        <v>15.84</v>
      </c>
      <c r="AC110">
        <f t="shared" si="131"/>
        <v>15.84</v>
      </c>
      <c r="AD110">
        <f>ROUND((((ET110)-(EU110))+AE110),2)</f>
        <v>0</v>
      </c>
      <c r="AE110">
        <f>ROUND((EU110),2)</f>
        <v>0</v>
      </c>
      <c r="AF110">
        <f>ROUND((EV110),2)</f>
        <v>0</v>
      </c>
      <c r="AG110">
        <f t="shared" si="110"/>
        <v>0</v>
      </c>
      <c r="AH110">
        <f>(EW110)</f>
        <v>0</v>
      </c>
      <c r="AI110">
        <f>(EX110)</f>
        <v>0</v>
      </c>
      <c r="AJ110">
        <f t="shared" si="111"/>
        <v>0</v>
      </c>
      <c r="AK110">
        <v>15.84</v>
      </c>
      <c r="AL110">
        <v>15.84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106</v>
      </c>
      <c r="AU110">
        <v>54</v>
      </c>
      <c r="AV110">
        <v>1</v>
      </c>
      <c r="AW110">
        <v>1</v>
      </c>
      <c r="AZ110">
        <v>6.08</v>
      </c>
      <c r="BA110">
        <v>1</v>
      </c>
      <c r="BB110">
        <v>1</v>
      </c>
      <c r="BC110">
        <v>6.08</v>
      </c>
      <c r="BD110" t="s">
        <v>1067</v>
      </c>
      <c r="BE110" t="s">
        <v>1067</v>
      </c>
      <c r="BF110" t="s">
        <v>1067</v>
      </c>
      <c r="BG110" t="s">
        <v>1067</v>
      </c>
      <c r="BH110">
        <v>3</v>
      </c>
      <c r="BI110">
        <v>1</v>
      </c>
      <c r="BJ110" t="s">
        <v>1262</v>
      </c>
      <c r="BM110">
        <v>10001</v>
      </c>
      <c r="BN110">
        <v>0</v>
      </c>
      <c r="BO110" t="s">
        <v>1067</v>
      </c>
      <c r="BP110">
        <v>0</v>
      </c>
      <c r="BQ110">
        <v>2</v>
      </c>
      <c r="BR110">
        <v>0</v>
      </c>
      <c r="BS110">
        <v>1</v>
      </c>
      <c r="BT110">
        <v>1</v>
      </c>
      <c r="BU110">
        <v>1</v>
      </c>
      <c r="BV110">
        <v>1</v>
      </c>
      <c r="BW110">
        <v>1</v>
      </c>
      <c r="BX110">
        <v>1</v>
      </c>
      <c r="BY110" t="s">
        <v>1067</v>
      </c>
      <c r="BZ110">
        <v>118</v>
      </c>
      <c r="CA110">
        <v>63</v>
      </c>
      <c r="CF110">
        <v>0</v>
      </c>
      <c r="CG110">
        <v>0</v>
      </c>
      <c r="CM110">
        <v>0</v>
      </c>
      <c r="CN110" t="s">
        <v>1067</v>
      </c>
      <c r="CO110">
        <v>0</v>
      </c>
      <c r="CP110">
        <f t="shared" si="112"/>
        <v>2561.06</v>
      </c>
      <c r="CQ110">
        <f t="shared" si="113"/>
        <v>96.307199999999995</v>
      </c>
      <c r="CR110">
        <f t="shared" si="114"/>
        <v>0</v>
      </c>
      <c r="CS110">
        <f t="shared" si="115"/>
        <v>0</v>
      </c>
      <c r="CT110">
        <f t="shared" si="116"/>
        <v>0</v>
      </c>
      <c r="CU110">
        <f t="shared" si="117"/>
        <v>0</v>
      </c>
      <c r="CV110">
        <f t="shared" si="118"/>
        <v>0</v>
      </c>
      <c r="CW110">
        <f t="shared" si="119"/>
        <v>0</v>
      </c>
      <c r="CX110">
        <f t="shared" si="120"/>
        <v>0</v>
      </c>
      <c r="CY110">
        <f t="shared" si="121"/>
        <v>0</v>
      </c>
      <c r="CZ110">
        <f t="shared" si="122"/>
        <v>0</v>
      </c>
      <c r="DC110" t="s">
        <v>1067</v>
      </c>
      <c r="DD110" t="s">
        <v>1067</v>
      </c>
      <c r="DE110" t="s">
        <v>1067</v>
      </c>
      <c r="DF110" t="s">
        <v>1067</v>
      </c>
      <c r="DG110" t="s">
        <v>1067</v>
      </c>
      <c r="DH110" t="s">
        <v>1067</v>
      </c>
      <c r="DI110" t="s">
        <v>1067</v>
      </c>
      <c r="DJ110" t="s">
        <v>1067</v>
      </c>
      <c r="DK110" t="s">
        <v>1067</v>
      </c>
      <c r="DL110" t="s">
        <v>1067</v>
      </c>
      <c r="DM110" t="s">
        <v>1067</v>
      </c>
      <c r="DN110">
        <v>0</v>
      </c>
      <c r="DO110">
        <v>0</v>
      </c>
      <c r="DP110">
        <v>1</v>
      </c>
      <c r="DQ110">
        <v>1</v>
      </c>
      <c r="DU110">
        <v>1009</v>
      </c>
      <c r="DV110" t="s">
        <v>1227</v>
      </c>
      <c r="DW110" t="s">
        <v>1227</v>
      </c>
      <c r="DX110">
        <v>1</v>
      </c>
      <c r="EE110">
        <v>39174503</v>
      </c>
      <c r="EF110">
        <v>2</v>
      </c>
      <c r="EG110" t="s">
        <v>1084</v>
      </c>
      <c r="EH110">
        <v>0</v>
      </c>
      <c r="EI110" t="s">
        <v>1067</v>
      </c>
      <c r="EJ110">
        <v>1</v>
      </c>
      <c r="EK110">
        <v>10001</v>
      </c>
      <c r="EL110" t="s">
        <v>1141</v>
      </c>
      <c r="EM110" t="s">
        <v>1142</v>
      </c>
      <c r="EO110" t="s">
        <v>1067</v>
      </c>
      <c r="EQ110">
        <v>0</v>
      </c>
      <c r="ER110">
        <v>15.84</v>
      </c>
      <c r="ES110">
        <v>15.84</v>
      </c>
      <c r="ET110">
        <v>0</v>
      </c>
      <c r="EU110">
        <v>0</v>
      </c>
      <c r="EV110">
        <v>0</v>
      </c>
      <c r="EW110">
        <v>0</v>
      </c>
      <c r="EX110">
        <v>0</v>
      </c>
      <c r="FQ110">
        <v>0</v>
      </c>
      <c r="FR110">
        <f t="shared" si="123"/>
        <v>0</v>
      </c>
      <c r="FS110">
        <v>0</v>
      </c>
      <c r="FT110" t="s">
        <v>1088</v>
      </c>
      <c r="FU110" t="s">
        <v>1089</v>
      </c>
      <c r="FX110">
        <v>106.2</v>
      </c>
      <c r="FY110">
        <v>53.55</v>
      </c>
      <c r="GA110" t="s">
        <v>1067</v>
      </c>
      <c r="GD110">
        <v>0</v>
      </c>
      <c r="GF110">
        <v>1872365097</v>
      </c>
      <c r="GG110">
        <v>1</v>
      </c>
      <c r="GH110">
        <v>1</v>
      </c>
      <c r="GI110">
        <v>4</v>
      </c>
      <c r="GJ110">
        <v>0</v>
      </c>
      <c r="GK110">
        <f>ROUND(R110*(R12)/100,2)</f>
        <v>0</v>
      </c>
      <c r="GL110">
        <f t="shared" si="124"/>
        <v>0</v>
      </c>
      <c r="GM110">
        <f t="shared" si="125"/>
        <v>2561.06</v>
      </c>
      <c r="GN110">
        <f t="shared" si="126"/>
        <v>2561.06</v>
      </c>
      <c r="GO110">
        <f t="shared" si="127"/>
        <v>0</v>
      </c>
      <c r="GP110">
        <f t="shared" si="128"/>
        <v>0</v>
      </c>
      <c r="GR110">
        <v>0</v>
      </c>
      <c r="GS110">
        <v>3</v>
      </c>
      <c r="GT110">
        <v>0</v>
      </c>
      <c r="GU110" t="s">
        <v>1067</v>
      </c>
      <c r="GV110">
        <f t="shared" si="129"/>
        <v>0</v>
      </c>
      <c r="GW110">
        <v>1</v>
      </c>
      <c r="GX110">
        <f t="shared" si="130"/>
        <v>0</v>
      </c>
      <c r="HA110">
        <v>0</v>
      </c>
      <c r="HB110">
        <v>0</v>
      </c>
      <c r="IK110">
        <v>0</v>
      </c>
    </row>
    <row r="111" spans="1:245">
      <c r="A111">
        <v>18</v>
      </c>
      <c r="B111">
        <v>1</v>
      </c>
      <c r="C111">
        <v>306</v>
      </c>
      <c r="E111" t="s">
        <v>136</v>
      </c>
      <c r="F111" t="s">
        <v>137</v>
      </c>
      <c r="G111" t="s">
        <v>138</v>
      </c>
      <c r="H111" t="s">
        <v>1227</v>
      </c>
      <c r="I111">
        <f>I109*J111</f>
        <v>26.592600000000001</v>
      </c>
      <c r="J111">
        <v>13.8</v>
      </c>
      <c r="O111">
        <f t="shared" si="98"/>
        <v>0</v>
      </c>
      <c r="P111">
        <f t="shared" si="99"/>
        <v>0</v>
      </c>
      <c r="Q111">
        <f t="shared" si="100"/>
        <v>0</v>
      </c>
      <c r="R111">
        <f t="shared" si="101"/>
        <v>0</v>
      </c>
      <c r="S111">
        <f t="shared" si="102"/>
        <v>0</v>
      </c>
      <c r="T111">
        <f t="shared" si="103"/>
        <v>0</v>
      </c>
      <c r="U111">
        <f t="shared" si="104"/>
        <v>0</v>
      </c>
      <c r="V111">
        <f t="shared" si="105"/>
        <v>0</v>
      </c>
      <c r="W111">
        <f t="shared" si="106"/>
        <v>0</v>
      </c>
      <c r="X111">
        <f t="shared" si="107"/>
        <v>0</v>
      </c>
      <c r="Y111">
        <f t="shared" si="108"/>
        <v>0</v>
      </c>
      <c r="AA111">
        <v>39278658</v>
      </c>
      <c r="AB111">
        <f t="shared" si="109"/>
        <v>0</v>
      </c>
      <c r="AC111">
        <f t="shared" si="131"/>
        <v>0</v>
      </c>
      <c r="AD111">
        <f>ROUND((((ET111)-(EU111))+AE111),2)</f>
        <v>0</v>
      </c>
      <c r="AE111">
        <f>ROUND((EU111),2)</f>
        <v>0</v>
      </c>
      <c r="AF111">
        <f>ROUND((EV111),2)</f>
        <v>0</v>
      </c>
      <c r="AG111">
        <f t="shared" si="110"/>
        <v>0</v>
      </c>
      <c r="AH111">
        <f>(EW111)</f>
        <v>0</v>
      </c>
      <c r="AI111">
        <f>(EX111)</f>
        <v>0</v>
      </c>
      <c r="AJ111">
        <f t="shared" si="111"/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106</v>
      </c>
      <c r="AU111">
        <v>54</v>
      </c>
      <c r="AV111">
        <v>1</v>
      </c>
      <c r="AW111">
        <v>1</v>
      </c>
      <c r="AZ111">
        <v>6.08</v>
      </c>
      <c r="BA111">
        <v>1</v>
      </c>
      <c r="BB111">
        <v>1</v>
      </c>
      <c r="BC111">
        <v>6.08</v>
      </c>
      <c r="BD111" t="s">
        <v>1067</v>
      </c>
      <c r="BE111" t="s">
        <v>1067</v>
      </c>
      <c r="BF111" t="s">
        <v>1067</v>
      </c>
      <c r="BG111" t="s">
        <v>1067</v>
      </c>
      <c r="BH111">
        <v>3</v>
      </c>
      <c r="BI111">
        <v>1</v>
      </c>
      <c r="BJ111" t="s">
        <v>1067</v>
      </c>
      <c r="BM111">
        <v>10001</v>
      </c>
      <c r="BN111">
        <v>0</v>
      </c>
      <c r="BO111" t="s">
        <v>1067</v>
      </c>
      <c r="BP111">
        <v>0</v>
      </c>
      <c r="BQ111">
        <v>2</v>
      </c>
      <c r="BR111">
        <v>0</v>
      </c>
      <c r="BS111">
        <v>1</v>
      </c>
      <c r="BT111">
        <v>1</v>
      </c>
      <c r="BU111">
        <v>1</v>
      </c>
      <c r="BV111">
        <v>1</v>
      </c>
      <c r="BW111">
        <v>1</v>
      </c>
      <c r="BX111">
        <v>1</v>
      </c>
      <c r="BY111" t="s">
        <v>1067</v>
      </c>
      <c r="BZ111">
        <v>118</v>
      </c>
      <c r="CA111">
        <v>63</v>
      </c>
      <c r="CF111">
        <v>0</v>
      </c>
      <c r="CG111">
        <v>0</v>
      </c>
      <c r="CM111">
        <v>0</v>
      </c>
      <c r="CN111" t="s">
        <v>1067</v>
      </c>
      <c r="CO111">
        <v>0</v>
      </c>
      <c r="CP111">
        <f t="shared" si="112"/>
        <v>0</v>
      </c>
      <c r="CQ111">
        <f t="shared" si="113"/>
        <v>0</v>
      </c>
      <c r="CR111">
        <f t="shared" si="114"/>
        <v>0</v>
      </c>
      <c r="CS111">
        <f t="shared" si="115"/>
        <v>0</v>
      </c>
      <c r="CT111">
        <f t="shared" si="116"/>
        <v>0</v>
      </c>
      <c r="CU111">
        <f t="shared" si="117"/>
        <v>0</v>
      </c>
      <c r="CV111">
        <f t="shared" si="118"/>
        <v>0</v>
      </c>
      <c r="CW111">
        <f t="shared" si="119"/>
        <v>0</v>
      </c>
      <c r="CX111">
        <f t="shared" si="120"/>
        <v>0</v>
      </c>
      <c r="CY111">
        <f t="shared" si="121"/>
        <v>0</v>
      </c>
      <c r="CZ111">
        <f t="shared" si="122"/>
        <v>0</v>
      </c>
      <c r="DC111" t="s">
        <v>1067</v>
      </c>
      <c r="DD111" t="s">
        <v>1067</v>
      </c>
      <c r="DE111" t="s">
        <v>1067</v>
      </c>
      <c r="DF111" t="s">
        <v>1067</v>
      </c>
      <c r="DG111" t="s">
        <v>1067</v>
      </c>
      <c r="DH111" t="s">
        <v>1067</v>
      </c>
      <c r="DI111" t="s">
        <v>1067</v>
      </c>
      <c r="DJ111" t="s">
        <v>1067</v>
      </c>
      <c r="DK111" t="s">
        <v>1067</v>
      </c>
      <c r="DL111" t="s">
        <v>1067</v>
      </c>
      <c r="DM111" t="s">
        <v>1067</v>
      </c>
      <c r="DN111">
        <v>0</v>
      </c>
      <c r="DO111">
        <v>0</v>
      </c>
      <c r="DP111">
        <v>1</v>
      </c>
      <c r="DQ111">
        <v>1</v>
      </c>
      <c r="DU111">
        <v>1009</v>
      </c>
      <c r="DV111" t="s">
        <v>1227</v>
      </c>
      <c r="DW111" t="s">
        <v>1227</v>
      </c>
      <c r="DX111">
        <v>1</v>
      </c>
      <c r="EE111">
        <v>39174503</v>
      </c>
      <c r="EF111">
        <v>2</v>
      </c>
      <c r="EG111" t="s">
        <v>1084</v>
      </c>
      <c r="EH111">
        <v>0</v>
      </c>
      <c r="EI111" t="s">
        <v>1067</v>
      </c>
      <c r="EJ111">
        <v>1</v>
      </c>
      <c r="EK111">
        <v>10001</v>
      </c>
      <c r="EL111" t="s">
        <v>1141</v>
      </c>
      <c r="EM111" t="s">
        <v>1142</v>
      </c>
      <c r="EO111" t="s">
        <v>1067</v>
      </c>
      <c r="EQ111">
        <v>0</v>
      </c>
      <c r="ER111">
        <v>0</v>
      </c>
      <c r="ES111">
        <v>0</v>
      </c>
      <c r="ET111">
        <v>0</v>
      </c>
      <c r="EU111">
        <v>0</v>
      </c>
      <c r="EV111">
        <v>0</v>
      </c>
      <c r="EW111">
        <v>0</v>
      </c>
      <c r="EX111">
        <v>0</v>
      </c>
      <c r="FQ111">
        <v>0</v>
      </c>
      <c r="FR111">
        <f t="shared" si="123"/>
        <v>0</v>
      </c>
      <c r="FS111">
        <v>0</v>
      </c>
      <c r="FT111" t="s">
        <v>1088</v>
      </c>
      <c r="FU111" t="s">
        <v>1089</v>
      </c>
      <c r="FX111">
        <v>106.2</v>
      </c>
      <c r="FY111">
        <v>53.55</v>
      </c>
      <c r="GA111" t="s">
        <v>1067</v>
      </c>
      <c r="GD111">
        <v>0</v>
      </c>
      <c r="GF111">
        <v>24890420</v>
      </c>
      <c r="GG111">
        <v>1</v>
      </c>
      <c r="GH111">
        <v>1</v>
      </c>
      <c r="GI111">
        <v>4</v>
      </c>
      <c r="GJ111">
        <v>0</v>
      </c>
      <c r="GK111">
        <f>ROUND(R111*(R12)/100,2)</f>
        <v>0</v>
      </c>
      <c r="GL111">
        <f t="shared" si="124"/>
        <v>0</v>
      </c>
      <c r="GM111">
        <f t="shared" si="125"/>
        <v>0</v>
      </c>
      <c r="GN111">
        <f t="shared" si="126"/>
        <v>0</v>
      </c>
      <c r="GO111">
        <f t="shared" si="127"/>
        <v>0</v>
      </c>
      <c r="GP111">
        <f t="shared" si="128"/>
        <v>0</v>
      </c>
      <c r="GR111">
        <v>0</v>
      </c>
      <c r="GS111">
        <v>3</v>
      </c>
      <c r="GT111">
        <v>0</v>
      </c>
      <c r="GU111" t="s">
        <v>1067</v>
      </c>
      <c r="GV111">
        <f t="shared" si="129"/>
        <v>0</v>
      </c>
      <c r="GW111">
        <v>1</v>
      </c>
      <c r="GX111">
        <f t="shared" si="130"/>
        <v>0</v>
      </c>
      <c r="HA111">
        <v>0</v>
      </c>
      <c r="HB111">
        <v>0</v>
      </c>
      <c r="IK111">
        <v>0</v>
      </c>
    </row>
    <row r="112" spans="1:245">
      <c r="A112">
        <v>17</v>
      </c>
      <c r="B112">
        <v>1</v>
      </c>
      <c r="C112">
        <f ca="1">ROW(SmtRes!A310)</f>
        <v>310</v>
      </c>
      <c r="D112">
        <f ca="1">ROW(EtalonRes!A306)</f>
        <v>306</v>
      </c>
      <c r="E112" t="s">
        <v>139</v>
      </c>
      <c r="F112" t="s">
        <v>140</v>
      </c>
      <c r="G112" t="s">
        <v>141</v>
      </c>
      <c r="H112" t="s">
        <v>1080</v>
      </c>
      <c r="I112">
        <v>1.927</v>
      </c>
      <c r="J112">
        <v>0</v>
      </c>
      <c r="O112">
        <f t="shared" si="98"/>
        <v>434.44</v>
      </c>
      <c r="P112">
        <f t="shared" si="99"/>
        <v>0</v>
      </c>
      <c r="Q112">
        <f t="shared" si="100"/>
        <v>0</v>
      </c>
      <c r="R112">
        <f t="shared" si="101"/>
        <v>0</v>
      </c>
      <c r="S112">
        <f t="shared" si="102"/>
        <v>434.44</v>
      </c>
      <c r="T112">
        <f t="shared" si="103"/>
        <v>0</v>
      </c>
      <c r="U112">
        <f t="shared" si="104"/>
        <v>8.3766689999999997</v>
      </c>
      <c r="V112">
        <f t="shared" si="105"/>
        <v>0</v>
      </c>
      <c r="W112">
        <f t="shared" si="106"/>
        <v>0</v>
      </c>
      <c r="X112">
        <f t="shared" si="107"/>
        <v>412.72</v>
      </c>
      <c r="Y112">
        <f t="shared" si="108"/>
        <v>204.19</v>
      </c>
      <c r="AA112">
        <v>39278658</v>
      </c>
      <c r="AB112">
        <f t="shared" si="109"/>
        <v>37.08</v>
      </c>
      <c r="AC112">
        <f t="shared" si="131"/>
        <v>0</v>
      </c>
      <c r="AD112">
        <f>ROUND(((((ET112*1.25))-((EU112*1.25)))+AE112),2)</f>
        <v>0</v>
      </c>
      <c r="AE112">
        <f>ROUND(((EU112*1.25)),2)</f>
        <v>0</v>
      </c>
      <c r="AF112">
        <f>ROUND(((EV112*1.15)),2)</f>
        <v>37.08</v>
      </c>
      <c r="AG112">
        <f t="shared" si="110"/>
        <v>0</v>
      </c>
      <c r="AH112">
        <f>((EW112*1.15))</f>
        <v>4.3469999999999995</v>
      </c>
      <c r="AI112">
        <f>((EX112*1.25))</f>
        <v>0</v>
      </c>
      <c r="AJ112">
        <f t="shared" si="111"/>
        <v>0</v>
      </c>
      <c r="AK112">
        <v>32.24</v>
      </c>
      <c r="AL112">
        <v>0</v>
      </c>
      <c r="AM112">
        <v>0</v>
      </c>
      <c r="AN112">
        <v>0</v>
      </c>
      <c r="AO112">
        <v>32.24</v>
      </c>
      <c r="AP112">
        <v>0</v>
      </c>
      <c r="AQ112">
        <v>3.78</v>
      </c>
      <c r="AR112">
        <v>0</v>
      </c>
      <c r="AS112">
        <v>0</v>
      </c>
      <c r="AT112">
        <v>95</v>
      </c>
      <c r="AU112">
        <v>47</v>
      </c>
      <c r="AV112">
        <v>1</v>
      </c>
      <c r="AW112">
        <v>1</v>
      </c>
      <c r="AZ112">
        <v>6.08</v>
      </c>
      <c r="BA112">
        <v>6.08</v>
      </c>
      <c r="BB112">
        <v>6.08</v>
      </c>
      <c r="BC112">
        <v>6.08</v>
      </c>
      <c r="BD112" t="s">
        <v>1067</v>
      </c>
      <c r="BE112" t="s">
        <v>1067</v>
      </c>
      <c r="BF112" t="s">
        <v>1067</v>
      </c>
      <c r="BG112" t="s">
        <v>1067</v>
      </c>
      <c r="BH112">
        <v>0</v>
      </c>
      <c r="BI112">
        <v>1</v>
      </c>
      <c r="BJ112" t="s">
        <v>142</v>
      </c>
      <c r="BM112">
        <v>15001</v>
      </c>
      <c r="BN112">
        <v>0</v>
      </c>
      <c r="BO112" t="s">
        <v>1067</v>
      </c>
      <c r="BP112">
        <v>0</v>
      </c>
      <c r="BQ112">
        <v>2</v>
      </c>
      <c r="BR112">
        <v>0</v>
      </c>
      <c r="BS112">
        <v>6.08</v>
      </c>
      <c r="BT112">
        <v>1</v>
      </c>
      <c r="BU112">
        <v>1</v>
      </c>
      <c r="BV112">
        <v>1</v>
      </c>
      <c r="BW112">
        <v>1</v>
      </c>
      <c r="BX112">
        <v>1</v>
      </c>
      <c r="BY112" t="s">
        <v>1067</v>
      </c>
      <c r="BZ112">
        <v>105</v>
      </c>
      <c r="CA112">
        <v>55</v>
      </c>
      <c r="CF112">
        <v>0</v>
      </c>
      <c r="CG112">
        <v>0</v>
      </c>
      <c r="CM112">
        <v>0</v>
      </c>
      <c r="CN112" t="s">
        <v>1021</v>
      </c>
      <c r="CO112">
        <v>0</v>
      </c>
      <c r="CP112">
        <f t="shared" si="112"/>
        <v>434.44</v>
      </c>
      <c r="CQ112">
        <f t="shared" si="113"/>
        <v>0</v>
      </c>
      <c r="CR112">
        <f t="shared" si="114"/>
        <v>0</v>
      </c>
      <c r="CS112">
        <f t="shared" si="115"/>
        <v>0</v>
      </c>
      <c r="CT112">
        <f t="shared" si="116"/>
        <v>225.44639999999998</v>
      </c>
      <c r="CU112">
        <f t="shared" si="117"/>
        <v>0</v>
      </c>
      <c r="CV112">
        <f t="shared" si="118"/>
        <v>4.3469999999999995</v>
      </c>
      <c r="CW112">
        <f t="shared" si="119"/>
        <v>0</v>
      </c>
      <c r="CX112">
        <f t="shared" si="120"/>
        <v>0</v>
      </c>
      <c r="CY112">
        <f t="shared" si="121"/>
        <v>412.71800000000002</v>
      </c>
      <c r="CZ112">
        <f t="shared" si="122"/>
        <v>204.18680000000001</v>
      </c>
      <c r="DC112" t="s">
        <v>1067</v>
      </c>
      <c r="DD112" t="s">
        <v>1067</v>
      </c>
      <c r="DE112" t="s">
        <v>1082</v>
      </c>
      <c r="DF112" t="s">
        <v>1082</v>
      </c>
      <c r="DG112" t="s">
        <v>1083</v>
      </c>
      <c r="DH112" t="s">
        <v>1067</v>
      </c>
      <c r="DI112" t="s">
        <v>1083</v>
      </c>
      <c r="DJ112" t="s">
        <v>1082</v>
      </c>
      <c r="DK112" t="s">
        <v>1067</v>
      </c>
      <c r="DL112" t="s">
        <v>1067</v>
      </c>
      <c r="DM112" t="s">
        <v>1067</v>
      </c>
      <c r="DN112">
        <v>0</v>
      </c>
      <c r="DO112">
        <v>0</v>
      </c>
      <c r="DP112">
        <v>1</v>
      </c>
      <c r="DQ112">
        <v>1</v>
      </c>
      <c r="DU112">
        <v>1005</v>
      </c>
      <c r="DV112" t="s">
        <v>1080</v>
      </c>
      <c r="DW112" t="s">
        <v>1080</v>
      </c>
      <c r="DX112">
        <v>100</v>
      </c>
      <c r="EE112">
        <v>39174529</v>
      </c>
      <c r="EF112">
        <v>2</v>
      </c>
      <c r="EG112" t="s">
        <v>1084</v>
      </c>
      <c r="EH112">
        <v>0</v>
      </c>
      <c r="EI112" t="s">
        <v>1067</v>
      </c>
      <c r="EJ112">
        <v>1</v>
      </c>
      <c r="EK112">
        <v>15001</v>
      </c>
      <c r="EL112" t="s">
        <v>1162</v>
      </c>
      <c r="EM112" t="s">
        <v>1163</v>
      </c>
      <c r="EO112" t="s">
        <v>1087</v>
      </c>
      <c r="EQ112">
        <v>0</v>
      </c>
      <c r="ER112">
        <v>32.24</v>
      </c>
      <c r="ES112">
        <v>0</v>
      </c>
      <c r="ET112">
        <v>0</v>
      </c>
      <c r="EU112">
        <v>0</v>
      </c>
      <c r="EV112">
        <v>32.24</v>
      </c>
      <c r="EW112">
        <v>3.78</v>
      </c>
      <c r="EX112">
        <v>0</v>
      </c>
      <c r="EY112">
        <v>0</v>
      </c>
      <c r="FQ112">
        <v>0</v>
      </c>
      <c r="FR112">
        <f t="shared" si="123"/>
        <v>0</v>
      </c>
      <c r="FS112">
        <v>0</v>
      </c>
      <c r="FT112" t="s">
        <v>1088</v>
      </c>
      <c r="FU112" t="s">
        <v>1089</v>
      </c>
      <c r="FX112">
        <v>94.5</v>
      </c>
      <c r="FY112">
        <v>46.75</v>
      </c>
      <c r="GA112" t="s">
        <v>1067</v>
      </c>
      <c r="GD112">
        <v>0</v>
      </c>
      <c r="GF112">
        <v>1227645902</v>
      </c>
      <c r="GG112">
        <v>1</v>
      </c>
      <c r="GH112">
        <v>1</v>
      </c>
      <c r="GI112">
        <v>4</v>
      </c>
      <c r="GJ112">
        <v>0</v>
      </c>
      <c r="GK112">
        <f>ROUND(R112*(R12)/100,2)</f>
        <v>0</v>
      </c>
      <c r="GL112">
        <f t="shared" si="124"/>
        <v>0</v>
      </c>
      <c r="GM112">
        <f t="shared" si="125"/>
        <v>1051.3499999999999</v>
      </c>
      <c r="GN112">
        <f t="shared" si="126"/>
        <v>1051.3499999999999</v>
      </c>
      <c r="GO112">
        <f t="shared" si="127"/>
        <v>0</v>
      </c>
      <c r="GP112">
        <f t="shared" si="128"/>
        <v>0</v>
      </c>
      <c r="GR112">
        <v>0</v>
      </c>
      <c r="GS112">
        <v>3</v>
      </c>
      <c r="GT112">
        <v>0</v>
      </c>
      <c r="GU112" t="s">
        <v>1067</v>
      </c>
      <c r="GV112">
        <f t="shared" si="129"/>
        <v>0</v>
      </c>
      <c r="GW112">
        <v>1</v>
      </c>
      <c r="GX112">
        <f t="shared" si="130"/>
        <v>0</v>
      </c>
      <c r="HA112">
        <v>0</v>
      </c>
      <c r="HB112">
        <v>0</v>
      </c>
      <c r="IK112">
        <v>0</v>
      </c>
    </row>
    <row r="113" spans="1:245">
      <c r="A113">
        <v>18</v>
      </c>
      <c r="B113">
        <v>1</v>
      </c>
      <c r="C113">
        <v>310</v>
      </c>
      <c r="E113" t="s">
        <v>143</v>
      </c>
      <c r="F113" t="s">
        <v>144</v>
      </c>
      <c r="G113" t="s">
        <v>145</v>
      </c>
      <c r="H113" t="s">
        <v>1227</v>
      </c>
      <c r="I113">
        <f>I112*J113</f>
        <v>21.196999999999999</v>
      </c>
      <c r="J113">
        <v>11</v>
      </c>
      <c r="O113">
        <f t="shared" si="98"/>
        <v>4201.41</v>
      </c>
      <c r="P113">
        <f t="shared" si="99"/>
        <v>4201.41</v>
      </c>
      <c r="Q113">
        <f t="shared" si="100"/>
        <v>0</v>
      </c>
      <c r="R113">
        <f t="shared" si="101"/>
        <v>0</v>
      </c>
      <c r="S113">
        <f t="shared" si="102"/>
        <v>0</v>
      </c>
      <c r="T113">
        <f t="shared" si="103"/>
        <v>0</v>
      </c>
      <c r="U113">
        <f t="shared" si="104"/>
        <v>0</v>
      </c>
      <c r="V113">
        <f t="shared" si="105"/>
        <v>0</v>
      </c>
      <c r="W113">
        <f t="shared" si="106"/>
        <v>0</v>
      </c>
      <c r="X113">
        <f t="shared" si="107"/>
        <v>0</v>
      </c>
      <c r="Y113">
        <f t="shared" si="108"/>
        <v>0</v>
      </c>
      <c r="AA113">
        <v>39278658</v>
      </c>
      <c r="AB113">
        <f t="shared" si="109"/>
        <v>32.6</v>
      </c>
      <c r="AC113">
        <f t="shared" si="131"/>
        <v>32.6</v>
      </c>
      <c r="AD113">
        <f>ROUND((((ET113)-(EU113))+AE113),2)</f>
        <v>0</v>
      </c>
      <c r="AE113">
        <f>ROUND((EU113),2)</f>
        <v>0</v>
      </c>
      <c r="AF113">
        <f>ROUND((EV113),2)</f>
        <v>0</v>
      </c>
      <c r="AG113">
        <f t="shared" si="110"/>
        <v>0</v>
      </c>
      <c r="AH113">
        <f>(EW113)</f>
        <v>0</v>
      </c>
      <c r="AI113">
        <f>(EX113)</f>
        <v>0</v>
      </c>
      <c r="AJ113">
        <f t="shared" si="111"/>
        <v>0</v>
      </c>
      <c r="AK113">
        <v>32.6</v>
      </c>
      <c r="AL113">
        <v>32.6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95</v>
      </c>
      <c r="AU113">
        <v>47</v>
      </c>
      <c r="AV113">
        <v>1</v>
      </c>
      <c r="AW113">
        <v>1</v>
      </c>
      <c r="AZ113">
        <v>6.08</v>
      </c>
      <c r="BA113">
        <v>1</v>
      </c>
      <c r="BB113">
        <v>1</v>
      </c>
      <c r="BC113">
        <v>6.08</v>
      </c>
      <c r="BD113" t="s">
        <v>1067</v>
      </c>
      <c r="BE113" t="s">
        <v>1067</v>
      </c>
      <c r="BF113" t="s">
        <v>1067</v>
      </c>
      <c r="BG113" t="s">
        <v>1067</v>
      </c>
      <c r="BH113">
        <v>3</v>
      </c>
      <c r="BI113">
        <v>1</v>
      </c>
      <c r="BJ113" t="s">
        <v>146</v>
      </c>
      <c r="BM113">
        <v>15001</v>
      </c>
      <c r="BN113">
        <v>0</v>
      </c>
      <c r="BO113" t="s">
        <v>1067</v>
      </c>
      <c r="BP113">
        <v>0</v>
      </c>
      <c r="BQ113">
        <v>2</v>
      </c>
      <c r="BR113">
        <v>0</v>
      </c>
      <c r="BS113">
        <v>1</v>
      </c>
      <c r="BT113">
        <v>1</v>
      </c>
      <c r="BU113">
        <v>1</v>
      </c>
      <c r="BV113">
        <v>1</v>
      </c>
      <c r="BW113">
        <v>1</v>
      </c>
      <c r="BX113">
        <v>1</v>
      </c>
      <c r="BY113" t="s">
        <v>1067</v>
      </c>
      <c r="BZ113">
        <v>105</v>
      </c>
      <c r="CA113">
        <v>55</v>
      </c>
      <c r="CF113">
        <v>0</v>
      </c>
      <c r="CG113">
        <v>0</v>
      </c>
      <c r="CM113">
        <v>0</v>
      </c>
      <c r="CN113" t="s">
        <v>1067</v>
      </c>
      <c r="CO113">
        <v>0</v>
      </c>
      <c r="CP113">
        <f t="shared" si="112"/>
        <v>4201.41</v>
      </c>
      <c r="CQ113">
        <f t="shared" si="113"/>
        <v>198.208</v>
      </c>
      <c r="CR113">
        <f t="shared" si="114"/>
        <v>0</v>
      </c>
      <c r="CS113">
        <f t="shared" si="115"/>
        <v>0</v>
      </c>
      <c r="CT113">
        <f t="shared" si="116"/>
        <v>0</v>
      </c>
      <c r="CU113">
        <f t="shared" si="117"/>
        <v>0</v>
      </c>
      <c r="CV113">
        <f t="shared" si="118"/>
        <v>0</v>
      </c>
      <c r="CW113">
        <f t="shared" si="119"/>
        <v>0</v>
      </c>
      <c r="CX113">
        <f t="shared" si="120"/>
        <v>0</v>
      </c>
      <c r="CY113">
        <f t="shared" si="121"/>
        <v>0</v>
      </c>
      <c r="CZ113">
        <f t="shared" si="122"/>
        <v>0</v>
      </c>
      <c r="DC113" t="s">
        <v>1067</v>
      </c>
      <c r="DD113" t="s">
        <v>1067</v>
      </c>
      <c r="DE113" t="s">
        <v>1067</v>
      </c>
      <c r="DF113" t="s">
        <v>1067</v>
      </c>
      <c r="DG113" t="s">
        <v>1067</v>
      </c>
      <c r="DH113" t="s">
        <v>1067</v>
      </c>
      <c r="DI113" t="s">
        <v>1067</v>
      </c>
      <c r="DJ113" t="s">
        <v>1067</v>
      </c>
      <c r="DK113" t="s">
        <v>1067</v>
      </c>
      <c r="DL113" t="s">
        <v>1067</v>
      </c>
      <c r="DM113" t="s">
        <v>1067</v>
      </c>
      <c r="DN113">
        <v>0</v>
      </c>
      <c r="DO113">
        <v>0</v>
      </c>
      <c r="DP113">
        <v>1</v>
      </c>
      <c r="DQ113">
        <v>1</v>
      </c>
      <c r="DU113">
        <v>1009</v>
      </c>
      <c r="DV113" t="s">
        <v>1227</v>
      </c>
      <c r="DW113" t="s">
        <v>1227</v>
      </c>
      <c r="DX113">
        <v>1</v>
      </c>
      <c r="EE113">
        <v>39174529</v>
      </c>
      <c r="EF113">
        <v>2</v>
      </c>
      <c r="EG113" t="s">
        <v>1084</v>
      </c>
      <c r="EH113">
        <v>0</v>
      </c>
      <c r="EI113" t="s">
        <v>1067</v>
      </c>
      <c r="EJ113">
        <v>1</v>
      </c>
      <c r="EK113">
        <v>15001</v>
      </c>
      <c r="EL113" t="s">
        <v>1162</v>
      </c>
      <c r="EM113" t="s">
        <v>1163</v>
      </c>
      <c r="EO113" t="s">
        <v>1067</v>
      </c>
      <c r="EQ113">
        <v>0</v>
      </c>
      <c r="ER113">
        <v>32.6</v>
      </c>
      <c r="ES113">
        <v>32.6</v>
      </c>
      <c r="ET113">
        <v>0</v>
      </c>
      <c r="EU113">
        <v>0</v>
      </c>
      <c r="EV113">
        <v>0</v>
      </c>
      <c r="EW113">
        <v>0</v>
      </c>
      <c r="EX113">
        <v>0</v>
      </c>
      <c r="FQ113">
        <v>0</v>
      </c>
      <c r="FR113">
        <f t="shared" si="123"/>
        <v>0</v>
      </c>
      <c r="FS113">
        <v>0</v>
      </c>
      <c r="FT113" t="s">
        <v>1088</v>
      </c>
      <c r="FU113" t="s">
        <v>1089</v>
      </c>
      <c r="FX113">
        <v>94.5</v>
      </c>
      <c r="FY113">
        <v>46.75</v>
      </c>
      <c r="GA113" t="s">
        <v>1067</v>
      </c>
      <c r="GD113">
        <v>0</v>
      </c>
      <c r="GF113">
        <v>-608190322</v>
      </c>
      <c r="GG113">
        <v>1</v>
      </c>
      <c r="GH113">
        <v>1</v>
      </c>
      <c r="GI113">
        <v>4</v>
      </c>
      <c r="GJ113">
        <v>0</v>
      </c>
      <c r="GK113">
        <f>ROUND(R113*(R12)/100,2)</f>
        <v>0</v>
      </c>
      <c r="GL113">
        <f t="shared" si="124"/>
        <v>0</v>
      </c>
      <c r="GM113">
        <f t="shared" si="125"/>
        <v>4201.41</v>
      </c>
      <c r="GN113">
        <f t="shared" si="126"/>
        <v>4201.41</v>
      </c>
      <c r="GO113">
        <f t="shared" si="127"/>
        <v>0</v>
      </c>
      <c r="GP113">
        <f t="shared" si="128"/>
        <v>0</v>
      </c>
      <c r="GR113">
        <v>0</v>
      </c>
      <c r="GS113">
        <v>3</v>
      </c>
      <c r="GT113">
        <v>0</v>
      </c>
      <c r="GU113" t="s">
        <v>1067</v>
      </c>
      <c r="GV113">
        <f t="shared" si="129"/>
        <v>0</v>
      </c>
      <c r="GW113">
        <v>1</v>
      </c>
      <c r="GX113">
        <f t="shared" si="130"/>
        <v>0</v>
      </c>
      <c r="HA113">
        <v>0</v>
      </c>
      <c r="HB113">
        <v>0</v>
      </c>
      <c r="IK113">
        <v>0</v>
      </c>
    </row>
    <row r="114" spans="1:245">
      <c r="A114">
        <v>18</v>
      </c>
      <c r="B114">
        <v>1</v>
      </c>
      <c r="C114">
        <v>309</v>
      </c>
      <c r="E114" t="s">
        <v>147</v>
      </c>
      <c r="F114" t="s">
        <v>148</v>
      </c>
      <c r="G114" t="s">
        <v>149</v>
      </c>
      <c r="H114" t="s">
        <v>1097</v>
      </c>
      <c r="I114">
        <f>I112*J114</f>
        <v>2.1197000000000001E-2</v>
      </c>
      <c r="J114">
        <v>1.0999999999999999E-2</v>
      </c>
      <c r="O114">
        <f t="shared" si="98"/>
        <v>0</v>
      </c>
      <c r="P114">
        <f t="shared" si="99"/>
        <v>0</v>
      </c>
      <c r="Q114">
        <f t="shared" si="100"/>
        <v>0</v>
      </c>
      <c r="R114">
        <f t="shared" si="101"/>
        <v>0</v>
      </c>
      <c r="S114">
        <f t="shared" si="102"/>
        <v>0</v>
      </c>
      <c r="T114">
        <f t="shared" si="103"/>
        <v>0</v>
      </c>
      <c r="U114">
        <f t="shared" si="104"/>
        <v>0</v>
      </c>
      <c r="V114">
        <f t="shared" si="105"/>
        <v>0</v>
      </c>
      <c r="W114">
        <f t="shared" si="106"/>
        <v>0</v>
      </c>
      <c r="X114">
        <f t="shared" si="107"/>
        <v>0</v>
      </c>
      <c r="Y114">
        <f t="shared" si="108"/>
        <v>0</v>
      </c>
      <c r="AA114">
        <v>39278658</v>
      </c>
      <c r="AB114">
        <f t="shared" si="109"/>
        <v>0</v>
      </c>
      <c r="AC114">
        <f t="shared" si="131"/>
        <v>0</v>
      </c>
      <c r="AD114">
        <f>ROUND((((ET114)-(EU114))+AE114),2)</f>
        <v>0</v>
      </c>
      <c r="AE114">
        <f>ROUND((EU114),2)</f>
        <v>0</v>
      </c>
      <c r="AF114">
        <f>ROUND((EV114),2)</f>
        <v>0</v>
      </c>
      <c r="AG114">
        <f t="shared" si="110"/>
        <v>0</v>
      </c>
      <c r="AH114">
        <f>(EW114)</f>
        <v>0</v>
      </c>
      <c r="AI114">
        <f>(EX114)</f>
        <v>0</v>
      </c>
      <c r="AJ114">
        <f t="shared" si="111"/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95</v>
      </c>
      <c r="AU114">
        <v>47</v>
      </c>
      <c r="AV114">
        <v>1</v>
      </c>
      <c r="AW114">
        <v>1</v>
      </c>
      <c r="AZ114">
        <v>6.08</v>
      </c>
      <c r="BA114">
        <v>1</v>
      </c>
      <c r="BB114">
        <v>1</v>
      </c>
      <c r="BC114">
        <v>6.08</v>
      </c>
      <c r="BD114" t="s">
        <v>1067</v>
      </c>
      <c r="BE114" t="s">
        <v>1067</v>
      </c>
      <c r="BF114" t="s">
        <v>1067</v>
      </c>
      <c r="BG114" t="s">
        <v>1067</v>
      </c>
      <c r="BH114">
        <v>3</v>
      </c>
      <c r="BI114">
        <v>1</v>
      </c>
      <c r="BJ114" t="s">
        <v>1067</v>
      </c>
      <c r="BM114">
        <v>15001</v>
      </c>
      <c r="BN114">
        <v>0</v>
      </c>
      <c r="BO114" t="s">
        <v>1067</v>
      </c>
      <c r="BP114">
        <v>0</v>
      </c>
      <c r="BQ114">
        <v>2</v>
      </c>
      <c r="BR114">
        <v>0</v>
      </c>
      <c r="BS114">
        <v>1</v>
      </c>
      <c r="BT114">
        <v>1</v>
      </c>
      <c r="BU114">
        <v>1</v>
      </c>
      <c r="BV114">
        <v>1</v>
      </c>
      <c r="BW114">
        <v>1</v>
      </c>
      <c r="BX114">
        <v>1</v>
      </c>
      <c r="BY114" t="s">
        <v>1067</v>
      </c>
      <c r="BZ114">
        <v>105</v>
      </c>
      <c r="CA114">
        <v>55</v>
      </c>
      <c r="CF114">
        <v>0</v>
      </c>
      <c r="CG114">
        <v>0</v>
      </c>
      <c r="CM114">
        <v>0</v>
      </c>
      <c r="CN114" t="s">
        <v>1067</v>
      </c>
      <c r="CO114">
        <v>0</v>
      </c>
      <c r="CP114">
        <f t="shared" si="112"/>
        <v>0</v>
      </c>
      <c r="CQ114">
        <f t="shared" si="113"/>
        <v>0</v>
      </c>
      <c r="CR114">
        <f t="shared" si="114"/>
        <v>0</v>
      </c>
      <c r="CS114">
        <f t="shared" si="115"/>
        <v>0</v>
      </c>
      <c r="CT114">
        <f t="shared" si="116"/>
        <v>0</v>
      </c>
      <c r="CU114">
        <f t="shared" si="117"/>
        <v>0</v>
      </c>
      <c r="CV114">
        <f t="shared" si="118"/>
        <v>0</v>
      </c>
      <c r="CW114">
        <f t="shared" si="119"/>
        <v>0</v>
      </c>
      <c r="CX114">
        <f t="shared" si="120"/>
        <v>0</v>
      </c>
      <c r="CY114">
        <f t="shared" si="121"/>
        <v>0</v>
      </c>
      <c r="CZ114">
        <f t="shared" si="122"/>
        <v>0</v>
      </c>
      <c r="DC114" t="s">
        <v>1067</v>
      </c>
      <c r="DD114" t="s">
        <v>1067</v>
      </c>
      <c r="DE114" t="s">
        <v>1067</v>
      </c>
      <c r="DF114" t="s">
        <v>1067</v>
      </c>
      <c r="DG114" t="s">
        <v>1067</v>
      </c>
      <c r="DH114" t="s">
        <v>1067</v>
      </c>
      <c r="DI114" t="s">
        <v>1067</v>
      </c>
      <c r="DJ114" t="s">
        <v>1067</v>
      </c>
      <c r="DK114" t="s">
        <v>1067</v>
      </c>
      <c r="DL114" t="s">
        <v>1067</v>
      </c>
      <c r="DM114" t="s">
        <v>1067</v>
      </c>
      <c r="DN114">
        <v>0</v>
      </c>
      <c r="DO114">
        <v>0</v>
      </c>
      <c r="DP114">
        <v>1</v>
      </c>
      <c r="DQ114">
        <v>1</v>
      </c>
      <c r="DU114">
        <v>1009</v>
      </c>
      <c r="DV114" t="s">
        <v>1097</v>
      </c>
      <c r="DW114" t="s">
        <v>1097</v>
      </c>
      <c r="DX114">
        <v>1000</v>
      </c>
      <c r="EE114">
        <v>39174529</v>
      </c>
      <c r="EF114">
        <v>2</v>
      </c>
      <c r="EG114" t="s">
        <v>1084</v>
      </c>
      <c r="EH114">
        <v>0</v>
      </c>
      <c r="EI114" t="s">
        <v>1067</v>
      </c>
      <c r="EJ114">
        <v>1</v>
      </c>
      <c r="EK114">
        <v>15001</v>
      </c>
      <c r="EL114" t="s">
        <v>1162</v>
      </c>
      <c r="EM114" t="s">
        <v>1163</v>
      </c>
      <c r="EO114" t="s">
        <v>1067</v>
      </c>
      <c r="EQ114">
        <v>0</v>
      </c>
      <c r="ER114">
        <v>0</v>
      </c>
      <c r="ES114">
        <v>0</v>
      </c>
      <c r="ET114">
        <v>0</v>
      </c>
      <c r="EU114">
        <v>0</v>
      </c>
      <c r="EV114">
        <v>0</v>
      </c>
      <c r="EW114">
        <v>0</v>
      </c>
      <c r="EX114">
        <v>0</v>
      </c>
      <c r="FQ114">
        <v>0</v>
      </c>
      <c r="FR114">
        <f t="shared" si="123"/>
        <v>0</v>
      </c>
      <c r="FS114">
        <v>0</v>
      </c>
      <c r="FT114" t="s">
        <v>1088</v>
      </c>
      <c r="FU114" t="s">
        <v>1089</v>
      </c>
      <c r="FX114">
        <v>94.5</v>
      </c>
      <c r="FY114">
        <v>46.75</v>
      </c>
      <c r="GA114" t="s">
        <v>1067</v>
      </c>
      <c r="GD114">
        <v>0</v>
      </c>
      <c r="GF114">
        <v>2135888249</v>
      </c>
      <c r="GG114">
        <v>1</v>
      </c>
      <c r="GH114">
        <v>1</v>
      </c>
      <c r="GI114">
        <v>4</v>
      </c>
      <c r="GJ114">
        <v>0</v>
      </c>
      <c r="GK114">
        <f>ROUND(R114*(R12)/100,2)</f>
        <v>0</v>
      </c>
      <c r="GL114">
        <f t="shared" si="124"/>
        <v>0</v>
      </c>
      <c r="GM114">
        <f t="shared" si="125"/>
        <v>0</v>
      </c>
      <c r="GN114">
        <f t="shared" si="126"/>
        <v>0</v>
      </c>
      <c r="GO114">
        <f t="shared" si="127"/>
        <v>0</v>
      </c>
      <c r="GP114">
        <f t="shared" si="128"/>
        <v>0</v>
      </c>
      <c r="GR114">
        <v>0</v>
      </c>
      <c r="GS114">
        <v>3</v>
      </c>
      <c r="GT114">
        <v>0</v>
      </c>
      <c r="GU114" t="s">
        <v>1067</v>
      </c>
      <c r="GV114">
        <f t="shared" si="129"/>
        <v>0</v>
      </c>
      <c r="GW114">
        <v>1</v>
      </c>
      <c r="GX114">
        <f t="shared" si="130"/>
        <v>0</v>
      </c>
      <c r="HA114">
        <v>0</v>
      </c>
      <c r="HB114">
        <v>0</v>
      </c>
      <c r="IK114">
        <v>0</v>
      </c>
    </row>
    <row r="115" spans="1:245">
      <c r="A115">
        <v>17</v>
      </c>
      <c r="B115">
        <v>1</v>
      </c>
      <c r="C115">
        <f ca="1">ROW(SmtRes!A322)</f>
        <v>322</v>
      </c>
      <c r="D115">
        <f ca="1">ROW(EtalonRes!A316)</f>
        <v>316</v>
      </c>
      <c r="E115" t="s">
        <v>150</v>
      </c>
      <c r="F115" t="s">
        <v>151</v>
      </c>
      <c r="G115" t="s">
        <v>152</v>
      </c>
      <c r="H115" t="s">
        <v>1080</v>
      </c>
      <c r="I115">
        <f>ROUND(192.7/100,9)</f>
        <v>1.927</v>
      </c>
      <c r="J115">
        <v>0</v>
      </c>
      <c r="O115">
        <f t="shared" si="98"/>
        <v>145026.5</v>
      </c>
      <c r="P115">
        <f t="shared" si="99"/>
        <v>137712.32999999999</v>
      </c>
      <c r="Q115">
        <f t="shared" si="100"/>
        <v>259.75</v>
      </c>
      <c r="R115">
        <f t="shared" si="101"/>
        <v>14.53</v>
      </c>
      <c r="S115">
        <f t="shared" si="102"/>
        <v>7054.42</v>
      </c>
      <c r="T115">
        <f t="shared" si="103"/>
        <v>0</v>
      </c>
      <c r="U115">
        <f t="shared" si="104"/>
        <v>113.639044</v>
      </c>
      <c r="V115">
        <f t="shared" si="105"/>
        <v>0.19270000000000001</v>
      </c>
      <c r="W115">
        <f t="shared" si="106"/>
        <v>0</v>
      </c>
      <c r="X115">
        <f t="shared" si="107"/>
        <v>7846.53</v>
      </c>
      <c r="Y115">
        <f t="shared" si="108"/>
        <v>4524.13</v>
      </c>
      <c r="AA115">
        <v>39278658</v>
      </c>
      <c r="AB115">
        <f t="shared" si="109"/>
        <v>12378.33</v>
      </c>
      <c r="AC115">
        <f t="shared" si="131"/>
        <v>11754.05</v>
      </c>
      <c r="AD115">
        <f>ROUND(((((ET115*1.25))-((EU115*1.25)))+AE115),2)</f>
        <v>22.17</v>
      </c>
      <c r="AE115">
        <f>ROUND(((EU115*1.25)),2)</f>
        <v>1.24</v>
      </c>
      <c r="AF115">
        <f>ROUND(((EV115*1.15)),2)</f>
        <v>602.11</v>
      </c>
      <c r="AG115">
        <f t="shared" si="110"/>
        <v>0</v>
      </c>
      <c r="AH115">
        <f>((EW115*1.15))</f>
        <v>58.971999999999994</v>
      </c>
      <c r="AI115">
        <f>((EX115*1.25))</f>
        <v>0.1</v>
      </c>
      <c r="AJ115">
        <f t="shared" si="111"/>
        <v>0</v>
      </c>
      <c r="AK115">
        <v>12295.35</v>
      </c>
      <c r="AL115">
        <v>11754.05</v>
      </c>
      <c r="AM115">
        <v>17.73</v>
      </c>
      <c r="AN115">
        <v>0.99</v>
      </c>
      <c r="AO115">
        <v>523.57000000000005</v>
      </c>
      <c r="AP115">
        <v>0</v>
      </c>
      <c r="AQ115">
        <v>51.28</v>
      </c>
      <c r="AR115">
        <v>0.08</v>
      </c>
      <c r="AS115">
        <v>0</v>
      </c>
      <c r="AT115">
        <v>111</v>
      </c>
      <c r="AU115">
        <v>64</v>
      </c>
      <c r="AV115">
        <v>1</v>
      </c>
      <c r="AW115">
        <v>1</v>
      </c>
      <c r="AZ115">
        <v>6.08</v>
      </c>
      <c r="BA115">
        <v>6.08</v>
      </c>
      <c r="BB115">
        <v>6.08</v>
      </c>
      <c r="BC115">
        <v>6.08</v>
      </c>
      <c r="BD115" t="s">
        <v>1067</v>
      </c>
      <c r="BE115" t="s">
        <v>1067</v>
      </c>
      <c r="BF115" t="s">
        <v>1067</v>
      </c>
      <c r="BG115" t="s">
        <v>1067</v>
      </c>
      <c r="BH115">
        <v>0</v>
      </c>
      <c r="BI115">
        <v>1</v>
      </c>
      <c r="BJ115" t="s">
        <v>153</v>
      </c>
      <c r="BM115">
        <v>11001</v>
      </c>
      <c r="BN115">
        <v>0</v>
      </c>
      <c r="BO115" t="s">
        <v>1067</v>
      </c>
      <c r="BP115">
        <v>0</v>
      </c>
      <c r="BQ115">
        <v>2</v>
      </c>
      <c r="BR115">
        <v>0</v>
      </c>
      <c r="BS115">
        <v>6.08</v>
      </c>
      <c r="BT115">
        <v>1</v>
      </c>
      <c r="BU115">
        <v>1</v>
      </c>
      <c r="BV115">
        <v>1</v>
      </c>
      <c r="BW115">
        <v>1</v>
      </c>
      <c r="BX115">
        <v>1</v>
      </c>
      <c r="BY115" t="s">
        <v>1067</v>
      </c>
      <c r="BZ115">
        <v>123</v>
      </c>
      <c r="CA115">
        <v>75</v>
      </c>
      <c r="CF115">
        <v>0</v>
      </c>
      <c r="CG115">
        <v>0</v>
      </c>
      <c r="CM115">
        <v>0</v>
      </c>
      <c r="CN115" t="s">
        <v>1021</v>
      </c>
      <c r="CO115">
        <v>0</v>
      </c>
      <c r="CP115">
        <f t="shared" si="112"/>
        <v>145026.5</v>
      </c>
      <c r="CQ115">
        <f t="shared" si="113"/>
        <v>71464.623999999996</v>
      </c>
      <c r="CR115">
        <f t="shared" si="114"/>
        <v>134.7936</v>
      </c>
      <c r="CS115">
        <f t="shared" si="115"/>
        <v>7.5392000000000001</v>
      </c>
      <c r="CT115">
        <f t="shared" si="116"/>
        <v>3660.8288000000002</v>
      </c>
      <c r="CU115">
        <f t="shared" si="117"/>
        <v>0</v>
      </c>
      <c r="CV115">
        <f t="shared" si="118"/>
        <v>58.971999999999994</v>
      </c>
      <c r="CW115">
        <f t="shared" si="119"/>
        <v>0.1</v>
      </c>
      <c r="CX115">
        <f t="shared" si="120"/>
        <v>0</v>
      </c>
      <c r="CY115">
        <f t="shared" si="121"/>
        <v>7846.5344999999998</v>
      </c>
      <c r="CZ115">
        <f t="shared" si="122"/>
        <v>4524.1279999999997</v>
      </c>
      <c r="DC115" t="s">
        <v>1067</v>
      </c>
      <c r="DD115" t="s">
        <v>1067</v>
      </c>
      <c r="DE115" t="s">
        <v>1082</v>
      </c>
      <c r="DF115" t="s">
        <v>1082</v>
      </c>
      <c r="DG115" t="s">
        <v>1083</v>
      </c>
      <c r="DH115" t="s">
        <v>1067</v>
      </c>
      <c r="DI115" t="s">
        <v>1083</v>
      </c>
      <c r="DJ115" t="s">
        <v>1082</v>
      </c>
      <c r="DK115" t="s">
        <v>1067</v>
      </c>
      <c r="DL115" t="s">
        <v>1067</v>
      </c>
      <c r="DM115" t="s">
        <v>1067</v>
      </c>
      <c r="DN115">
        <v>0</v>
      </c>
      <c r="DO115">
        <v>0</v>
      </c>
      <c r="DP115">
        <v>1</v>
      </c>
      <c r="DQ115">
        <v>1</v>
      </c>
      <c r="DU115">
        <v>1005</v>
      </c>
      <c r="DV115" t="s">
        <v>1080</v>
      </c>
      <c r="DW115" t="s">
        <v>1080</v>
      </c>
      <c r="DX115">
        <v>100</v>
      </c>
      <c r="EE115">
        <v>39174504</v>
      </c>
      <c r="EF115">
        <v>2</v>
      </c>
      <c r="EG115" t="s">
        <v>1084</v>
      </c>
      <c r="EH115">
        <v>0</v>
      </c>
      <c r="EI115" t="s">
        <v>1067</v>
      </c>
      <c r="EJ115">
        <v>1</v>
      </c>
      <c r="EK115">
        <v>11001</v>
      </c>
      <c r="EL115" t="s">
        <v>1111</v>
      </c>
      <c r="EM115" t="s">
        <v>49</v>
      </c>
      <c r="EO115" t="s">
        <v>1087</v>
      </c>
      <c r="EQ115">
        <v>0</v>
      </c>
      <c r="ER115">
        <v>12295.35</v>
      </c>
      <c r="ES115">
        <v>11754.05</v>
      </c>
      <c r="ET115">
        <v>17.73</v>
      </c>
      <c r="EU115">
        <v>0.99</v>
      </c>
      <c r="EV115">
        <v>523.57000000000005</v>
      </c>
      <c r="EW115">
        <v>51.28</v>
      </c>
      <c r="EX115">
        <v>0.08</v>
      </c>
      <c r="EY115">
        <v>0</v>
      </c>
      <c r="FQ115">
        <v>0</v>
      </c>
      <c r="FR115">
        <f t="shared" si="123"/>
        <v>0</v>
      </c>
      <c r="FS115">
        <v>0</v>
      </c>
      <c r="FT115" t="s">
        <v>1088</v>
      </c>
      <c r="FU115" t="s">
        <v>1089</v>
      </c>
      <c r="FX115">
        <v>110.7</v>
      </c>
      <c r="FY115">
        <v>63.75</v>
      </c>
      <c r="GA115" t="s">
        <v>1067</v>
      </c>
      <c r="GD115">
        <v>0</v>
      </c>
      <c r="GF115">
        <v>1126474016</v>
      </c>
      <c r="GG115">
        <v>1</v>
      </c>
      <c r="GH115">
        <v>1</v>
      </c>
      <c r="GI115">
        <v>4</v>
      </c>
      <c r="GJ115">
        <v>0</v>
      </c>
      <c r="GK115">
        <f>ROUND(R115*(R12)/100,2)</f>
        <v>0</v>
      </c>
      <c r="GL115">
        <f t="shared" si="124"/>
        <v>0</v>
      </c>
      <c r="GM115">
        <f t="shared" si="125"/>
        <v>157397.16</v>
      </c>
      <c r="GN115">
        <f t="shared" si="126"/>
        <v>157397.16</v>
      </c>
      <c r="GO115">
        <f t="shared" si="127"/>
        <v>0</v>
      </c>
      <c r="GP115">
        <f t="shared" si="128"/>
        <v>0</v>
      </c>
      <c r="GR115">
        <v>0</v>
      </c>
      <c r="GS115">
        <v>3</v>
      </c>
      <c r="GT115">
        <v>0</v>
      </c>
      <c r="GU115" t="s">
        <v>1067</v>
      </c>
      <c r="GV115">
        <f t="shared" si="129"/>
        <v>0</v>
      </c>
      <c r="GW115">
        <v>1</v>
      </c>
      <c r="GX115">
        <f t="shared" si="130"/>
        <v>0</v>
      </c>
      <c r="HA115">
        <v>0</v>
      </c>
      <c r="HB115">
        <v>0</v>
      </c>
      <c r="IK115">
        <v>0</v>
      </c>
    </row>
    <row r="116" spans="1:245">
      <c r="A116">
        <v>18</v>
      </c>
      <c r="B116">
        <v>1</v>
      </c>
      <c r="C116">
        <v>317</v>
      </c>
      <c r="E116" t="s">
        <v>154</v>
      </c>
      <c r="F116" t="s">
        <v>155</v>
      </c>
      <c r="G116" t="s">
        <v>156</v>
      </c>
      <c r="H116" t="s">
        <v>1134</v>
      </c>
      <c r="I116">
        <f>I115*J116</f>
        <v>192.7</v>
      </c>
      <c r="J116">
        <v>99.999999999999986</v>
      </c>
      <c r="O116">
        <f t="shared" si="98"/>
        <v>495816.18</v>
      </c>
      <c r="P116">
        <f t="shared" si="99"/>
        <v>495816.18</v>
      </c>
      <c r="Q116">
        <f t="shared" si="100"/>
        <v>0</v>
      </c>
      <c r="R116">
        <f t="shared" si="101"/>
        <v>0</v>
      </c>
      <c r="S116">
        <f t="shared" si="102"/>
        <v>0</v>
      </c>
      <c r="T116">
        <f t="shared" si="103"/>
        <v>0</v>
      </c>
      <c r="U116">
        <f t="shared" si="104"/>
        <v>0</v>
      </c>
      <c r="V116">
        <f t="shared" si="105"/>
        <v>0</v>
      </c>
      <c r="W116">
        <f t="shared" si="106"/>
        <v>0</v>
      </c>
      <c r="X116">
        <f t="shared" si="107"/>
        <v>0</v>
      </c>
      <c r="Y116">
        <f t="shared" si="108"/>
        <v>0</v>
      </c>
      <c r="AA116">
        <v>39278658</v>
      </c>
      <c r="AB116">
        <f t="shared" si="109"/>
        <v>423.19</v>
      </c>
      <c r="AC116">
        <f t="shared" si="131"/>
        <v>423.19</v>
      </c>
      <c r="AD116">
        <f>ROUND((((ET116)-(EU116))+AE116),2)</f>
        <v>0</v>
      </c>
      <c r="AE116">
        <f t="shared" ref="AE116:AF118" si="135">ROUND((EU116),2)</f>
        <v>0</v>
      </c>
      <c r="AF116">
        <f t="shared" si="135"/>
        <v>0</v>
      </c>
      <c r="AG116">
        <f t="shared" si="110"/>
        <v>0</v>
      </c>
      <c r="AH116">
        <f t="shared" ref="AH116:AI118" si="136">(EW116)</f>
        <v>0</v>
      </c>
      <c r="AI116">
        <f t="shared" si="136"/>
        <v>0</v>
      </c>
      <c r="AJ116">
        <f t="shared" si="111"/>
        <v>0</v>
      </c>
      <c r="AK116">
        <v>423.19</v>
      </c>
      <c r="AL116">
        <v>423.19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111</v>
      </c>
      <c r="AU116">
        <v>64</v>
      </c>
      <c r="AV116">
        <v>1</v>
      </c>
      <c r="AW116">
        <v>1</v>
      </c>
      <c r="AZ116">
        <v>6.08</v>
      </c>
      <c r="BA116">
        <v>1</v>
      </c>
      <c r="BB116">
        <v>1</v>
      </c>
      <c r="BC116">
        <v>6.08</v>
      </c>
      <c r="BD116" t="s">
        <v>1067</v>
      </c>
      <c r="BE116" t="s">
        <v>1067</v>
      </c>
      <c r="BF116" t="s">
        <v>1067</v>
      </c>
      <c r="BG116" t="s">
        <v>1067</v>
      </c>
      <c r="BH116">
        <v>3</v>
      </c>
      <c r="BI116">
        <v>1</v>
      </c>
      <c r="BJ116" t="s">
        <v>157</v>
      </c>
      <c r="BM116">
        <v>11001</v>
      </c>
      <c r="BN116">
        <v>0</v>
      </c>
      <c r="BO116" t="s">
        <v>1067</v>
      </c>
      <c r="BP116">
        <v>0</v>
      </c>
      <c r="BQ116">
        <v>2</v>
      </c>
      <c r="BR116">
        <v>0</v>
      </c>
      <c r="BS116">
        <v>1</v>
      </c>
      <c r="BT116">
        <v>1</v>
      </c>
      <c r="BU116">
        <v>1</v>
      </c>
      <c r="BV116">
        <v>1</v>
      </c>
      <c r="BW116">
        <v>1</v>
      </c>
      <c r="BX116">
        <v>1</v>
      </c>
      <c r="BY116" t="s">
        <v>1067</v>
      </c>
      <c r="BZ116">
        <v>123</v>
      </c>
      <c r="CA116">
        <v>75</v>
      </c>
      <c r="CF116">
        <v>0</v>
      </c>
      <c r="CG116">
        <v>0</v>
      </c>
      <c r="CM116">
        <v>0</v>
      </c>
      <c r="CN116" t="s">
        <v>1067</v>
      </c>
      <c r="CO116">
        <v>0</v>
      </c>
      <c r="CP116">
        <f t="shared" si="112"/>
        <v>495816.18</v>
      </c>
      <c r="CQ116">
        <f t="shared" si="113"/>
        <v>2572.9951999999998</v>
      </c>
      <c r="CR116">
        <f t="shared" si="114"/>
        <v>0</v>
      </c>
      <c r="CS116">
        <f t="shared" si="115"/>
        <v>0</v>
      </c>
      <c r="CT116">
        <f t="shared" si="116"/>
        <v>0</v>
      </c>
      <c r="CU116">
        <f t="shared" si="117"/>
        <v>0</v>
      </c>
      <c r="CV116">
        <f t="shared" si="118"/>
        <v>0</v>
      </c>
      <c r="CW116">
        <f t="shared" si="119"/>
        <v>0</v>
      </c>
      <c r="CX116">
        <f t="shared" si="120"/>
        <v>0</v>
      </c>
      <c r="CY116">
        <f t="shared" si="121"/>
        <v>0</v>
      </c>
      <c r="CZ116">
        <f t="shared" si="122"/>
        <v>0</v>
      </c>
      <c r="DC116" t="s">
        <v>1067</v>
      </c>
      <c r="DD116" t="s">
        <v>1067</v>
      </c>
      <c r="DE116" t="s">
        <v>1067</v>
      </c>
      <c r="DF116" t="s">
        <v>1067</v>
      </c>
      <c r="DG116" t="s">
        <v>1067</v>
      </c>
      <c r="DH116" t="s">
        <v>1067</v>
      </c>
      <c r="DI116" t="s">
        <v>1067</v>
      </c>
      <c r="DJ116" t="s">
        <v>1067</v>
      </c>
      <c r="DK116" t="s">
        <v>1067</v>
      </c>
      <c r="DL116" t="s">
        <v>1067</v>
      </c>
      <c r="DM116" t="s">
        <v>1067</v>
      </c>
      <c r="DN116">
        <v>0</v>
      </c>
      <c r="DO116">
        <v>0</v>
      </c>
      <c r="DP116">
        <v>1</v>
      </c>
      <c r="DQ116">
        <v>1</v>
      </c>
      <c r="DU116">
        <v>1005</v>
      </c>
      <c r="DV116" t="s">
        <v>1134</v>
      </c>
      <c r="DW116" t="s">
        <v>1134</v>
      </c>
      <c r="DX116">
        <v>1</v>
      </c>
      <c r="EE116">
        <v>39174504</v>
      </c>
      <c r="EF116">
        <v>2</v>
      </c>
      <c r="EG116" t="s">
        <v>1084</v>
      </c>
      <c r="EH116">
        <v>0</v>
      </c>
      <c r="EI116" t="s">
        <v>1067</v>
      </c>
      <c r="EJ116">
        <v>1</v>
      </c>
      <c r="EK116">
        <v>11001</v>
      </c>
      <c r="EL116" t="s">
        <v>1111</v>
      </c>
      <c r="EM116" t="s">
        <v>49</v>
      </c>
      <c r="EO116" t="s">
        <v>1067</v>
      </c>
      <c r="EQ116">
        <v>0</v>
      </c>
      <c r="ER116">
        <v>423.19</v>
      </c>
      <c r="ES116">
        <v>423.19</v>
      </c>
      <c r="ET116">
        <v>0</v>
      </c>
      <c r="EU116">
        <v>0</v>
      </c>
      <c r="EV116">
        <v>0</v>
      </c>
      <c r="EW116">
        <v>0</v>
      </c>
      <c r="EX116">
        <v>0</v>
      </c>
      <c r="FQ116">
        <v>0</v>
      </c>
      <c r="FR116">
        <f t="shared" si="123"/>
        <v>0</v>
      </c>
      <c r="FS116">
        <v>0</v>
      </c>
      <c r="FT116" t="s">
        <v>1088</v>
      </c>
      <c r="FU116" t="s">
        <v>1089</v>
      </c>
      <c r="FX116">
        <v>110.7</v>
      </c>
      <c r="FY116">
        <v>63.75</v>
      </c>
      <c r="GA116" t="s">
        <v>1067</v>
      </c>
      <c r="GD116">
        <v>0</v>
      </c>
      <c r="GF116">
        <v>-406294104</v>
      </c>
      <c r="GG116">
        <v>1</v>
      </c>
      <c r="GH116">
        <v>1</v>
      </c>
      <c r="GI116">
        <v>4</v>
      </c>
      <c r="GJ116">
        <v>0</v>
      </c>
      <c r="GK116">
        <f>ROUND(R116*(R12)/100,2)</f>
        <v>0</v>
      </c>
      <c r="GL116">
        <f t="shared" si="124"/>
        <v>0</v>
      </c>
      <c r="GM116">
        <f t="shared" si="125"/>
        <v>495816.18</v>
      </c>
      <c r="GN116">
        <f t="shared" si="126"/>
        <v>495816.18</v>
      </c>
      <c r="GO116">
        <f t="shared" si="127"/>
        <v>0</v>
      </c>
      <c r="GP116">
        <f t="shared" si="128"/>
        <v>0</v>
      </c>
      <c r="GR116">
        <v>0</v>
      </c>
      <c r="GS116">
        <v>3</v>
      </c>
      <c r="GT116">
        <v>0</v>
      </c>
      <c r="GU116" t="s">
        <v>1067</v>
      </c>
      <c r="GV116">
        <f t="shared" si="129"/>
        <v>0</v>
      </c>
      <c r="GW116">
        <v>1</v>
      </c>
      <c r="GX116">
        <f t="shared" si="130"/>
        <v>0</v>
      </c>
      <c r="HA116">
        <v>0</v>
      </c>
      <c r="HB116">
        <v>0</v>
      </c>
      <c r="IK116">
        <v>0</v>
      </c>
    </row>
    <row r="117" spans="1:245">
      <c r="A117">
        <v>18</v>
      </c>
      <c r="B117">
        <v>1</v>
      </c>
      <c r="C117">
        <v>322</v>
      </c>
      <c r="E117" t="s">
        <v>158</v>
      </c>
      <c r="F117" t="s">
        <v>159</v>
      </c>
      <c r="G117" t="s">
        <v>160</v>
      </c>
      <c r="H117" t="s">
        <v>1227</v>
      </c>
      <c r="I117">
        <f>I115*J117</f>
        <v>3.6613000000000002</v>
      </c>
      <c r="J117">
        <v>1.9000000000000001</v>
      </c>
      <c r="O117">
        <f t="shared" si="98"/>
        <v>874.85</v>
      </c>
      <c r="P117">
        <f t="shared" si="99"/>
        <v>874.85</v>
      </c>
      <c r="Q117">
        <f t="shared" si="100"/>
        <v>0</v>
      </c>
      <c r="R117">
        <f t="shared" si="101"/>
        <v>0</v>
      </c>
      <c r="S117">
        <f t="shared" si="102"/>
        <v>0</v>
      </c>
      <c r="T117">
        <f t="shared" si="103"/>
        <v>0</v>
      </c>
      <c r="U117">
        <f t="shared" si="104"/>
        <v>0</v>
      </c>
      <c r="V117">
        <f t="shared" si="105"/>
        <v>0</v>
      </c>
      <c r="W117">
        <f t="shared" si="106"/>
        <v>0</v>
      </c>
      <c r="X117">
        <f t="shared" si="107"/>
        <v>0</v>
      </c>
      <c r="Y117">
        <f t="shared" si="108"/>
        <v>0</v>
      </c>
      <c r="AA117">
        <v>39278658</v>
      </c>
      <c r="AB117">
        <f t="shared" si="109"/>
        <v>39.299999999999997</v>
      </c>
      <c r="AC117">
        <f t="shared" si="131"/>
        <v>39.299999999999997</v>
      </c>
      <c r="AD117">
        <f>ROUND((((ET117)-(EU117))+AE117),2)</f>
        <v>0</v>
      </c>
      <c r="AE117">
        <f t="shared" si="135"/>
        <v>0</v>
      </c>
      <c r="AF117">
        <f t="shared" si="135"/>
        <v>0</v>
      </c>
      <c r="AG117">
        <f t="shared" si="110"/>
        <v>0</v>
      </c>
      <c r="AH117">
        <f t="shared" si="136"/>
        <v>0</v>
      </c>
      <c r="AI117">
        <f t="shared" si="136"/>
        <v>0</v>
      </c>
      <c r="AJ117">
        <f t="shared" si="111"/>
        <v>0</v>
      </c>
      <c r="AK117">
        <v>39.299999999999997</v>
      </c>
      <c r="AL117">
        <v>39.299999999999997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111</v>
      </c>
      <c r="AU117">
        <v>64</v>
      </c>
      <c r="AV117">
        <v>1</v>
      </c>
      <c r="AW117">
        <v>1</v>
      </c>
      <c r="AZ117">
        <v>6.08</v>
      </c>
      <c r="BA117">
        <v>1</v>
      </c>
      <c r="BB117">
        <v>1</v>
      </c>
      <c r="BC117">
        <v>6.08</v>
      </c>
      <c r="BD117" t="s">
        <v>1067</v>
      </c>
      <c r="BE117" t="s">
        <v>1067</v>
      </c>
      <c r="BF117" t="s">
        <v>1067</v>
      </c>
      <c r="BG117" t="s">
        <v>1067</v>
      </c>
      <c r="BH117">
        <v>3</v>
      </c>
      <c r="BI117">
        <v>1</v>
      </c>
      <c r="BJ117" t="s">
        <v>161</v>
      </c>
      <c r="BM117">
        <v>11001</v>
      </c>
      <c r="BN117">
        <v>0</v>
      </c>
      <c r="BO117" t="s">
        <v>1067</v>
      </c>
      <c r="BP117">
        <v>0</v>
      </c>
      <c r="BQ117">
        <v>2</v>
      </c>
      <c r="BR117">
        <v>0</v>
      </c>
      <c r="BS117">
        <v>1</v>
      </c>
      <c r="BT117">
        <v>1</v>
      </c>
      <c r="BU117">
        <v>1</v>
      </c>
      <c r="BV117">
        <v>1</v>
      </c>
      <c r="BW117">
        <v>1</v>
      </c>
      <c r="BX117">
        <v>1</v>
      </c>
      <c r="BY117" t="s">
        <v>1067</v>
      </c>
      <c r="BZ117">
        <v>123</v>
      </c>
      <c r="CA117">
        <v>75</v>
      </c>
      <c r="CF117">
        <v>0</v>
      </c>
      <c r="CG117">
        <v>0</v>
      </c>
      <c r="CM117">
        <v>0</v>
      </c>
      <c r="CN117" t="s">
        <v>1067</v>
      </c>
      <c r="CO117">
        <v>0</v>
      </c>
      <c r="CP117">
        <f t="shared" si="112"/>
        <v>874.85</v>
      </c>
      <c r="CQ117">
        <f t="shared" si="113"/>
        <v>238.94399999999999</v>
      </c>
      <c r="CR117">
        <f t="shared" si="114"/>
        <v>0</v>
      </c>
      <c r="CS117">
        <f t="shared" si="115"/>
        <v>0</v>
      </c>
      <c r="CT117">
        <f t="shared" si="116"/>
        <v>0</v>
      </c>
      <c r="CU117">
        <f t="shared" si="117"/>
        <v>0</v>
      </c>
      <c r="CV117">
        <f t="shared" si="118"/>
        <v>0</v>
      </c>
      <c r="CW117">
        <f t="shared" si="119"/>
        <v>0</v>
      </c>
      <c r="CX117">
        <f t="shared" si="120"/>
        <v>0</v>
      </c>
      <c r="CY117">
        <f t="shared" si="121"/>
        <v>0</v>
      </c>
      <c r="CZ117">
        <f t="shared" si="122"/>
        <v>0</v>
      </c>
      <c r="DC117" t="s">
        <v>1067</v>
      </c>
      <c r="DD117" t="s">
        <v>1067</v>
      </c>
      <c r="DE117" t="s">
        <v>1067</v>
      </c>
      <c r="DF117" t="s">
        <v>1067</v>
      </c>
      <c r="DG117" t="s">
        <v>1067</v>
      </c>
      <c r="DH117" t="s">
        <v>1067</v>
      </c>
      <c r="DI117" t="s">
        <v>1067</v>
      </c>
      <c r="DJ117" t="s">
        <v>1067</v>
      </c>
      <c r="DK117" t="s">
        <v>1067</v>
      </c>
      <c r="DL117" t="s">
        <v>1067</v>
      </c>
      <c r="DM117" t="s">
        <v>1067</v>
      </c>
      <c r="DN117">
        <v>0</v>
      </c>
      <c r="DO117">
        <v>0</v>
      </c>
      <c r="DP117">
        <v>1</v>
      </c>
      <c r="DQ117">
        <v>1</v>
      </c>
      <c r="DU117">
        <v>1009</v>
      </c>
      <c r="DV117" t="s">
        <v>1227</v>
      </c>
      <c r="DW117" t="s">
        <v>1227</v>
      </c>
      <c r="DX117">
        <v>1</v>
      </c>
      <c r="EE117">
        <v>39174504</v>
      </c>
      <c r="EF117">
        <v>2</v>
      </c>
      <c r="EG117" t="s">
        <v>1084</v>
      </c>
      <c r="EH117">
        <v>0</v>
      </c>
      <c r="EI117" t="s">
        <v>1067</v>
      </c>
      <c r="EJ117">
        <v>1</v>
      </c>
      <c r="EK117">
        <v>11001</v>
      </c>
      <c r="EL117" t="s">
        <v>1111</v>
      </c>
      <c r="EM117" t="s">
        <v>49</v>
      </c>
      <c r="EO117" t="s">
        <v>1067</v>
      </c>
      <c r="EQ117">
        <v>0</v>
      </c>
      <c r="ER117">
        <v>39.299999999999997</v>
      </c>
      <c r="ES117">
        <v>39.299999999999997</v>
      </c>
      <c r="ET117">
        <v>0</v>
      </c>
      <c r="EU117">
        <v>0</v>
      </c>
      <c r="EV117">
        <v>0</v>
      </c>
      <c r="EW117">
        <v>0</v>
      </c>
      <c r="EX117">
        <v>0</v>
      </c>
      <c r="FQ117">
        <v>0</v>
      </c>
      <c r="FR117">
        <f t="shared" si="123"/>
        <v>0</v>
      </c>
      <c r="FS117">
        <v>0</v>
      </c>
      <c r="FT117" t="s">
        <v>1088</v>
      </c>
      <c r="FU117" t="s">
        <v>1089</v>
      </c>
      <c r="FX117">
        <v>110.7</v>
      </c>
      <c r="FY117">
        <v>63.75</v>
      </c>
      <c r="GA117" t="s">
        <v>1067</v>
      </c>
      <c r="GD117">
        <v>0</v>
      </c>
      <c r="GF117">
        <v>667729154</v>
      </c>
      <c r="GG117">
        <v>1</v>
      </c>
      <c r="GH117">
        <v>1</v>
      </c>
      <c r="GI117">
        <v>4</v>
      </c>
      <c r="GJ117">
        <v>0</v>
      </c>
      <c r="GK117">
        <f>ROUND(R117*(R12)/100,2)</f>
        <v>0</v>
      </c>
      <c r="GL117">
        <f t="shared" si="124"/>
        <v>0</v>
      </c>
      <c r="GM117">
        <f t="shared" si="125"/>
        <v>874.85</v>
      </c>
      <c r="GN117">
        <f t="shared" si="126"/>
        <v>874.85</v>
      </c>
      <c r="GO117">
        <f t="shared" si="127"/>
        <v>0</v>
      </c>
      <c r="GP117">
        <f t="shared" si="128"/>
        <v>0</v>
      </c>
      <c r="GR117">
        <v>0</v>
      </c>
      <c r="GS117">
        <v>3</v>
      </c>
      <c r="GT117">
        <v>0</v>
      </c>
      <c r="GU117" t="s">
        <v>1067</v>
      </c>
      <c r="GV117">
        <f t="shared" si="129"/>
        <v>0</v>
      </c>
      <c r="GW117">
        <v>1</v>
      </c>
      <c r="GX117">
        <f t="shared" si="130"/>
        <v>0</v>
      </c>
      <c r="HA117">
        <v>0</v>
      </c>
      <c r="HB117">
        <v>0</v>
      </c>
      <c r="IK117">
        <v>0</v>
      </c>
    </row>
    <row r="118" spans="1:245">
      <c r="A118">
        <v>18</v>
      </c>
      <c r="B118">
        <v>1</v>
      </c>
      <c r="C118">
        <v>321</v>
      </c>
      <c r="E118" t="s">
        <v>162</v>
      </c>
      <c r="F118" t="s">
        <v>163</v>
      </c>
      <c r="G118" t="s">
        <v>160</v>
      </c>
      <c r="H118" t="s">
        <v>1227</v>
      </c>
      <c r="I118">
        <f>I115*J118</f>
        <v>3.6613000000000002</v>
      </c>
      <c r="J118">
        <v>1.9000000000000001</v>
      </c>
      <c r="O118">
        <f t="shared" si="98"/>
        <v>0</v>
      </c>
      <c r="P118">
        <f t="shared" si="99"/>
        <v>0</v>
      </c>
      <c r="Q118">
        <f t="shared" si="100"/>
        <v>0</v>
      </c>
      <c r="R118">
        <f t="shared" si="101"/>
        <v>0</v>
      </c>
      <c r="S118">
        <f t="shared" si="102"/>
        <v>0</v>
      </c>
      <c r="T118">
        <f t="shared" si="103"/>
        <v>0</v>
      </c>
      <c r="U118">
        <f t="shared" si="104"/>
        <v>0</v>
      </c>
      <c r="V118">
        <f t="shared" si="105"/>
        <v>0</v>
      </c>
      <c r="W118">
        <f t="shared" si="106"/>
        <v>0</v>
      </c>
      <c r="X118">
        <f t="shared" si="107"/>
        <v>0</v>
      </c>
      <c r="Y118">
        <f t="shared" si="108"/>
        <v>0</v>
      </c>
      <c r="AA118">
        <v>39278658</v>
      </c>
      <c r="AB118">
        <f t="shared" si="109"/>
        <v>0</v>
      </c>
      <c r="AC118">
        <f t="shared" si="131"/>
        <v>0</v>
      </c>
      <c r="AD118">
        <f>ROUND((((ET118)-(EU118))+AE118),2)</f>
        <v>0</v>
      </c>
      <c r="AE118">
        <f t="shared" si="135"/>
        <v>0</v>
      </c>
      <c r="AF118">
        <f t="shared" si="135"/>
        <v>0</v>
      </c>
      <c r="AG118">
        <f t="shared" si="110"/>
        <v>0</v>
      </c>
      <c r="AH118">
        <f t="shared" si="136"/>
        <v>0</v>
      </c>
      <c r="AI118">
        <f t="shared" si="136"/>
        <v>0</v>
      </c>
      <c r="AJ118">
        <f t="shared" si="111"/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111</v>
      </c>
      <c r="AU118">
        <v>64</v>
      </c>
      <c r="AV118">
        <v>1</v>
      </c>
      <c r="AW118">
        <v>1</v>
      </c>
      <c r="AZ118">
        <v>6.08</v>
      </c>
      <c r="BA118">
        <v>1</v>
      </c>
      <c r="BB118">
        <v>1</v>
      </c>
      <c r="BC118">
        <v>6.08</v>
      </c>
      <c r="BD118" t="s">
        <v>1067</v>
      </c>
      <c r="BE118" t="s">
        <v>1067</v>
      </c>
      <c r="BF118" t="s">
        <v>1067</v>
      </c>
      <c r="BG118" t="s">
        <v>1067</v>
      </c>
      <c r="BH118">
        <v>3</v>
      </c>
      <c r="BI118">
        <v>1</v>
      </c>
      <c r="BJ118" t="s">
        <v>1067</v>
      </c>
      <c r="BM118">
        <v>11001</v>
      </c>
      <c r="BN118">
        <v>0</v>
      </c>
      <c r="BO118" t="s">
        <v>1067</v>
      </c>
      <c r="BP118">
        <v>0</v>
      </c>
      <c r="BQ118">
        <v>2</v>
      </c>
      <c r="BR118">
        <v>0</v>
      </c>
      <c r="BS118">
        <v>1</v>
      </c>
      <c r="BT118">
        <v>1</v>
      </c>
      <c r="BU118">
        <v>1</v>
      </c>
      <c r="BV118">
        <v>1</v>
      </c>
      <c r="BW118">
        <v>1</v>
      </c>
      <c r="BX118">
        <v>1</v>
      </c>
      <c r="BY118" t="s">
        <v>1067</v>
      </c>
      <c r="BZ118">
        <v>123</v>
      </c>
      <c r="CA118">
        <v>75</v>
      </c>
      <c r="CF118">
        <v>0</v>
      </c>
      <c r="CG118">
        <v>0</v>
      </c>
      <c r="CM118">
        <v>0</v>
      </c>
      <c r="CN118" t="s">
        <v>1067</v>
      </c>
      <c r="CO118">
        <v>0</v>
      </c>
      <c r="CP118">
        <f t="shared" si="112"/>
        <v>0</v>
      </c>
      <c r="CQ118">
        <f t="shared" si="113"/>
        <v>0</v>
      </c>
      <c r="CR118">
        <f t="shared" si="114"/>
        <v>0</v>
      </c>
      <c r="CS118">
        <f t="shared" si="115"/>
        <v>0</v>
      </c>
      <c r="CT118">
        <f t="shared" si="116"/>
        <v>0</v>
      </c>
      <c r="CU118">
        <f t="shared" si="117"/>
        <v>0</v>
      </c>
      <c r="CV118">
        <f t="shared" si="118"/>
        <v>0</v>
      </c>
      <c r="CW118">
        <f t="shared" si="119"/>
        <v>0</v>
      </c>
      <c r="CX118">
        <f t="shared" si="120"/>
        <v>0</v>
      </c>
      <c r="CY118">
        <f t="shared" si="121"/>
        <v>0</v>
      </c>
      <c r="CZ118">
        <f t="shared" si="122"/>
        <v>0</v>
      </c>
      <c r="DC118" t="s">
        <v>1067</v>
      </c>
      <c r="DD118" t="s">
        <v>1067</v>
      </c>
      <c r="DE118" t="s">
        <v>1067</v>
      </c>
      <c r="DF118" t="s">
        <v>1067</v>
      </c>
      <c r="DG118" t="s">
        <v>1067</v>
      </c>
      <c r="DH118" t="s">
        <v>1067</v>
      </c>
      <c r="DI118" t="s">
        <v>1067</v>
      </c>
      <c r="DJ118" t="s">
        <v>1067</v>
      </c>
      <c r="DK118" t="s">
        <v>1067</v>
      </c>
      <c r="DL118" t="s">
        <v>1067</v>
      </c>
      <c r="DM118" t="s">
        <v>1067</v>
      </c>
      <c r="DN118">
        <v>0</v>
      </c>
      <c r="DO118">
        <v>0</v>
      </c>
      <c r="DP118">
        <v>1</v>
      </c>
      <c r="DQ118">
        <v>1</v>
      </c>
      <c r="DU118">
        <v>1009</v>
      </c>
      <c r="DV118" t="s">
        <v>1227</v>
      </c>
      <c r="DW118" t="s">
        <v>1227</v>
      </c>
      <c r="DX118">
        <v>1</v>
      </c>
      <c r="EE118">
        <v>39174504</v>
      </c>
      <c r="EF118">
        <v>2</v>
      </c>
      <c r="EG118" t="s">
        <v>1084</v>
      </c>
      <c r="EH118">
        <v>0</v>
      </c>
      <c r="EI118" t="s">
        <v>1067</v>
      </c>
      <c r="EJ118">
        <v>1</v>
      </c>
      <c r="EK118">
        <v>11001</v>
      </c>
      <c r="EL118" t="s">
        <v>1111</v>
      </c>
      <c r="EM118" t="s">
        <v>49</v>
      </c>
      <c r="EO118" t="s">
        <v>1067</v>
      </c>
      <c r="EQ118">
        <v>0</v>
      </c>
      <c r="ER118">
        <v>0</v>
      </c>
      <c r="ES118">
        <v>0</v>
      </c>
      <c r="ET118">
        <v>0</v>
      </c>
      <c r="EU118">
        <v>0</v>
      </c>
      <c r="EV118">
        <v>0</v>
      </c>
      <c r="EW118">
        <v>0</v>
      </c>
      <c r="EX118">
        <v>0</v>
      </c>
      <c r="FQ118">
        <v>0</v>
      </c>
      <c r="FR118">
        <f t="shared" si="123"/>
        <v>0</v>
      </c>
      <c r="FS118">
        <v>0</v>
      </c>
      <c r="FT118" t="s">
        <v>1088</v>
      </c>
      <c r="FU118" t="s">
        <v>1089</v>
      </c>
      <c r="FX118">
        <v>110.7</v>
      </c>
      <c r="FY118">
        <v>63.75</v>
      </c>
      <c r="GA118" t="s">
        <v>1067</v>
      </c>
      <c r="GD118">
        <v>0</v>
      </c>
      <c r="GF118">
        <v>-1258937907</v>
      </c>
      <c r="GG118">
        <v>1</v>
      </c>
      <c r="GH118">
        <v>1</v>
      </c>
      <c r="GI118">
        <v>4</v>
      </c>
      <c r="GJ118">
        <v>0</v>
      </c>
      <c r="GK118">
        <f>ROUND(R118*(R12)/100,2)</f>
        <v>0</v>
      </c>
      <c r="GL118">
        <f t="shared" si="124"/>
        <v>0</v>
      </c>
      <c r="GM118">
        <f t="shared" si="125"/>
        <v>0</v>
      </c>
      <c r="GN118">
        <f t="shared" si="126"/>
        <v>0</v>
      </c>
      <c r="GO118">
        <f t="shared" si="127"/>
        <v>0</v>
      </c>
      <c r="GP118">
        <f t="shared" si="128"/>
        <v>0</v>
      </c>
      <c r="GR118">
        <v>0</v>
      </c>
      <c r="GS118">
        <v>3</v>
      </c>
      <c r="GT118">
        <v>0</v>
      </c>
      <c r="GU118" t="s">
        <v>1067</v>
      </c>
      <c r="GV118">
        <f t="shared" si="129"/>
        <v>0</v>
      </c>
      <c r="GW118">
        <v>1</v>
      </c>
      <c r="GX118">
        <f t="shared" si="130"/>
        <v>0</v>
      </c>
      <c r="HA118">
        <v>0</v>
      </c>
      <c r="HB118">
        <v>0</v>
      </c>
      <c r="IK118">
        <v>0</v>
      </c>
    </row>
    <row r="119" spans="1:245">
      <c r="A119">
        <v>17</v>
      </c>
      <c r="B119">
        <v>1</v>
      </c>
      <c r="C119">
        <f ca="1">ROW(SmtRes!A329)</f>
        <v>329</v>
      </c>
      <c r="D119">
        <f ca="1">ROW(EtalonRes!A323)</f>
        <v>323</v>
      </c>
      <c r="E119" t="s">
        <v>164</v>
      </c>
      <c r="F119" t="s">
        <v>165</v>
      </c>
      <c r="G119" t="s">
        <v>166</v>
      </c>
      <c r="H119" t="s">
        <v>1108</v>
      </c>
      <c r="I119">
        <v>0.04</v>
      </c>
      <c r="J119">
        <v>0</v>
      </c>
      <c r="O119">
        <f t="shared" si="98"/>
        <v>1584.21</v>
      </c>
      <c r="P119">
        <f t="shared" si="99"/>
        <v>1526.54</v>
      </c>
      <c r="Q119">
        <f t="shared" si="100"/>
        <v>6.66</v>
      </c>
      <c r="R119">
        <f t="shared" si="101"/>
        <v>1.35</v>
      </c>
      <c r="S119">
        <f t="shared" si="102"/>
        <v>51.01</v>
      </c>
      <c r="T119">
        <f t="shared" si="103"/>
        <v>0</v>
      </c>
      <c r="U119">
        <f t="shared" si="104"/>
        <v>0.98347999999999991</v>
      </c>
      <c r="V119">
        <f t="shared" si="105"/>
        <v>1.8500000000000003E-2</v>
      </c>
      <c r="W119">
        <f t="shared" si="106"/>
        <v>0</v>
      </c>
      <c r="X119">
        <f t="shared" si="107"/>
        <v>55.5</v>
      </c>
      <c r="Y119">
        <f t="shared" si="108"/>
        <v>28.27</v>
      </c>
      <c r="AA119">
        <v>39278658</v>
      </c>
      <c r="AB119">
        <f t="shared" si="109"/>
        <v>6514.01</v>
      </c>
      <c r="AC119">
        <f t="shared" si="131"/>
        <v>6276.9</v>
      </c>
      <c r="AD119">
        <f>ROUND(((((ET119*1.25))-((EU119*1.25)))+AE119),2)</f>
        <v>27.38</v>
      </c>
      <c r="AE119">
        <f>ROUND(((EU119*1.25)),2)</f>
        <v>5.54</v>
      </c>
      <c r="AF119">
        <f>ROUND(((EV119*1.15)),2)</f>
        <v>209.73</v>
      </c>
      <c r="AG119">
        <f t="shared" si="110"/>
        <v>0</v>
      </c>
      <c r="AH119">
        <f>((EW119*1.15))</f>
        <v>24.586999999999996</v>
      </c>
      <c r="AI119">
        <f>((EX119*1.25))</f>
        <v>0.46250000000000002</v>
      </c>
      <c r="AJ119">
        <f t="shared" si="111"/>
        <v>0</v>
      </c>
      <c r="AK119">
        <v>6481.17</v>
      </c>
      <c r="AL119">
        <v>6276.9</v>
      </c>
      <c r="AM119">
        <v>21.9</v>
      </c>
      <c r="AN119">
        <v>4.43</v>
      </c>
      <c r="AO119">
        <v>182.37</v>
      </c>
      <c r="AP119">
        <v>0</v>
      </c>
      <c r="AQ119">
        <v>21.38</v>
      </c>
      <c r="AR119">
        <v>0.37</v>
      </c>
      <c r="AS119">
        <v>0</v>
      </c>
      <c r="AT119">
        <v>106</v>
      </c>
      <c r="AU119">
        <v>54</v>
      </c>
      <c r="AV119">
        <v>1</v>
      </c>
      <c r="AW119">
        <v>1</v>
      </c>
      <c r="AZ119">
        <v>6.08</v>
      </c>
      <c r="BA119">
        <v>6.08</v>
      </c>
      <c r="BB119">
        <v>6.08</v>
      </c>
      <c r="BC119">
        <v>6.08</v>
      </c>
      <c r="BD119" t="s">
        <v>1067</v>
      </c>
      <c r="BE119" t="s">
        <v>1067</v>
      </c>
      <c r="BF119" t="s">
        <v>1067</v>
      </c>
      <c r="BG119" t="s">
        <v>1067</v>
      </c>
      <c r="BH119">
        <v>0</v>
      </c>
      <c r="BI119">
        <v>1</v>
      </c>
      <c r="BJ119" t="s">
        <v>167</v>
      </c>
      <c r="BM119">
        <v>10001</v>
      </c>
      <c r="BN119">
        <v>0</v>
      </c>
      <c r="BO119" t="s">
        <v>1067</v>
      </c>
      <c r="BP119">
        <v>0</v>
      </c>
      <c r="BQ119">
        <v>2</v>
      </c>
      <c r="BR119">
        <v>0</v>
      </c>
      <c r="BS119">
        <v>6.08</v>
      </c>
      <c r="BT119">
        <v>1</v>
      </c>
      <c r="BU119">
        <v>1</v>
      </c>
      <c r="BV119">
        <v>1</v>
      </c>
      <c r="BW119">
        <v>1</v>
      </c>
      <c r="BX119">
        <v>1</v>
      </c>
      <c r="BY119" t="s">
        <v>1067</v>
      </c>
      <c r="BZ119">
        <v>118</v>
      </c>
      <c r="CA119">
        <v>63</v>
      </c>
      <c r="CF119">
        <v>0</v>
      </c>
      <c r="CG119">
        <v>0</v>
      </c>
      <c r="CM119">
        <v>0</v>
      </c>
      <c r="CN119" t="s">
        <v>1021</v>
      </c>
      <c r="CO119">
        <v>0</v>
      </c>
      <c r="CP119">
        <f t="shared" si="112"/>
        <v>1584.21</v>
      </c>
      <c r="CQ119">
        <f t="shared" si="113"/>
        <v>38163.551999999996</v>
      </c>
      <c r="CR119">
        <f t="shared" si="114"/>
        <v>166.47039999999998</v>
      </c>
      <c r="CS119">
        <f t="shared" si="115"/>
        <v>33.683199999999999</v>
      </c>
      <c r="CT119">
        <f t="shared" si="116"/>
        <v>1275.1584</v>
      </c>
      <c r="CU119">
        <f t="shared" si="117"/>
        <v>0</v>
      </c>
      <c r="CV119">
        <f t="shared" si="118"/>
        <v>24.586999999999996</v>
      </c>
      <c r="CW119">
        <f t="shared" si="119"/>
        <v>0.46250000000000002</v>
      </c>
      <c r="CX119">
        <f t="shared" si="120"/>
        <v>0</v>
      </c>
      <c r="CY119">
        <f t="shared" si="121"/>
        <v>55.501599999999996</v>
      </c>
      <c r="CZ119">
        <f t="shared" si="122"/>
        <v>28.2744</v>
      </c>
      <c r="DC119" t="s">
        <v>1067</v>
      </c>
      <c r="DD119" t="s">
        <v>1067</v>
      </c>
      <c r="DE119" t="s">
        <v>1082</v>
      </c>
      <c r="DF119" t="s">
        <v>1082</v>
      </c>
      <c r="DG119" t="s">
        <v>1083</v>
      </c>
      <c r="DH119" t="s">
        <v>1067</v>
      </c>
      <c r="DI119" t="s">
        <v>1083</v>
      </c>
      <c r="DJ119" t="s">
        <v>1082</v>
      </c>
      <c r="DK119" t="s">
        <v>1067</v>
      </c>
      <c r="DL119" t="s">
        <v>1067</v>
      </c>
      <c r="DM119" t="s">
        <v>1067</v>
      </c>
      <c r="DN119">
        <v>0</v>
      </c>
      <c r="DO119">
        <v>0</v>
      </c>
      <c r="DP119">
        <v>1</v>
      </c>
      <c r="DQ119">
        <v>1</v>
      </c>
      <c r="DU119">
        <v>1003</v>
      </c>
      <c r="DV119" t="s">
        <v>1108</v>
      </c>
      <c r="DW119" t="s">
        <v>1108</v>
      </c>
      <c r="DX119">
        <v>100</v>
      </c>
      <c r="EE119">
        <v>39174503</v>
      </c>
      <c r="EF119">
        <v>2</v>
      </c>
      <c r="EG119" t="s">
        <v>1084</v>
      </c>
      <c r="EH119">
        <v>0</v>
      </c>
      <c r="EI119" t="s">
        <v>1067</v>
      </c>
      <c r="EJ119">
        <v>1</v>
      </c>
      <c r="EK119">
        <v>10001</v>
      </c>
      <c r="EL119" t="s">
        <v>1141</v>
      </c>
      <c r="EM119" t="s">
        <v>1142</v>
      </c>
      <c r="EO119" t="s">
        <v>1087</v>
      </c>
      <c r="EQ119">
        <v>0</v>
      </c>
      <c r="ER119">
        <v>6481.17</v>
      </c>
      <c r="ES119">
        <v>6276.9</v>
      </c>
      <c r="ET119">
        <v>21.9</v>
      </c>
      <c r="EU119">
        <v>4.43</v>
      </c>
      <c r="EV119">
        <v>182.37</v>
      </c>
      <c r="EW119">
        <v>21.38</v>
      </c>
      <c r="EX119">
        <v>0.37</v>
      </c>
      <c r="EY119">
        <v>0</v>
      </c>
      <c r="FQ119">
        <v>0</v>
      </c>
      <c r="FR119">
        <f t="shared" si="123"/>
        <v>0</v>
      </c>
      <c r="FS119">
        <v>0</v>
      </c>
      <c r="FT119" t="s">
        <v>1088</v>
      </c>
      <c r="FU119" t="s">
        <v>1089</v>
      </c>
      <c r="FX119">
        <v>106.2</v>
      </c>
      <c r="FY119">
        <v>53.55</v>
      </c>
      <c r="GA119" t="s">
        <v>1067</v>
      </c>
      <c r="GD119">
        <v>0</v>
      </c>
      <c r="GF119">
        <v>-1968498593</v>
      </c>
      <c r="GG119">
        <v>1</v>
      </c>
      <c r="GH119">
        <v>1</v>
      </c>
      <c r="GI119">
        <v>4</v>
      </c>
      <c r="GJ119">
        <v>0</v>
      </c>
      <c r="GK119">
        <f>ROUND(R119*(R12)/100,2)</f>
        <v>0</v>
      </c>
      <c r="GL119">
        <f t="shared" si="124"/>
        <v>0</v>
      </c>
      <c r="GM119">
        <f t="shared" si="125"/>
        <v>1667.98</v>
      </c>
      <c r="GN119">
        <f t="shared" si="126"/>
        <v>1667.98</v>
      </c>
      <c r="GO119">
        <f t="shared" si="127"/>
        <v>0</v>
      </c>
      <c r="GP119">
        <f t="shared" si="128"/>
        <v>0</v>
      </c>
      <c r="GR119">
        <v>0</v>
      </c>
      <c r="GS119">
        <v>3</v>
      </c>
      <c r="GT119">
        <v>0</v>
      </c>
      <c r="GU119" t="s">
        <v>1067</v>
      </c>
      <c r="GV119">
        <f t="shared" si="129"/>
        <v>0</v>
      </c>
      <c r="GW119">
        <v>1</v>
      </c>
      <c r="GX119">
        <f t="shared" si="130"/>
        <v>0</v>
      </c>
      <c r="HA119">
        <v>0</v>
      </c>
      <c r="HB119">
        <v>0</v>
      </c>
      <c r="IK119">
        <v>0</v>
      </c>
    </row>
    <row r="120" spans="1:245">
      <c r="A120">
        <v>18</v>
      </c>
      <c r="B120">
        <v>1</v>
      </c>
      <c r="C120">
        <v>327</v>
      </c>
      <c r="E120" t="s">
        <v>168</v>
      </c>
      <c r="F120" t="s">
        <v>169</v>
      </c>
      <c r="G120" t="s">
        <v>170</v>
      </c>
      <c r="H120" t="s">
        <v>171</v>
      </c>
      <c r="I120">
        <f>I119*J120</f>
        <v>4</v>
      </c>
      <c r="J120">
        <v>100</v>
      </c>
      <c r="O120">
        <f t="shared" si="98"/>
        <v>1355.84</v>
      </c>
      <c r="P120">
        <f t="shared" si="99"/>
        <v>1355.84</v>
      </c>
      <c r="Q120">
        <f t="shared" si="100"/>
        <v>0</v>
      </c>
      <c r="R120">
        <f t="shared" si="101"/>
        <v>0</v>
      </c>
      <c r="S120">
        <f t="shared" si="102"/>
        <v>0</v>
      </c>
      <c r="T120">
        <f t="shared" si="103"/>
        <v>0</v>
      </c>
      <c r="U120">
        <f t="shared" si="104"/>
        <v>0</v>
      </c>
      <c r="V120">
        <f t="shared" si="105"/>
        <v>0</v>
      </c>
      <c r="W120">
        <f t="shared" si="106"/>
        <v>0</v>
      </c>
      <c r="X120">
        <f t="shared" si="107"/>
        <v>0</v>
      </c>
      <c r="Y120">
        <f t="shared" si="108"/>
        <v>0</v>
      </c>
      <c r="AA120">
        <v>39278658</v>
      </c>
      <c r="AB120">
        <f t="shared" si="109"/>
        <v>55.75</v>
      </c>
      <c r="AC120">
        <f t="shared" si="131"/>
        <v>55.75</v>
      </c>
      <c r="AD120">
        <f>ROUND((((ET120)-(EU120))+AE120),2)</f>
        <v>0</v>
      </c>
      <c r="AE120">
        <f>ROUND((EU120),2)</f>
        <v>0</v>
      </c>
      <c r="AF120">
        <f>ROUND((EV120),2)</f>
        <v>0</v>
      </c>
      <c r="AG120">
        <f t="shared" si="110"/>
        <v>0</v>
      </c>
      <c r="AH120">
        <f>(EW120)</f>
        <v>0</v>
      </c>
      <c r="AI120">
        <f>(EX120)</f>
        <v>0</v>
      </c>
      <c r="AJ120">
        <f t="shared" si="111"/>
        <v>0</v>
      </c>
      <c r="AK120">
        <v>55.75</v>
      </c>
      <c r="AL120">
        <v>55.75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106</v>
      </c>
      <c r="AU120">
        <v>54</v>
      </c>
      <c r="AV120">
        <v>1</v>
      </c>
      <c r="AW120">
        <v>1</v>
      </c>
      <c r="AZ120">
        <v>6.08</v>
      </c>
      <c r="BA120">
        <v>1</v>
      </c>
      <c r="BB120">
        <v>1</v>
      </c>
      <c r="BC120">
        <v>6.08</v>
      </c>
      <c r="BD120" t="s">
        <v>1067</v>
      </c>
      <c r="BE120" t="s">
        <v>1067</v>
      </c>
      <c r="BF120" t="s">
        <v>1067</v>
      </c>
      <c r="BG120" t="s">
        <v>1067</v>
      </c>
      <c r="BH120">
        <v>3</v>
      </c>
      <c r="BI120">
        <v>1</v>
      </c>
      <c r="BJ120" t="s">
        <v>172</v>
      </c>
      <c r="BM120">
        <v>10001</v>
      </c>
      <c r="BN120">
        <v>0</v>
      </c>
      <c r="BO120" t="s">
        <v>1067</v>
      </c>
      <c r="BP120">
        <v>0</v>
      </c>
      <c r="BQ120">
        <v>2</v>
      </c>
      <c r="BR120">
        <v>0</v>
      </c>
      <c r="BS120">
        <v>1</v>
      </c>
      <c r="BT120">
        <v>1</v>
      </c>
      <c r="BU120">
        <v>1</v>
      </c>
      <c r="BV120">
        <v>1</v>
      </c>
      <c r="BW120">
        <v>1</v>
      </c>
      <c r="BX120">
        <v>1</v>
      </c>
      <c r="BY120" t="s">
        <v>1067</v>
      </c>
      <c r="BZ120">
        <v>118</v>
      </c>
      <c r="CA120">
        <v>63</v>
      </c>
      <c r="CF120">
        <v>0</v>
      </c>
      <c r="CG120">
        <v>0</v>
      </c>
      <c r="CM120">
        <v>0</v>
      </c>
      <c r="CN120" t="s">
        <v>1067</v>
      </c>
      <c r="CO120">
        <v>0</v>
      </c>
      <c r="CP120">
        <f t="shared" si="112"/>
        <v>1355.84</v>
      </c>
      <c r="CQ120">
        <f t="shared" si="113"/>
        <v>338.96</v>
      </c>
      <c r="CR120">
        <f t="shared" si="114"/>
        <v>0</v>
      </c>
      <c r="CS120">
        <f t="shared" si="115"/>
        <v>0</v>
      </c>
      <c r="CT120">
        <f t="shared" si="116"/>
        <v>0</v>
      </c>
      <c r="CU120">
        <f t="shared" si="117"/>
        <v>0</v>
      </c>
      <c r="CV120">
        <f t="shared" si="118"/>
        <v>0</v>
      </c>
      <c r="CW120">
        <f t="shared" si="119"/>
        <v>0</v>
      </c>
      <c r="CX120">
        <f t="shared" si="120"/>
        <v>0</v>
      </c>
      <c r="CY120">
        <f t="shared" si="121"/>
        <v>0</v>
      </c>
      <c r="CZ120">
        <f t="shared" si="122"/>
        <v>0</v>
      </c>
      <c r="DC120" t="s">
        <v>1067</v>
      </c>
      <c r="DD120" t="s">
        <v>1067</v>
      </c>
      <c r="DE120" t="s">
        <v>1067</v>
      </c>
      <c r="DF120" t="s">
        <v>1067</v>
      </c>
      <c r="DG120" t="s">
        <v>1067</v>
      </c>
      <c r="DH120" t="s">
        <v>1067</v>
      </c>
      <c r="DI120" t="s">
        <v>1067</v>
      </c>
      <c r="DJ120" t="s">
        <v>1067</v>
      </c>
      <c r="DK120" t="s">
        <v>1067</v>
      </c>
      <c r="DL120" t="s">
        <v>1067</v>
      </c>
      <c r="DM120" t="s">
        <v>1067</v>
      </c>
      <c r="DN120">
        <v>0</v>
      </c>
      <c r="DO120">
        <v>0</v>
      </c>
      <c r="DP120">
        <v>1</v>
      </c>
      <c r="DQ120">
        <v>1</v>
      </c>
      <c r="DU120">
        <v>1003</v>
      </c>
      <c r="DV120" t="s">
        <v>171</v>
      </c>
      <c r="DW120" t="s">
        <v>171</v>
      </c>
      <c r="DX120">
        <v>1</v>
      </c>
      <c r="EE120">
        <v>39174503</v>
      </c>
      <c r="EF120">
        <v>2</v>
      </c>
      <c r="EG120" t="s">
        <v>1084</v>
      </c>
      <c r="EH120">
        <v>0</v>
      </c>
      <c r="EI120" t="s">
        <v>1067</v>
      </c>
      <c r="EJ120">
        <v>1</v>
      </c>
      <c r="EK120">
        <v>10001</v>
      </c>
      <c r="EL120" t="s">
        <v>1141</v>
      </c>
      <c r="EM120" t="s">
        <v>1142</v>
      </c>
      <c r="EO120" t="s">
        <v>1067</v>
      </c>
      <c r="EQ120">
        <v>0</v>
      </c>
      <c r="ER120">
        <v>55.75</v>
      </c>
      <c r="ES120">
        <v>55.75</v>
      </c>
      <c r="ET120">
        <v>0</v>
      </c>
      <c r="EU120">
        <v>0</v>
      </c>
      <c r="EV120">
        <v>0</v>
      </c>
      <c r="EW120">
        <v>0</v>
      </c>
      <c r="EX120">
        <v>0</v>
      </c>
      <c r="FQ120">
        <v>0</v>
      </c>
      <c r="FR120">
        <f t="shared" si="123"/>
        <v>0</v>
      </c>
      <c r="FS120">
        <v>0</v>
      </c>
      <c r="FT120" t="s">
        <v>1088</v>
      </c>
      <c r="FU120" t="s">
        <v>1089</v>
      </c>
      <c r="FX120">
        <v>106.2</v>
      </c>
      <c r="FY120">
        <v>53.55</v>
      </c>
      <c r="GA120" t="s">
        <v>1067</v>
      </c>
      <c r="GD120">
        <v>0</v>
      </c>
      <c r="GF120">
        <v>-999987603</v>
      </c>
      <c r="GG120">
        <v>1</v>
      </c>
      <c r="GH120">
        <v>1</v>
      </c>
      <c r="GI120">
        <v>4</v>
      </c>
      <c r="GJ120">
        <v>0</v>
      </c>
      <c r="GK120">
        <f>ROUND(R120*(R12)/100,2)</f>
        <v>0</v>
      </c>
      <c r="GL120">
        <f t="shared" si="124"/>
        <v>0</v>
      </c>
      <c r="GM120">
        <f t="shared" si="125"/>
        <v>1355.84</v>
      </c>
      <c r="GN120">
        <f t="shared" si="126"/>
        <v>1355.84</v>
      </c>
      <c r="GO120">
        <f t="shared" si="127"/>
        <v>0</v>
      </c>
      <c r="GP120">
        <f t="shared" si="128"/>
        <v>0</v>
      </c>
      <c r="GR120">
        <v>0</v>
      </c>
      <c r="GS120">
        <v>3</v>
      </c>
      <c r="GT120">
        <v>0</v>
      </c>
      <c r="GU120" t="s">
        <v>1067</v>
      </c>
      <c r="GV120">
        <f t="shared" si="129"/>
        <v>0</v>
      </c>
      <c r="GW120">
        <v>1</v>
      </c>
      <c r="GX120">
        <f t="shared" si="130"/>
        <v>0</v>
      </c>
      <c r="HA120">
        <v>0</v>
      </c>
      <c r="HB120">
        <v>0</v>
      </c>
      <c r="IK120">
        <v>0</v>
      </c>
    </row>
    <row r="121" spans="1:245">
      <c r="A121">
        <v>17</v>
      </c>
      <c r="B121">
        <v>1</v>
      </c>
      <c r="E121" t="s">
        <v>173</v>
      </c>
      <c r="F121" t="s">
        <v>174</v>
      </c>
      <c r="G121" t="s">
        <v>175</v>
      </c>
      <c r="H121" t="s">
        <v>176</v>
      </c>
      <c r="I121">
        <v>58</v>
      </c>
      <c r="J121">
        <v>0</v>
      </c>
      <c r="O121">
        <f>0</f>
        <v>0</v>
      </c>
      <c r="P121">
        <f>0</f>
        <v>0</v>
      </c>
      <c r="Q121">
        <f>0</f>
        <v>0</v>
      </c>
      <c r="R121">
        <f>0</f>
        <v>0</v>
      </c>
      <c r="S121">
        <f>0</f>
        <v>0</v>
      </c>
      <c r="T121">
        <f>0</f>
        <v>0</v>
      </c>
      <c r="U121">
        <f>0</f>
        <v>0</v>
      </c>
      <c r="V121">
        <f>0</f>
        <v>0</v>
      </c>
      <c r="W121">
        <f>0</f>
        <v>0</v>
      </c>
      <c r="X121">
        <f>0</f>
        <v>0</v>
      </c>
      <c r="Y121">
        <f>0</f>
        <v>0</v>
      </c>
      <c r="AA121">
        <v>39278658</v>
      </c>
      <c r="AB121">
        <f>ROUND((AK121),2)</f>
        <v>42.98</v>
      </c>
      <c r="AC121">
        <f>0</f>
        <v>0</v>
      </c>
      <c r="AD121">
        <f>0</f>
        <v>0</v>
      </c>
      <c r="AE121">
        <f>0</f>
        <v>0</v>
      </c>
      <c r="AF121">
        <f>0</f>
        <v>0</v>
      </c>
      <c r="AG121">
        <f>0</f>
        <v>0</v>
      </c>
      <c r="AH121">
        <f>0</f>
        <v>0</v>
      </c>
      <c r="AI121">
        <f>0</f>
        <v>0</v>
      </c>
      <c r="AJ121">
        <f>0</f>
        <v>0</v>
      </c>
      <c r="AK121">
        <v>42.98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1</v>
      </c>
      <c r="AW121">
        <v>1</v>
      </c>
      <c r="AZ121">
        <v>6.08</v>
      </c>
      <c r="BA121">
        <v>1</v>
      </c>
      <c r="BB121">
        <v>1</v>
      </c>
      <c r="BC121">
        <v>1</v>
      </c>
      <c r="BD121" t="s">
        <v>1067</v>
      </c>
      <c r="BE121" t="s">
        <v>1067</v>
      </c>
      <c r="BF121" t="s">
        <v>1067</v>
      </c>
      <c r="BG121" t="s">
        <v>1067</v>
      </c>
      <c r="BH121">
        <v>0</v>
      </c>
      <c r="BI121">
        <v>1</v>
      </c>
      <c r="BJ121" t="s">
        <v>177</v>
      </c>
      <c r="BM121">
        <v>700004</v>
      </c>
      <c r="BN121">
        <v>0</v>
      </c>
      <c r="BO121" t="s">
        <v>1067</v>
      </c>
      <c r="BP121">
        <v>0</v>
      </c>
      <c r="BQ121">
        <v>19</v>
      </c>
      <c r="BR121">
        <v>0</v>
      </c>
      <c r="BS121">
        <v>1</v>
      </c>
      <c r="BT121">
        <v>1</v>
      </c>
      <c r="BU121">
        <v>1</v>
      </c>
      <c r="BV121">
        <v>1</v>
      </c>
      <c r="BW121">
        <v>1</v>
      </c>
      <c r="BX121">
        <v>1</v>
      </c>
      <c r="BY121" t="s">
        <v>1067</v>
      </c>
      <c r="BZ121">
        <v>0</v>
      </c>
      <c r="CA121">
        <v>0</v>
      </c>
      <c r="CF121">
        <v>0</v>
      </c>
      <c r="CG121">
        <v>0</v>
      </c>
      <c r="CM121">
        <v>0</v>
      </c>
      <c r="CN121" t="s">
        <v>1067</v>
      </c>
      <c r="CO121">
        <v>0</v>
      </c>
      <c r="CP121">
        <f>AB121*AZ121</f>
        <v>261.3184</v>
      </c>
      <c r="CQ121">
        <v>0</v>
      </c>
      <c r="CR121">
        <v>0</v>
      </c>
      <c r="CS121">
        <v>0</v>
      </c>
      <c r="CT121">
        <v>0</v>
      </c>
      <c r="CU121">
        <v>0</v>
      </c>
      <c r="CV121">
        <v>0</v>
      </c>
      <c r="CW121">
        <v>0</v>
      </c>
      <c r="CX121">
        <v>0</v>
      </c>
      <c r="CY121">
        <v>0</v>
      </c>
      <c r="CZ121">
        <v>0</v>
      </c>
      <c r="DC121" t="s">
        <v>1067</v>
      </c>
      <c r="DD121" t="s">
        <v>1067</v>
      </c>
      <c r="DE121" t="s">
        <v>1067</v>
      </c>
      <c r="DF121" t="s">
        <v>1067</v>
      </c>
      <c r="DG121" t="s">
        <v>1067</v>
      </c>
      <c r="DH121" t="s">
        <v>1067</v>
      </c>
      <c r="DI121" t="s">
        <v>1067</v>
      </c>
      <c r="DJ121" t="s">
        <v>1067</v>
      </c>
      <c r="DK121" t="s">
        <v>1067</v>
      </c>
      <c r="DL121" t="s">
        <v>1067</v>
      </c>
      <c r="DM121" t="s">
        <v>1067</v>
      </c>
      <c r="DN121">
        <v>0</v>
      </c>
      <c r="DO121">
        <v>0</v>
      </c>
      <c r="DP121">
        <v>1</v>
      </c>
      <c r="DQ121">
        <v>1</v>
      </c>
      <c r="DU121">
        <v>1013</v>
      </c>
      <c r="DV121" t="s">
        <v>176</v>
      </c>
      <c r="DW121" t="s">
        <v>176</v>
      </c>
      <c r="DX121">
        <v>1</v>
      </c>
      <c r="EE121">
        <v>39174691</v>
      </c>
      <c r="EF121">
        <v>19</v>
      </c>
      <c r="EG121" t="s">
        <v>178</v>
      </c>
      <c r="EH121">
        <v>0</v>
      </c>
      <c r="EI121" t="s">
        <v>1067</v>
      </c>
      <c r="EJ121">
        <v>1</v>
      </c>
      <c r="EK121">
        <v>700004</v>
      </c>
      <c r="EL121" t="s">
        <v>179</v>
      </c>
      <c r="EM121" t="s">
        <v>180</v>
      </c>
      <c r="EO121" t="s">
        <v>1067</v>
      </c>
      <c r="EQ121">
        <v>0</v>
      </c>
      <c r="ER121">
        <v>0</v>
      </c>
      <c r="ES121">
        <v>0</v>
      </c>
      <c r="ET121">
        <v>0</v>
      </c>
      <c r="EU121">
        <v>0</v>
      </c>
      <c r="EV121">
        <v>0</v>
      </c>
      <c r="EW121">
        <v>0</v>
      </c>
      <c r="EX121">
        <v>0</v>
      </c>
      <c r="EY121">
        <v>0</v>
      </c>
      <c r="FQ121">
        <v>0</v>
      </c>
      <c r="FR121">
        <f t="shared" si="123"/>
        <v>0</v>
      </c>
      <c r="FS121">
        <v>0</v>
      </c>
      <c r="FX121">
        <v>0</v>
      </c>
      <c r="FY121">
        <v>0</v>
      </c>
      <c r="GA121" t="s">
        <v>1067</v>
      </c>
      <c r="GD121">
        <v>0</v>
      </c>
      <c r="GF121">
        <v>68385352</v>
      </c>
      <c r="GG121">
        <v>1</v>
      </c>
      <c r="GH121">
        <v>1</v>
      </c>
      <c r="GI121">
        <v>4</v>
      </c>
      <c r="GJ121">
        <v>2</v>
      </c>
      <c r="GK121">
        <f>ROUND(R121*(R12)/100,2)</f>
        <v>0</v>
      </c>
      <c r="GL121">
        <f t="shared" si="124"/>
        <v>0</v>
      </c>
      <c r="GM121">
        <f>ROUND(CP121*I121,2)</f>
        <v>15156.47</v>
      </c>
      <c r="GN121">
        <f>IF(OR(BI121=0,BI121=1),ROUND(CP121*I121,2),0)</f>
        <v>15156.47</v>
      </c>
      <c r="GO121">
        <f>IF(BI121=2,ROUND(CP121*I121,2),0)</f>
        <v>0</v>
      </c>
      <c r="GP121">
        <f>IF(BI121=4,ROUND(CP121*I121,2)+GX121,0)</f>
        <v>0</v>
      </c>
      <c r="GR121">
        <v>0</v>
      </c>
      <c r="GS121">
        <v>3</v>
      </c>
      <c r="GU121" t="s">
        <v>1067</v>
      </c>
      <c r="GV121">
        <f>0</f>
        <v>0</v>
      </c>
      <c r="GW121">
        <v>1</v>
      </c>
      <c r="GX121">
        <f t="shared" si="130"/>
        <v>0</v>
      </c>
      <c r="GY121">
        <v>0</v>
      </c>
      <c r="GZ121">
        <v>0</v>
      </c>
      <c r="HA121">
        <v>0</v>
      </c>
      <c r="HB121">
        <v>0</v>
      </c>
      <c r="IK121">
        <v>0</v>
      </c>
    </row>
    <row r="122" spans="1:245">
      <c r="A122">
        <v>17</v>
      </c>
      <c r="B122">
        <v>1</v>
      </c>
      <c r="E122" t="s">
        <v>181</v>
      </c>
      <c r="F122" t="s">
        <v>182</v>
      </c>
      <c r="G122" t="s">
        <v>183</v>
      </c>
      <c r="H122" t="s">
        <v>176</v>
      </c>
      <c r="I122">
        <v>58</v>
      </c>
      <c r="J122">
        <v>0</v>
      </c>
      <c r="O122">
        <f>0</f>
        <v>0</v>
      </c>
      <c r="P122">
        <f>0</f>
        <v>0</v>
      </c>
      <c r="Q122">
        <f>0</f>
        <v>0</v>
      </c>
      <c r="R122">
        <f>0</f>
        <v>0</v>
      </c>
      <c r="S122">
        <f>0</f>
        <v>0</v>
      </c>
      <c r="T122">
        <f>0</f>
        <v>0</v>
      </c>
      <c r="U122">
        <f>0</f>
        <v>0</v>
      </c>
      <c r="V122">
        <f>0</f>
        <v>0</v>
      </c>
      <c r="W122">
        <f>0</f>
        <v>0</v>
      </c>
      <c r="X122">
        <f>0</f>
        <v>0</v>
      </c>
      <c r="Y122">
        <f>0</f>
        <v>0</v>
      </c>
      <c r="AA122">
        <v>39278658</v>
      </c>
      <c r="AB122">
        <f>ROUND((AK122),2)</f>
        <v>26.41</v>
      </c>
      <c r="AC122">
        <f>0</f>
        <v>0</v>
      </c>
      <c r="AD122">
        <f>0</f>
        <v>0</v>
      </c>
      <c r="AE122">
        <f>0</f>
        <v>0</v>
      </c>
      <c r="AF122">
        <f>0</f>
        <v>0</v>
      </c>
      <c r="AG122">
        <f>0</f>
        <v>0</v>
      </c>
      <c r="AH122">
        <f>0</f>
        <v>0</v>
      </c>
      <c r="AI122">
        <f>0</f>
        <v>0</v>
      </c>
      <c r="AJ122">
        <f>0</f>
        <v>0</v>
      </c>
      <c r="AK122">
        <v>26.41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1</v>
      </c>
      <c r="AW122">
        <v>1</v>
      </c>
      <c r="AZ122">
        <v>6.08</v>
      </c>
      <c r="BA122">
        <v>1</v>
      </c>
      <c r="BB122">
        <v>1</v>
      </c>
      <c r="BC122">
        <v>1</v>
      </c>
      <c r="BD122" t="s">
        <v>1067</v>
      </c>
      <c r="BE122" t="s">
        <v>1067</v>
      </c>
      <c r="BF122" t="s">
        <v>1067</v>
      </c>
      <c r="BG122" t="s">
        <v>1067</v>
      </c>
      <c r="BH122">
        <v>0</v>
      </c>
      <c r="BI122">
        <v>1</v>
      </c>
      <c r="BJ122" t="s">
        <v>184</v>
      </c>
      <c r="BM122">
        <v>700005</v>
      </c>
      <c r="BN122">
        <v>0</v>
      </c>
      <c r="BO122" t="s">
        <v>1067</v>
      </c>
      <c r="BP122">
        <v>0</v>
      </c>
      <c r="BQ122">
        <v>10</v>
      </c>
      <c r="BR122">
        <v>0</v>
      </c>
      <c r="BS122">
        <v>1</v>
      </c>
      <c r="BT122">
        <v>1</v>
      </c>
      <c r="BU122">
        <v>1</v>
      </c>
      <c r="BV122">
        <v>1</v>
      </c>
      <c r="BW122">
        <v>1</v>
      </c>
      <c r="BX122">
        <v>1</v>
      </c>
      <c r="BY122" t="s">
        <v>1067</v>
      </c>
      <c r="BZ122">
        <v>0</v>
      </c>
      <c r="CA122">
        <v>0</v>
      </c>
      <c r="CF122">
        <v>0</v>
      </c>
      <c r="CG122">
        <v>0</v>
      </c>
      <c r="CM122">
        <v>0</v>
      </c>
      <c r="CN122" t="s">
        <v>1067</v>
      </c>
      <c r="CO122">
        <v>0</v>
      </c>
      <c r="CP122">
        <f>AB122*AZ122</f>
        <v>160.5728</v>
      </c>
      <c r="CQ122">
        <v>0</v>
      </c>
      <c r="CR122">
        <v>0</v>
      </c>
      <c r="CS122">
        <v>0</v>
      </c>
      <c r="CT122">
        <v>0</v>
      </c>
      <c r="CU122">
        <v>0</v>
      </c>
      <c r="CV122">
        <v>0</v>
      </c>
      <c r="CW122">
        <v>0</v>
      </c>
      <c r="CX122">
        <v>0</v>
      </c>
      <c r="CY122">
        <v>0</v>
      </c>
      <c r="CZ122">
        <v>0</v>
      </c>
      <c r="DC122" t="s">
        <v>1067</v>
      </c>
      <c r="DD122" t="s">
        <v>1067</v>
      </c>
      <c r="DE122" t="s">
        <v>1067</v>
      </c>
      <c r="DF122" t="s">
        <v>1067</v>
      </c>
      <c r="DG122" t="s">
        <v>1067</v>
      </c>
      <c r="DH122" t="s">
        <v>1067</v>
      </c>
      <c r="DI122" t="s">
        <v>1067</v>
      </c>
      <c r="DJ122" t="s">
        <v>1067</v>
      </c>
      <c r="DK122" t="s">
        <v>1067</v>
      </c>
      <c r="DL122" t="s">
        <v>1067</v>
      </c>
      <c r="DM122" t="s">
        <v>1067</v>
      </c>
      <c r="DN122">
        <v>0</v>
      </c>
      <c r="DO122">
        <v>0</v>
      </c>
      <c r="DP122">
        <v>1</v>
      </c>
      <c r="DQ122">
        <v>1</v>
      </c>
      <c r="DU122">
        <v>1013</v>
      </c>
      <c r="DV122" t="s">
        <v>176</v>
      </c>
      <c r="DW122" t="s">
        <v>176</v>
      </c>
      <c r="DX122">
        <v>1</v>
      </c>
      <c r="EE122">
        <v>39174695</v>
      </c>
      <c r="EF122">
        <v>10</v>
      </c>
      <c r="EG122" t="s">
        <v>185</v>
      </c>
      <c r="EH122">
        <v>0</v>
      </c>
      <c r="EI122" t="s">
        <v>1067</v>
      </c>
      <c r="EJ122">
        <v>1</v>
      </c>
      <c r="EK122">
        <v>700005</v>
      </c>
      <c r="EL122" t="s">
        <v>186</v>
      </c>
      <c r="EM122" t="s">
        <v>187</v>
      </c>
      <c r="EO122" t="s">
        <v>1067</v>
      </c>
      <c r="EQ122">
        <v>0</v>
      </c>
      <c r="ER122">
        <v>0</v>
      </c>
      <c r="ES122">
        <v>0</v>
      </c>
      <c r="ET122">
        <v>0</v>
      </c>
      <c r="EU122">
        <v>0</v>
      </c>
      <c r="EV122">
        <v>0</v>
      </c>
      <c r="EW122">
        <v>0</v>
      </c>
      <c r="EX122">
        <v>0</v>
      </c>
      <c r="EY122">
        <v>0</v>
      </c>
      <c r="FQ122">
        <v>0</v>
      </c>
      <c r="FR122">
        <f t="shared" si="123"/>
        <v>0</v>
      </c>
      <c r="FS122">
        <v>0</v>
      </c>
      <c r="FX122">
        <v>0</v>
      </c>
      <c r="FY122">
        <v>0</v>
      </c>
      <c r="GA122" t="s">
        <v>1067</v>
      </c>
      <c r="GD122">
        <v>0</v>
      </c>
      <c r="GF122">
        <v>530060488</v>
      </c>
      <c r="GG122">
        <v>1</v>
      </c>
      <c r="GH122">
        <v>1</v>
      </c>
      <c r="GI122">
        <v>4</v>
      </c>
      <c r="GJ122">
        <v>2</v>
      </c>
      <c r="GK122">
        <f>ROUND(R122*(R12)/100,2)</f>
        <v>0</v>
      </c>
      <c r="GL122">
        <f t="shared" si="124"/>
        <v>0</v>
      </c>
      <c r="GM122">
        <f>ROUND(CP122*I122,2)</f>
        <v>9313.2199999999993</v>
      </c>
      <c r="GN122">
        <f>IF(OR(BI122=0,BI122=1),ROUND(CP122*I122,2),0)</f>
        <v>9313.2199999999993</v>
      </c>
      <c r="GO122">
        <f>IF(BI122=2,ROUND(CP122*I122,2),0)</f>
        <v>0</v>
      </c>
      <c r="GP122">
        <f>IF(BI122=4,ROUND(CP122*I122,2)+GX122,0)</f>
        <v>0</v>
      </c>
      <c r="GR122">
        <v>0</v>
      </c>
      <c r="GS122">
        <v>3</v>
      </c>
      <c r="GU122" t="s">
        <v>1067</v>
      </c>
      <c r="GV122">
        <f>0</f>
        <v>0</v>
      </c>
      <c r="GW122">
        <v>1</v>
      </c>
      <c r="GX122">
        <f t="shared" si="130"/>
        <v>0</v>
      </c>
      <c r="GY122">
        <v>0</v>
      </c>
      <c r="GZ122">
        <v>0</v>
      </c>
      <c r="HA122">
        <v>0</v>
      </c>
      <c r="HB122">
        <v>0</v>
      </c>
      <c r="IK122">
        <v>0</v>
      </c>
    </row>
    <row r="124" spans="1:245">
      <c r="A124" s="2">
        <v>51</v>
      </c>
      <c r="B124" s="2">
        <f>B24</f>
        <v>1</v>
      </c>
      <c r="C124" s="2">
        <f>A24</f>
        <v>4</v>
      </c>
      <c r="D124" s="2">
        <f>ROW(A24)</f>
        <v>24</v>
      </c>
      <c r="E124" s="2"/>
      <c r="F124" s="2" t="str">
        <f>IF(F24&lt;&gt;"",F24,"")</f>
        <v>Новый раздел</v>
      </c>
      <c r="G124" s="2" t="str">
        <f>IF(G24&lt;&gt;"",G24,"")</f>
        <v>1 Общестроительные работы</v>
      </c>
      <c r="H124" s="2">
        <v>0</v>
      </c>
      <c r="I124" s="2"/>
      <c r="J124" s="2"/>
      <c r="K124" s="2"/>
      <c r="L124" s="2"/>
      <c r="M124" s="2"/>
      <c r="N124" s="2"/>
      <c r="O124" s="2">
        <f t="shared" ref="O124:T124" si="137">ROUND(AB124,2)</f>
        <v>2490105.7200000002</v>
      </c>
      <c r="P124" s="2">
        <f t="shared" si="137"/>
        <v>2293921.9</v>
      </c>
      <c r="Q124" s="2">
        <f t="shared" si="137"/>
        <v>29163.56</v>
      </c>
      <c r="R124" s="2">
        <f t="shared" si="137"/>
        <v>8348.73</v>
      </c>
      <c r="S124" s="2">
        <f t="shared" si="137"/>
        <v>167020.26</v>
      </c>
      <c r="T124" s="2">
        <f t="shared" si="137"/>
        <v>0</v>
      </c>
      <c r="U124" s="2">
        <f>AH124</f>
        <v>3148.8753172499996</v>
      </c>
      <c r="V124" s="2">
        <f>AI124</f>
        <v>129.51813819999998</v>
      </c>
      <c r="W124" s="2">
        <f>ROUND(AJ124,2)</f>
        <v>0</v>
      </c>
      <c r="X124" s="2">
        <f>ROUND(AK124,2)</f>
        <v>175303.32</v>
      </c>
      <c r="Y124" s="2">
        <f>ROUND(AL124,2)</f>
        <v>101264.61</v>
      </c>
      <c r="Z124" s="2"/>
      <c r="AA124" s="2"/>
      <c r="AB124" s="2">
        <f>ROUND(SUMIF(AA28:AA122,"=39278658",O28:O122),2)</f>
        <v>2490105.7200000002</v>
      </c>
      <c r="AC124" s="2">
        <f>ROUND(SUMIF(AA28:AA122,"=39278658",P28:P122),2)</f>
        <v>2293921.9</v>
      </c>
      <c r="AD124" s="2">
        <f>ROUND(SUMIF(AA28:AA122,"=39278658",Q28:Q122),2)</f>
        <v>29163.56</v>
      </c>
      <c r="AE124" s="2">
        <f>ROUND(SUMIF(AA28:AA122,"=39278658",R28:R122),2)</f>
        <v>8348.73</v>
      </c>
      <c r="AF124" s="2">
        <f>ROUND(SUMIF(AA28:AA122,"=39278658",S28:S122),2)</f>
        <v>167020.26</v>
      </c>
      <c r="AG124" s="2">
        <f>ROUND(SUMIF(AA28:AA122,"=39278658",T28:T122),2)</f>
        <v>0</v>
      </c>
      <c r="AH124" s="2">
        <f>SUMIF(AA28:AA122,"=39278658",U28:U122)</f>
        <v>3148.8753172499996</v>
      </c>
      <c r="AI124" s="2">
        <f>SUMIF(AA28:AA122,"=39278658",V28:V122)</f>
        <v>129.51813819999998</v>
      </c>
      <c r="AJ124" s="2">
        <f>ROUND(SUMIF(AA28:AA122,"=39278658",W28:W122),2)</f>
        <v>0</v>
      </c>
      <c r="AK124" s="2">
        <f>ROUND(SUMIF(AA28:AA122,"=39278658",X28:X122),2)</f>
        <v>175303.32</v>
      </c>
      <c r="AL124" s="2">
        <f>ROUND(SUMIF(AA28:AA122,"=39278658",Y28:Y122),2)</f>
        <v>101264.61</v>
      </c>
      <c r="AM124" s="2"/>
      <c r="AN124" s="2"/>
      <c r="AO124" s="2">
        <f t="shared" ref="AO124:BC124" si="138">ROUND(BX124,2)</f>
        <v>0</v>
      </c>
      <c r="AP124" s="2">
        <f t="shared" si="138"/>
        <v>0</v>
      </c>
      <c r="AQ124" s="2">
        <f t="shared" si="138"/>
        <v>0</v>
      </c>
      <c r="AR124" s="2">
        <f t="shared" si="138"/>
        <v>2791143.34</v>
      </c>
      <c r="AS124" s="2">
        <f t="shared" si="138"/>
        <v>2791143.34</v>
      </c>
      <c r="AT124" s="2">
        <f t="shared" si="138"/>
        <v>0</v>
      </c>
      <c r="AU124" s="2">
        <f t="shared" si="138"/>
        <v>0</v>
      </c>
      <c r="AV124" s="2">
        <f t="shared" si="138"/>
        <v>2293921.9</v>
      </c>
      <c r="AW124" s="2">
        <f t="shared" si="138"/>
        <v>2293921.9</v>
      </c>
      <c r="AX124" s="2">
        <f t="shared" si="138"/>
        <v>0</v>
      </c>
      <c r="AY124" s="2">
        <f t="shared" si="138"/>
        <v>2293921.9</v>
      </c>
      <c r="AZ124" s="2">
        <f t="shared" si="138"/>
        <v>0</v>
      </c>
      <c r="BA124" s="2">
        <f t="shared" si="138"/>
        <v>0</v>
      </c>
      <c r="BB124" s="2">
        <f t="shared" si="138"/>
        <v>0</v>
      </c>
      <c r="BC124" s="2">
        <f t="shared" si="138"/>
        <v>0</v>
      </c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>
        <f>ROUND(SUMIF(AA28:AA122,"=39278658",FQ28:FQ122),2)</f>
        <v>0</v>
      </c>
      <c r="BY124" s="2">
        <f>ROUND(SUMIF(AA28:AA122,"=39278658",FR28:FR122),2)</f>
        <v>0</v>
      </c>
      <c r="BZ124" s="2">
        <f>ROUND(SUMIF(AA28:AA122,"=39278658",GL28:GL122),2)</f>
        <v>0</v>
      </c>
      <c r="CA124" s="2">
        <f>ROUND(SUMIF(AA28:AA122,"=39278658",GM28:GM122),2)</f>
        <v>2791143.34</v>
      </c>
      <c r="CB124" s="2">
        <f>ROUND(SUMIF(AA28:AA122,"=39278658",GN28:GN122),2)</f>
        <v>2791143.34</v>
      </c>
      <c r="CC124" s="2">
        <f>ROUND(SUMIF(AA28:AA122,"=39278658",GO28:GO122),2)</f>
        <v>0</v>
      </c>
      <c r="CD124" s="2">
        <f>ROUND(SUMIF(AA28:AA122,"=39278658",GP28:GP122),2)</f>
        <v>0</v>
      </c>
      <c r="CE124" s="2">
        <f>AC124-BX124</f>
        <v>2293921.9</v>
      </c>
      <c r="CF124" s="2">
        <f>AC124-BY124</f>
        <v>2293921.9</v>
      </c>
      <c r="CG124" s="2">
        <f>BX124-BZ124</f>
        <v>0</v>
      </c>
      <c r="CH124" s="2">
        <f>AC124-BX124-BY124+BZ124</f>
        <v>2293921.9</v>
      </c>
      <c r="CI124" s="2">
        <f>BY124-BZ124</f>
        <v>0</v>
      </c>
      <c r="CJ124" s="2">
        <f>ROUND(SUMIF(AA28:AA122,"=39278658",GX28:GX122),2)</f>
        <v>0</v>
      </c>
      <c r="CK124" s="2">
        <f>ROUND(SUMIF(AA28:AA122,"=39278658",GY28:GY122),2)</f>
        <v>0</v>
      </c>
      <c r="CL124" s="2">
        <f>ROUND(SUMIF(AA28:AA122,"=39278658",GZ28:GZ122),2)</f>
        <v>0</v>
      </c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3"/>
      <c r="DH124" s="3"/>
      <c r="DI124" s="3"/>
      <c r="DJ124" s="3"/>
      <c r="DK124" s="3"/>
      <c r="DL124" s="3"/>
      <c r="DM124" s="3"/>
      <c r="DN124" s="3"/>
      <c r="DO124" s="3"/>
      <c r="DP124" s="3"/>
      <c r="DQ124" s="3"/>
      <c r="DR124" s="3"/>
      <c r="DS124" s="3"/>
      <c r="DT124" s="3"/>
      <c r="DU124" s="3"/>
      <c r="DV124" s="3"/>
      <c r="DW124" s="3"/>
      <c r="DX124" s="3"/>
      <c r="DY124" s="3"/>
      <c r="DZ124" s="3"/>
      <c r="EA124" s="3"/>
      <c r="EB124" s="3"/>
      <c r="EC124" s="3"/>
      <c r="ED124" s="3"/>
      <c r="EE124" s="3"/>
      <c r="EF124" s="3"/>
      <c r="EG124" s="3"/>
      <c r="EH124" s="3"/>
      <c r="EI124" s="3"/>
      <c r="EJ124" s="3"/>
      <c r="EK124" s="3"/>
      <c r="EL124" s="3"/>
      <c r="EM124" s="3"/>
      <c r="EN124" s="3"/>
      <c r="EO124" s="3"/>
      <c r="EP124" s="3"/>
      <c r="EQ124" s="3"/>
      <c r="ER124" s="3"/>
      <c r="ES124" s="3"/>
      <c r="ET124" s="3"/>
      <c r="EU124" s="3"/>
      <c r="EV124" s="3"/>
      <c r="EW124" s="3"/>
      <c r="EX124" s="3"/>
      <c r="EY124" s="3"/>
      <c r="EZ124" s="3"/>
      <c r="FA124" s="3"/>
      <c r="FB124" s="3"/>
      <c r="FC124" s="3"/>
      <c r="FD124" s="3"/>
      <c r="FE124" s="3"/>
      <c r="FF124" s="3"/>
      <c r="FG124" s="3"/>
      <c r="FH124" s="3"/>
      <c r="FI124" s="3"/>
      <c r="FJ124" s="3"/>
      <c r="FK124" s="3"/>
      <c r="FL124" s="3"/>
      <c r="FM124" s="3"/>
      <c r="FN124" s="3"/>
      <c r="FO124" s="3"/>
      <c r="FP124" s="3"/>
      <c r="FQ124" s="3"/>
      <c r="FR124" s="3"/>
      <c r="FS124" s="3"/>
      <c r="FT124" s="3"/>
      <c r="FU124" s="3"/>
      <c r="FV124" s="3"/>
      <c r="FW124" s="3"/>
      <c r="FX124" s="3"/>
      <c r="FY124" s="3"/>
      <c r="FZ124" s="3"/>
      <c r="GA124" s="3"/>
      <c r="GB124" s="3"/>
      <c r="GC124" s="3"/>
      <c r="GD124" s="3"/>
      <c r="GE124" s="3"/>
      <c r="GF124" s="3"/>
      <c r="GG124" s="3"/>
      <c r="GH124" s="3"/>
      <c r="GI124" s="3"/>
      <c r="GJ124" s="3"/>
      <c r="GK124" s="3"/>
      <c r="GL124" s="3"/>
      <c r="GM124" s="3"/>
      <c r="GN124" s="3"/>
      <c r="GO124" s="3"/>
      <c r="GP124" s="3"/>
      <c r="GQ124" s="3"/>
      <c r="GR124" s="3"/>
      <c r="GS124" s="3"/>
      <c r="GT124" s="3"/>
      <c r="GU124" s="3"/>
      <c r="GV124" s="3"/>
      <c r="GW124" s="3"/>
      <c r="GX124" s="3">
        <v>0</v>
      </c>
    </row>
    <row r="126" spans="1:245">
      <c r="A126" s="4">
        <v>50</v>
      </c>
      <c r="B126" s="4">
        <v>0</v>
      </c>
      <c r="C126" s="4">
        <v>0</v>
      </c>
      <c r="D126" s="4">
        <v>1</v>
      </c>
      <c r="E126" s="4">
        <v>201</v>
      </c>
      <c r="F126" s="4">
        <f ca="1">ROUND(Source!O124,O126)</f>
        <v>2490105.7200000002</v>
      </c>
      <c r="G126" s="4" t="s">
        <v>188</v>
      </c>
      <c r="H126" s="4" t="s">
        <v>189</v>
      </c>
      <c r="I126" s="4"/>
      <c r="J126" s="4"/>
      <c r="K126" s="4">
        <v>201</v>
      </c>
      <c r="L126" s="4">
        <v>1</v>
      </c>
      <c r="M126" s="4">
        <v>3</v>
      </c>
      <c r="N126" s="4" t="s">
        <v>1067</v>
      </c>
      <c r="O126" s="4">
        <v>2</v>
      </c>
      <c r="P126" s="4"/>
      <c r="Q126" s="4"/>
      <c r="R126" s="4"/>
      <c r="S126" s="4"/>
      <c r="T126" s="4"/>
      <c r="U126" s="4"/>
      <c r="V126" s="4"/>
      <c r="W126" s="4"/>
    </row>
    <row r="127" spans="1:245">
      <c r="A127" s="4">
        <v>50</v>
      </c>
      <c r="B127" s="4">
        <v>0</v>
      </c>
      <c r="C127" s="4">
        <v>0</v>
      </c>
      <c r="D127" s="4">
        <v>1</v>
      </c>
      <c r="E127" s="4">
        <v>202</v>
      </c>
      <c r="F127" s="4">
        <f ca="1">ROUND(Source!P124,O127)</f>
        <v>2293921.9</v>
      </c>
      <c r="G127" s="4" t="s">
        <v>190</v>
      </c>
      <c r="H127" s="4" t="s">
        <v>191</v>
      </c>
      <c r="I127" s="4"/>
      <c r="J127" s="4"/>
      <c r="K127" s="4">
        <v>202</v>
      </c>
      <c r="L127" s="4">
        <v>2</v>
      </c>
      <c r="M127" s="4">
        <v>3</v>
      </c>
      <c r="N127" s="4" t="s">
        <v>1067</v>
      </c>
      <c r="O127" s="4">
        <v>2</v>
      </c>
      <c r="P127" s="4"/>
      <c r="Q127" s="4"/>
      <c r="R127" s="4"/>
      <c r="S127" s="4"/>
      <c r="T127" s="4"/>
      <c r="U127" s="4"/>
      <c r="V127" s="4"/>
      <c r="W127" s="4"/>
    </row>
    <row r="128" spans="1:245">
      <c r="A128" s="4">
        <v>50</v>
      </c>
      <c r="B128" s="4">
        <v>0</v>
      </c>
      <c r="C128" s="4">
        <v>0</v>
      </c>
      <c r="D128" s="4">
        <v>1</v>
      </c>
      <c r="E128" s="4">
        <v>222</v>
      </c>
      <c r="F128" s="4">
        <f ca="1">ROUND(Source!AO124,O128)</f>
        <v>0</v>
      </c>
      <c r="G128" s="4" t="s">
        <v>192</v>
      </c>
      <c r="H128" s="4" t="s">
        <v>193</v>
      </c>
      <c r="I128" s="4"/>
      <c r="J128" s="4"/>
      <c r="K128" s="4">
        <v>222</v>
      </c>
      <c r="L128" s="4">
        <v>3</v>
      </c>
      <c r="M128" s="4">
        <v>3</v>
      </c>
      <c r="N128" s="4" t="s">
        <v>1067</v>
      </c>
      <c r="O128" s="4">
        <v>2</v>
      </c>
      <c r="P128" s="4"/>
      <c r="Q128" s="4"/>
      <c r="R128" s="4"/>
      <c r="S128" s="4"/>
      <c r="T128" s="4"/>
      <c r="U128" s="4"/>
      <c r="V128" s="4"/>
      <c r="W128" s="4"/>
    </row>
    <row r="129" spans="1:23">
      <c r="A129" s="4">
        <v>50</v>
      </c>
      <c r="B129" s="4">
        <v>0</v>
      </c>
      <c r="C129" s="4">
        <v>0</v>
      </c>
      <c r="D129" s="4">
        <v>1</v>
      </c>
      <c r="E129" s="4">
        <v>225</v>
      </c>
      <c r="F129" s="4">
        <f ca="1">ROUND(Source!AV124,O129)</f>
        <v>2293921.9</v>
      </c>
      <c r="G129" s="4" t="s">
        <v>194</v>
      </c>
      <c r="H129" s="4" t="s">
        <v>195</v>
      </c>
      <c r="I129" s="4"/>
      <c r="J129" s="4"/>
      <c r="K129" s="4">
        <v>225</v>
      </c>
      <c r="L129" s="4">
        <v>4</v>
      </c>
      <c r="M129" s="4">
        <v>3</v>
      </c>
      <c r="N129" s="4" t="s">
        <v>1067</v>
      </c>
      <c r="O129" s="4">
        <v>2</v>
      </c>
      <c r="P129" s="4"/>
      <c r="Q129" s="4"/>
      <c r="R129" s="4"/>
      <c r="S129" s="4"/>
      <c r="T129" s="4"/>
      <c r="U129" s="4"/>
      <c r="V129" s="4"/>
      <c r="W129" s="4"/>
    </row>
    <row r="130" spans="1:23">
      <c r="A130" s="4">
        <v>50</v>
      </c>
      <c r="B130" s="4">
        <v>0</v>
      </c>
      <c r="C130" s="4">
        <v>0</v>
      </c>
      <c r="D130" s="4">
        <v>1</v>
      </c>
      <c r="E130" s="4">
        <v>226</v>
      </c>
      <c r="F130" s="4">
        <f ca="1">ROUND(Source!AW124,O130)</f>
        <v>2293921.9</v>
      </c>
      <c r="G130" s="4" t="s">
        <v>196</v>
      </c>
      <c r="H130" s="4" t="s">
        <v>197</v>
      </c>
      <c r="I130" s="4"/>
      <c r="J130" s="4"/>
      <c r="K130" s="4">
        <v>226</v>
      </c>
      <c r="L130" s="4">
        <v>5</v>
      </c>
      <c r="M130" s="4">
        <v>3</v>
      </c>
      <c r="N130" s="4" t="s">
        <v>1067</v>
      </c>
      <c r="O130" s="4">
        <v>2</v>
      </c>
      <c r="P130" s="4"/>
      <c r="Q130" s="4"/>
      <c r="R130" s="4"/>
      <c r="S130" s="4"/>
      <c r="T130" s="4"/>
      <c r="U130" s="4"/>
      <c r="V130" s="4"/>
      <c r="W130" s="4"/>
    </row>
    <row r="131" spans="1:23">
      <c r="A131" s="4">
        <v>50</v>
      </c>
      <c r="B131" s="4">
        <v>0</v>
      </c>
      <c r="C131" s="4">
        <v>0</v>
      </c>
      <c r="D131" s="4">
        <v>1</v>
      </c>
      <c r="E131" s="4">
        <v>227</v>
      </c>
      <c r="F131" s="4">
        <f ca="1">ROUND(Source!AX124,O131)</f>
        <v>0</v>
      </c>
      <c r="G131" s="4" t="s">
        <v>198</v>
      </c>
      <c r="H131" s="4" t="s">
        <v>199</v>
      </c>
      <c r="I131" s="4"/>
      <c r="J131" s="4"/>
      <c r="K131" s="4">
        <v>227</v>
      </c>
      <c r="L131" s="4">
        <v>6</v>
      </c>
      <c r="M131" s="4">
        <v>3</v>
      </c>
      <c r="N131" s="4" t="s">
        <v>1067</v>
      </c>
      <c r="O131" s="4">
        <v>2</v>
      </c>
      <c r="P131" s="4"/>
      <c r="Q131" s="4"/>
      <c r="R131" s="4"/>
      <c r="S131" s="4"/>
      <c r="T131" s="4"/>
      <c r="U131" s="4"/>
      <c r="V131" s="4"/>
      <c r="W131" s="4"/>
    </row>
    <row r="132" spans="1:23">
      <c r="A132" s="4">
        <v>50</v>
      </c>
      <c r="B132" s="4">
        <v>0</v>
      </c>
      <c r="C132" s="4">
        <v>0</v>
      </c>
      <c r="D132" s="4">
        <v>1</v>
      </c>
      <c r="E132" s="4">
        <v>228</v>
      </c>
      <c r="F132" s="4">
        <f ca="1">ROUND(Source!AY124,O132)</f>
        <v>2293921.9</v>
      </c>
      <c r="G132" s="4" t="s">
        <v>200</v>
      </c>
      <c r="H132" s="4" t="s">
        <v>201</v>
      </c>
      <c r="I132" s="4"/>
      <c r="J132" s="4"/>
      <c r="K132" s="4">
        <v>228</v>
      </c>
      <c r="L132" s="4">
        <v>7</v>
      </c>
      <c r="M132" s="4">
        <v>3</v>
      </c>
      <c r="N132" s="4" t="s">
        <v>1067</v>
      </c>
      <c r="O132" s="4">
        <v>2</v>
      </c>
      <c r="P132" s="4"/>
      <c r="Q132" s="4"/>
      <c r="R132" s="4"/>
      <c r="S132" s="4"/>
      <c r="T132" s="4"/>
      <c r="U132" s="4"/>
      <c r="V132" s="4"/>
      <c r="W132" s="4"/>
    </row>
    <row r="133" spans="1:23">
      <c r="A133" s="4">
        <v>50</v>
      </c>
      <c r="B133" s="4">
        <v>0</v>
      </c>
      <c r="C133" s="4">
        <v>0</v>
      </c>
      <c r="D133" s="4">
        <v>1</v>
      </c>
      <c r="E133" s="4">
        <v>216</v>
      </c>
      <c r="F133" s="4">
        <f ca="1">ROUND(Source!AP124,O133)</f>
        <v>0</v>
      </c>
      <c r="G133" s="4" t="s">
        <v>202</v>
      </c>
      <c r="H133" s="4" t="s">
        <v>203</v>
      </c>
      <c r="I133" s="4"/>
      <c r="J133" s="4"/>
      <c r="K133" s="4">
        <v>216</v>
      </c>
      <c r="L133" s="4">
        <v>8</v>
      </c>
      <c r="M133" s="4">
        <v>3</v>
      </c>
      <c r="N133" s="4" t="s">
        <v>1067</v>
      </c>
      <c r="O133" s="4">
        <v>2</v>
      </c>
      <c r="P133" s="4"/>
      <c r="Q133" s="4"/>
      <c r="R133" s="4"/>
      <c r="S133" s="4"/>
      <c r="T133" s="4"/>
      <c r="U133" s="4"/>
      <c r="V133" s="4"/>
      <c r="W133" s="4"/>
    </row>
    <row r="134" spans="1:23">
      <c r="A134" s="4">
        <v>50</v>
      </c>
      <c r="B134" s="4">
        <v>0</v>
      </c>
      <c r="C134" s="4">
        <v>0</v>
      </c>
      <c r="D134" s="4">
        <v>1</v>
      </c>
      <c r="E134" s="4">
        <v>223</v>
      </c>
      <c r="F134" s="4">
        <f ca="1">ROUND(Source!AQ124,O134)</f>
        <v>0</v>
      </c>
      <c r="G134" s="4" t="s">
        <v>204</v>
      </c>
      <c r="H134" s="4" t="s">
        <v>205</v>
      </c>
      <c r="I134" s="4"/>
      <c r="J134" s="4"/>
      <c r="K134" s="4">
        <v>223</v>
      </c>
      <c r="L134" s="4">
        <v>9</v>
      </c>
      <c r="M134" s="4">
        <v>3</v>
      </c>
      <c r="N134" s="4" t="s">
        <v>1067</v>
      </c>
      <c r="O134" s="4">
        <v>2</v>
      </c>
      <c r="P134" s="4"/>
      <c r="Q134" s="4"/>
      <c r="R134" s="4"/>
      <c r="S134" s="4"/>
      <c r="T134" s="4"/>
      <c r="U134" s="4"/>
      <c r="V134" s="4"/>
      <c r="W134" s="4"/>
    </row>
    <row r="135" spans="1:23">
      <c r="A135" s="4">
        <v>50</v>
      </c>
      <c r="B135" s="4">
        <v>0</v>
      </c>
      <c r="C135" s="4">
        <v>0</v>
      </c>
      <c r="D135" s="4">
        <v>1</v>
      </c>
      <c r="E135" s="4">
        <v>229</v>
      </c>
      <c r="F135" s="4">
        <f ca="1">ROUND(Source!AZ124,O135)</f>
        <v>0</v>
      </c>
      <c r="G135" s="4" t="s">
        <v>206</v>
      </c>
      <c r="H135" s="4" t="s">
        <v>207</v>
      </c>
      <c r="I135" s="4"/>
      <c r="J135" s="4"/>
      <c r="K135" s="4">
        <v>229</v>
      </c>
      <c r="L135" s="4">
        <v>10</v>
      </c>
      <c r="M135" s="4">
        <v>3</v>
      </c>
      <c r="N135" s="4" t="s">
        <v>1067</v>
      </c>
      <c r="O135" s="4">
        <v>2</v>
      </c>
      <c r="P135" s="4"/>
      <c r="Q135" s="4"/>
      <c r="R135" s="4"/>
      <c r="S135" s="4"/>
      <c r="T135" s="4"/>
      <c r="U135" s="4"/>
      <c r="V135" s="4"/>
      <c r="W135" s="4"/>
    </row>
    <row r="136" spans="1:23">
      <c r="A136" s="4">
        <v>50</v>
      </c>
      <c r="B136" s="4">
        <v>0</v>
      </c>
      <c r="C136" s="4">
        <v>0</v>
      </c>
      <c r="D136" s="4">
        <v>1</v>
      </c>
      <c r="E136" s="4">
        <v>203</v>
      </c>
      <c r="F136" s="4">
        <f ca="1">ROUND(Source!Q124,O136)</f>
        <v>29163.56</v>
      </c>
      <c r="G136" s="4" t="s">
        <v>208</v>
      </c>
      <c r="H136" s="4" t="s">
        <v>209</v>
      </c>
      <c r="I136" s="4"/>
      <c r="J136" s="4"/>
      <c r="K136" s="4">
        <v>203</v>
      </c>
      <c r="L136" s="4">
        <v>11</v>
      </c>
      <c r="M136" s="4">
        <v>3</v>
      </c>
      <c r="N136" s="4" t="s">
        <v>1067</v>
      </c>
      <c r="O136" s="4">
        <v>2</v>
      </c>
      <c r="P136" s="4"/>
      <c r="Q136" s="4"/>
      <c r="R136" s="4"/>
      <c r="S136" s="4"/>
      <c r="T136" s="4"/>
      <c r="U136" s="4"/>
      <c r="V136" s="4"/>
      <c r="W136" s="4"/>
    </row>
    <row r="137" spans="1:23">
      <c r="A137" s="4">
        <v>50</v>
      </c>
      <c r="B137" s="4">
        <v>0</v>
      </c>
      <c r="C137" s="4">
        <v>0</v>
      </c>
      <c r="D137" s="4">
        <v>1</v>
      </c>
      <c r="E137" s="4">
        <v>231</v>
      </c>
      <c r="F137" s="4">
        <f ca="1">ROUND(Source!BB124,O137)</f>
        <v>0</v>
      </c>
      <c r="G137" s="4" t="s">
        <v>210</v>
      </c>
      <c r="H137" s="4" t="s">
        <v>211</v>
      </c>
      <c r="I137" s="4"/>
      <c r="J137" s="4"/>
      <c r="K137" s="4">
        <v>231</v>
      </c>
      <c r="L137" s="4">
        <v>12</v>
      </c>
      <c r="M137" s="4">
        <v>3</v>
      </c>
      <c r="N137" s="4" t="s">
        <v>1067</v>
      </c>
      <c r="O137" s="4">
        <v>2</v>
      </c>
      <c r="P137" s="4"/>
      <c r="Q137" s="4"/>
      <c r="R137" s="4"/>
      <c r="S137" s="4"/>
      <c r="T137" s="4"/>
      <c r="U137" s="4"/>
      <c r="V137" s="4"/>
      <c r="W137" s="4"/>
    </row>
    <row r="138" spans="1:23">
      <c r="A138" s="4">
        <v>50</v>
      </c>
      <c r="B138" s="4">
        <v>0</v>
      </c>
      <c r="C138" s="4">
        <v>0</v>
      </c>
      <c r="D138" s="4">
        <v>1</v>
      </c>
      <c r="E138" s="4">
        <v>204</v>
      </c>
      <c r="F138" s="4">
        <f ca="1">ROUND(Source!R124,O138)</f>
        <v>8348.73</v>
      </c>
      <c r="G138" s="4" t="s">
        <v>212</v>
      </c>
      <c r="H138" s="4" t="s">
        <v>213</v>
      </c>
      <c r="I138" s="4"/>
      <c r="J138" s="4"/>
      <c r="K138" s="4">
        <v>204</v>
      </c>
      <c r="L138" s="4">
        <v>13</v>
      </c>
      <c r="M138" s="4">
        <v>3</v>
      </c>
      <c r="N138" s="4" t="s">
        <v>1067</v>
      </c>
      <c r="O138" s="4">
        <v>2</v>
      </c>
      <c r="P138" s="4"/>
      <c r="Q138" s="4"/>
      <c r="R138" s="4"/>
      <c r="S138" s="4"/>
      <c r="T138" s="4"/>
      <c r="U138" s="4"/>
      <c r="V138" s="4"/>
      <c r="W138" s="4"/>
    </row>
    <row r="139" spans="1:23">
      <c r="A139" s="4">
        <v>50</v>
      </c>
      <c r="B139" s="4">
        <v>0</v>
      </c>
      <c r="C139" s="4">
        <v>0</v>
      </c>
      <c r="D139" s="4">
        <v>1</v>
      </c>
      <c r="E139" s="4">
        <v>205</v>
      </c>
      <c r="F139" s="4">
        <f ca="1">ROUND(Source!S124,O139)</f>
        <v>167020.26</v>
      </c>
      <c r="G139" s="4" t="s">
        <v>214</v>
      </c>
      <c r="H139" s="4" t="s">
        <v>215</v>
      </c>
      <c r="I139" s="4"/>
      <c r="J139" s="4"/>
      <c r="K139" s="4">
        <v>205</v>
      </c>
      <c r="L139" s="4">
        <v>14</v>
      </c>
      <c r="M139" s="4">
        <v>3</v>
      </c>
      <c r="N139" s="4" t="s">
        <v>1067</v>
      </c>
      <c r="O139" s="4">
        <v>2</v>
      </c>
      <c r="P139" s="4"/>
      <c r="Q139" s="4"/>
      <c r="R139" s="4"/>
      <c r="S139" s="4"/>
      <c r="T139" s="4"/>
      <c r="U139" s="4"/>
      <c r="V139" s="4"/>
      <c r="W139" s="4"/>
    </row>
    <row r="140" spans="1:23">
      <c r="A140" s="4">
        <v>50</v>
      </c>
      <c r="B140" s="4">
        <v>0</v>
      </c>
      <c r="C140" s="4">
        <v>0</v>
      </c>
      <c r="D140" s="4">
        <v>1</v>
      </c>
      <c r="E140" s="4">
        <v>232</v>
      </c>
      <c r="F140" s="4">
        <f ca="1">ROUND(Source!BC124,O140)</f>
        <v>0</v>
      </c>
      <c r="G140" s="4" t="s">
        <v>216</v>
      </c>
      <c r="H140" s="4" t="s">
        <v>217</v>
      </c>
      <c r="I140" s="4"/>
      <c r="J140" s="4"/>
      <c r="K140" s="4">
        <v>232</v>
      </c>
      <c r="L140" s="4">
        <v>15</v>
      </c>
      <c r="M140" s="4">
        <v>3</v>
      </c>
      <c r="N140" s="4" t="s">
        <v>1067</v>
      </c>
      <c r="O140" s="4">
        <v>2</v>
      </c>
      <c r="P140" s="4"/>
      <c r="Q140" s="4"/>
      <c r="R140" s="4"/>
      <c r="S140" s="4"/>
      <c r="T140" s="4"/>
      <c r="U140" s="4"/>
      <c r="V140" s="4"/>
      <c r="W140" s="4"/>
    </row>
    <row r="141" spans="1:23">
      <c r="A141" s="4">
        <v>50</v>
      </c>
      <c r="B141" s="4">
        <v>0</v>
      </c>
      <c r="C141" s="4">
        <v>0</v>
      </c>
      <c r="D141" s="4">
        <v>1</v>
      </c>
      <c r="E141" s="4">
        <v>214</v>
      </c>
      <c r="F141" s="4">
        <f ca="1">ROUND(Source!AS124,O141)</f>
        <v>2791143.34</v>
      </c>
      <c r="G141" s="4" t="s">
        <v>218</v>
      </c>
      <c r="H141" s="4" t="s">
        <v>219</v>
      </c>
      <c r="I141" s="4"/>
      <c r="J141" s="4"/>
      <c r="K141" s="4">
        <v>214</v>
      </c>
      <c r="L141" s="4">
        <v>16</v>
      </c>
      <c r="M141" s="4">
        <v>3</v>
      </c>
      <c r="N141" s="4" t="s">
        <v>1067</v>
      </c>
      <c r="O141" s="4">
        <v>2</v>
      </c>
      <c r="P141" s="4"/>
      <c r="Q141" s="4"/>
      <c r="R141" s="4"/>
      <c r="S141" s="4"/>
      <c r="T141" s="4"/>
      <c r="U141" s="4"/>
      <c r="V141" s="4"/>
      <c r="W141" s="4"/>
    </row>
    <row r="142" spans="1:23">
      <c r="A142" s="4">
        <v>50</v>
      </c>
      <c r="B142" s="4">
        <v>0</v>
      </c>
      <c r="C142" s="4">
        <v>0</v>
      </c>
      <c r="D142" s="4">
        <v>1</v>
      </c>
      <c r="E142" s="4">
        <v>215</v>
      </c>
      <c r="F142" s="4">
        <f ca="1">ROUND(Source!AT124,O142)</f>
        <v>0</v>
      </c>
      <c r="G142" s="4" t="s">
        <v>220</v>
      </c>
      <c r="H142" s="4" t="s">
        <v>221</v>
      </c>
      <c r="I142" s="4"/>
      <c r="J142" s="4"/>
      <c r="K142" s="4">
        <v>215</v>
      </c>
      <c r="L142" s="4">
        <v>17</v>
      </c>
      <c r="M142" s="4">
        <v>3</v>
      </c>
      <c r="N142" s="4" t="s">
        <v>1067</v>
      </c>
      <c r="O142" s="4">
        <v>2</v>
      </c>
      <c r="P142" s="4"/>
      <c r="Q142" s="4"/>
      <c r="R142" s="4"/>
      <c r="S142" s="4"/>
      <c r="T142" s="4"/>
      <c r="U142" s="4"/>
      <c r="V142" s="4"/>
      <c r="W142" s="4"/>
    </row>
    <row r="143" spans="1:23">
      <c r="A143" s="4">
        <v>50</v>
      </c>
      <c r="B143" s="4">
        <v>0</v>
      </c>
      <c r="C143" s="4">
        <v>0</v>
      </c>
      <c r="D143" s="4">
        <v>1</v>
      </c>
      <c r="E143" s="4">
        <v>217</v>
      </c>
      <c r="F143" s="4">
        <f ca="1">ROUND(Source!AU124,O143)</f>
        <v>0</v>
      </c>
      <c r="G143" s="4" t="s">
        <v>222</v>
      </c>
      <c r="H143" s="4" t="s">
        <v>223</v>
      </c>
      <c r="I143" s="4"/>
      <c r="J143" s="4"/>
      <c r="K143" s="4">
        <v>217</v>
      </c>
      <c r="L143" s="4">
        <v>18</v>
      </c>
      <c r="M143" s="4">
        <v>3</v>
      </c>
      <c r="N143" s="4" t="s">
        <v>1067</v>
      </c>
      <c r="O143" s="4">
        <v>2</v>
      </c>
      <c r="P143" s="4"/>
      <c r="Q143" s="4"/>
      <c r="R143" s="4"/>
      <c r="S143" s="4"/>
      <c r="T143" s="4"/>
      <c r="U143" s="4"/>
      <c r="V143" s="4"/>
      <c r="W143" s="4"/>
    </row>
    <row r="144" spans="1:23">
      <c r="A144" s="4">
        <v>50</v>
      </c>
      <c r="B144" s="4">
        <v>0</v>
      </c>
      <c r="C144" s="4">
        <v>0</v>
      </c>
      <c r="D144" s="4">
        <v>1</v>
      </c>
      <c r="E144" s="4">
        <v>230</v>
      </c>
      <c r="F144" s="4">
        <f ca="1">ROUND(Source!BA124,O144)</f>
        <v>0</v>
      </c>
      <c r="G144" s="4" t="s">
        <v>224</v>
      </c>
      <c r="H144" s="4" t="s">
        <v>225</v>
      </c>
      <c r="I144" s="4"/>
      <c r="J144" s="4"/>
      <c r="K144" s="4">
        <v>230</v>
      </c>
      <c r="L144" s="4">
        <v>19</v>
      </c>
      <c r="M144" s="4">
        <v>3</v>
      </c>
      <c r="N144" s="4" t="s">
        <v>1067</v>
      </c>
      <c r="O144" s="4">
        <v>2</v>
      </c>
      <c r="P144" s="4"/>
      <c r="Q144" s="4"/>
      <c r="R144" s="4"/>
      <c r="S144" s="4"/>
      <c r="T144" s="4"/>
      <c r="U144" s="4"/>
      <c r="V144" s="4"/>
      <c r="W144" s="4"/>
    </row>
    <row r="145" spans="1:245">
      <c r="A145" s="4">
        <v>50</v>
      </c>
      <c r="B145" s="4">
        <v>0</v>
      </c>
      <c r="C145" s="4">
        <v>0</v>
      </c>
      <c r="D145" s="4">
        <v>1</v>
      </c>
      <c r="E145" s="4">
        <v>206</v>
      </c>
      <c r="F145" s="4">
        <f ca="1">ROUND(Source!T124,O145)</f>
        <v>0</v>
      </c>
      <c r="G145" s="4" t="s">
        <v>226</v>
      </c>
      <c r="H145" s="4" t="s">
        <v>227</v>
      </c>
      <c r="I145" s="4"/>
      <c r="J145" s="4"/>
      <c r="K145" s="4">
        <v>206</v>
      </c>
      <c r="L145" s="4">
        <v>20</v>
      </c>
      <c r="M145" s="4">
        <v>3</v>
      </c>
      <c r="N145" s="4" t="s">
        <v>1067</v>
      </c>
      <c r="O145" s="4">
        <v>2</v>
      </c>
      <c r="P145" s="4"/>
      <c r="Q145" s="4"/>
      <c r="R145" s="4"/>
      <c r="S145" s="4"/>
      <c r="T145" s="4"/>
      <c r="U145" s="4"/>
      <c r="V145" s="4"/>
      <c r="W145" s="4"/>
    </row>
    <row r="146" spans="1:245">
      <c r="A146" s="4">
        <v>50</v>
      </c>
      <c r="B146" s="4">
        <v>0</v>
      </c>
      <c r="C146" s="4">
        <v>0</v>
      </c>
      <c r="D146" s="4">
        <v>1</v>
      </c>
      <c r="E146" s="4">
        <v>207</v>
      </c>
      <c r="F146" s="4">
        <f ca="1">Source!U124</f>
        <v>3148.8753172499996</v>
      </c>
      <c r="G146" s="4" t="s">
        <v>228</v>
      </c>
      <c r="H146" s="4" t="s">
        <v>229</v>
      </c>
      <c r="I146" s="4"/>
      <c r="J146" s="4"/>
      <c r="K146" s="4">
        <v>207</v>
      </c>
      <c r="L146" s="4">
        <v>21</v>
      </c>
      <c r="M146" s="4">
        <v>3</v>
      </c>
      <c r="N146" s="4" t="s">
        <v>1067</v>
      </c>
      <c r="O146" s="4">
        <v>-1</v>
      </c>
      <c r="P146" s="4"/>
      <c r="Q146" s="4"/>
      <c r="R146" s="4"/>
      <c r="S146" s="4"/>
      <c r="T146" s="4"/>
      <c r="U146" s="4"/>
      <c r="V146" s="4"/>
      <c r="W146" s="4"/>
    </row>
    <row r="147" spans="1:245">
      <c r="A147" s="4">
        <v>50</v>
      </c>
      <c r="B147" s="4">
        <v>0</v>
      </c>
      <c r="C147" s="4">
        <v>0</v>
      </c>
      <c r="D147" s="4">
        <v>1</v>
      </c>
      <c r="E147" s="4">
        <v>208</v>
      </c>
      <c r="F147" s="4">
        <f ca="1">Source!V124</f>
        <v>129.51813819999998</v>
      </c>
      <c r="G147" s="4" t="s">
        <v>230</v>
      </c>
      <c r="H147" s="4" t="s">
        <v>231</v>
      </c>
      <c r="I147" s="4"/>
      <c r="J147" s="4"/>
      <c r="K147" s="4">
        <v>208</v>
      </c>
      <c r="L147" s="4">
        <v>22</v>
      </c>
      <c r="M147" s="4">
        <v>3</v>
      </c>
      <c r="N147" s="4" t="s">
        <v>1067</v>
      </c>
      <c r="O147" s="4">
        <v>-1</v>
      </c>
      <c r="P147" s="4"/>
      <c r="Q147" s="4"/>
      <c r="R147" s="4"/>
      <c r="S147" s="4"/>
      <c r="T147" s="4"/>
      <c r="U147" s="4"/>
      <c r="V147" s="4"/>
      <c r="W147" s="4"/>
    </row>
    <row r="148" spans="1:245">
      <c r="A148" s="4">
        <v>50</v>
      </c>
      <c r="B148" s="4">
        <v>0</v>
      </c>
      <c r="C148" s="4">
        <v>0</v>
      </c>
      <c r="D148" s="4">
        <v>1</v>
      </c>
      <c r="E148" s="4">
        <v>209</v>
      </c>
      <c r="F148" s="4">
        <f ca="1">ROUND(Source!W124,O148)</f>
        <v>0</v>
      </c>
      <c r="G148" s="4" t="s">
        <v>232</v>
      </c>
      <c r="H148" s="4" t="s">
        <v>233</v>
      </c>
      <c r="I148" s="4"/>
      <c r="J148" s="4"/>
      <c r="K148" s="4">
        <v>209</v>
      </c>
      <c r="L148" s="4">
        <v>23</v>
      </c>
      <c r="M148" s="4">
        <v>3</v>
      </c>
      <c r="N148" s="4" t="s">
        <v>1067</v>
      </c>
      <c r="O148" s="4">
        <v>2</v>
      </c>
      <c r="P148" s="4"/>
      <c r="Q148" s="4"/>
      <c r="R148" s="4"/>
      <c r="S148" s="4"/>
      <c r="T148" s="4"/>
      <c r="U148" s="4"/>
      <c r="V148" s="4"/>
      <c r="W148" s="4"/>
    </row>
    <row r="149" spans="1:245">
      <c r="A149" s="4">
        <v>50</v>
      </c>
      <c r="B149" s="4">
        <v>0</v>
      </c>
      <c r="C149" s="4">
        <v>0</v>
      </c>
      <c r="D149" s="4">
        <v>1</v>
      </c>
      <c r="E149" s="4">
        <v>210</v>
      </c>
      <c r="F149" s="4">
        <f ca="1">ROUND(Source!X124,O149)</f>
        <v>175303.32</v>
      </c>
      <c r="G149" s="4" t="s">
        <v>234</v>
      </c>
      <c r="H149" s="4" t="s">
        <v>235</v>
      </c>
      <c r="I149" s="4"/>
      <c r="J149" s="4"/>
      <c r="K149" s="4">
        <v>210</v>
      </c>
      <c r="L149" s="4">
        <v>24</v>
      </c>
      <c r="M149" s="4">
        <v>3</v>
      </c>
      <c r="N149" s="4" t="s">
        <v>1067</v>
      </c>
      <c r="O149" s="4">
        <v>2</v>
      </c>
      <c r="P149" s="4"/>
      <c r="Q149" s="4"/>
      <c r="R149" s="4"/>
      <c r="S149" s="4"/>
      <c r="T149" s="4"/>
      <c r="U149" s="4"/>
      <c r="V149" s="4"/>
      <c r="W149" s="4"/>
    </row>
    <row r="150" spans="1:245">
      <c r="A150" s="4">
        <v>50</v>
      </c>
      <c r="B150" s="4">
        <v>0</v>
      </c>
      <c r="C150" s="4">
        <v>0</v>
      </c>
      <c r="D150" s="4">
        <v>1</v>
      </c>
      <c r="E150" s="4">
        <v>211</v>
      </c>
      <c r="F150" s="4">
        <f ca="1">ROUND(Source!Y124,O150)</f>
        <v>101264.61</v>
      </c>
      <c r="G150" s="4" t="s">
        <v>236</v>
      </c>
      <c r="H150" s="4" t="s">
        <v>237</v>
      </c>
      <c r="I150" s="4"/>
      <c r="J150" s="4"/>
      <c r="K150" s="4">
        <v>211</v>
      </c>
      <c r="L150" s="4">
        <v>25</v>
      </c>
      <c r="M150" s="4">
        <v>3</v>
      </c>
      <c r="N150" s="4" t="s">
        <v>1067</v>
      </c>
      <c r="O150" s="4">
        <v>2</v>
      </c>
      <c r="P150" s="4"/>
      <c r="Q150" s="4"/>
      <c r="R150" s="4"/>
      <c r="S150" s="4"/>
      <c r="T150" s="4"/>
      <c r="U150" s="4"/>
      <c r="V150" s="4"/>
      <c r="W150" s="4"/>
    </row>
    <row r="151" spans="1:245">
      <c r="A151" s="4">
        <v>50</v>
      </c>
      <c r="B151" s="4">
        <v>0</v>
      </c>
      <c r="C151" s="4">
        <v>0</v>
      </c>
      <c r="D151" s="4">
        <v>1</v>
      </c>
      <c r="E151" s="4">
        <v>224</v>
      </c>
      <c r="F151" s="4">
        <f ca="1">ROUND(Source!AR124,O151)</f>
        <v>2791143.34</v>
      </c>
      <c r="G151" s="4" t="s">
        <v>238</v>
      </c>
      <c r="H151" s="4" t="s">
        <v>239</v>
      </c>
      <c r="I151" s="4"/>
      <c r="J151" s="4"/>
      <c r="K151" s="4">
        <v>224</v>
      </c>
      <c r="L151" s="4">
        <v>26</v>
      </c>
      <c r="M151" s="4">
        <v>3</v>
      </c>
      <c r="N151" s="4" t="s">
        <v>1067</v>
      </c>
      <c r="O151" s="4">
        <v>2</v>
      </c>
      <c r="P151" s="4"/>
      <c r="Q151" s="4"/>
      <c r="R151" s="4"/>
      <c r="S151" s="4"/>
      <c r="T151" s="4"/>
      <c r="U151" s="4"/>
      <c r="V151" s="4"/>
      <c r="W151" s="4"/>
    </row>
    <row r="153" spans="1:245">
      <c r="A153" s="1">
        <v>4</v>
      </c>
      <c r="B153" s="1">
        <v>1</v>
      </c>
      <c r="C153" s="1"/>
      <c r="D153" s="1">
        <f>ROW(A171)</f>
        <v>171</v>
      </c>
      <c r="E153" s="1"/>
      <c r="F153" s="1" t="s">
        <v>1075</v>
      </c>
      <c r="G153" s="1" t="s">
        <v>240</v>
      </c>
      <c r="H153" s="1" t="s">
        <v>1067</v>
      </c>
      <c r="I153" s="1">
        <v>0</v>
      </c>
      <c r="J153" s="1"/>
      <c r="K153" s="1">
        <v>0</v>
      </c>
      <c r="L153" s="1"/>
      <c r="M153" s="1"/>
      <c r="N153" s="1"/>
      <c r="O153" s="1"/>
      <c r="P153" s="1"/>
      <c r="Q153" s="1"/>
      <c r="R153" s="1"/>
      <c r="S153" s="1"/>
      <c r="T153" s="1"/>
      <c r="U153" s="1" t="s">
        <v>1067</v>
      </c>
      <c r="V153" s="1">
        <v>0</v>
      </c>
      <c r="W153" s="1"/>
      <c r="X153" s="1"/>
      <c r="Y153" s="1"/>
      <c r="Z153" s="1"/>
      <c r="AA153" s="1"/>
      <c r="AB153" s="1" t="s">
        <v>1067</v>
      </c>
      <c r="AC153" s="1" t="s">
        <v>1067</v>
      </c>
      <c r="AD153" s="1" t="s">
        <v>1067</v>
      </c>
      <c r="AE153" s="1" t="s">
        <v>1067</v>
      </c>
      <c r="AF153" s="1" t="s">
        <v>1067</v>
      </c>
      <c r="AG153" s="1" t="s">
        <v>1067</v>
      </c>
      <c r="AH153" s="1"/>
      <c r="AI153" s="1"/>
      <c r="AJ153" s="1"/>
      <c r="AK153" s="1"/>
      <c r="AL153" s="1"/>
      <c r="AM153" s="1"/>
      <c r="AN153" s="1"/>
      <c r="AO153" s="1"/>
      <c r="AP153" s="1" t="s">
        <v>1067</v>
      </c>
      <c r="AQ153" s="1" t="s">
        <v>1067</v>
      </c>
      <c r="AR153" s="1" t="s">
        <v>1067</v>
      </c>
      <c r="AS153" s="1"/>
      <c r="AT153" s="1"/>
      <c r="AU153" s="1"/>
      <c r="AV153" s="1"/>
      <c r="AW153" s="1"/>
      <c r="AX153" s="1"/>
      <c r="AY153" s="1"/>
      <c r="AZ153" s="1" t="s">
        <v>1067</v>
      </c>
      <c r="BA153" s="1"/>
      <c r="BB153" s="1" t="s">
        <v>1067</v>
      </c>
      <c r="BC153" s="1" t="s">
        <v>1067</v>
      </c>
      <c r="BD153" s="1" t="s">
        <v>1067</v>
      </c>
      <c r="BE153" s="1" t="s">
        <v>1067</v>
      </c>
      <c r="BF153" s="1" t="s">
        <v>1067</v>
      </c>
      <c r="BG153" s="1" t="s">
        <v>1067</v>
      </c>
      <c r="BH153" s="1" t="s">
        <v>1067</v>
      </c>
      <c r="BI153" s="1" t="s">
        <v>1067</v>
      </c>
      <c r="BJ153" s="1" t="s">
        <v>1067</v>
      </c>
      <c r="BK153" s="1" t="s">
        <v>1067</v>
      </c>
      <c r="BL153" s="1" t="s">
        <v>1067</v>
      </c>
      <c r="BM153" s="1" t="s">
        <v>1067</v>
      </c>
      <c r="BN153" s="1" t="s">
        <v>1067</v>
      </c>
      <c r="BO153" s="1" t="s">
        <v>1067</v>
      </c>
      <c r="BP153" s="1" t="s">
        <v>1067</v>
      </c>
      <c r="BQ153" s="1"/>
      <c r="BR153" s="1"/>
      <c r="BS153" s="1"/>
      <c r="BT153" s="1"/>
      <c r="BU153" s="1"/>
      <c r="BV153" s="1"/>
      <c r="BW153" s="1"/>
      <c r="BX153" s="1">
        <v>0</v>
      </c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>
        <v>0</v>
      </c>
    </row>
    <row r="155" spans="1:245">
      <c r="A155" s="2">
        <v>52</v>
      </c>
      <c r="B155" s="2">
        <f t="shared" ref="B155:G155" si="139">B171</f>
        <v>1</v>
      </c>
      <c r="C155" s="2">
        <f t="shared" si="139"/>
        <v>4</v>
      </c>
      <c r="D155" s="2">
        <f t="shared" si="139"/>
        <v>153</v>
      </c>
      <c r="E155" s="2">
        <f t="shared" si="139"/>
        <v>0</v>
      </c>
      <c r="F155" s="2" t="str">
        <f t="shared" si="139"/>
        <v>Новый раздел</v>
      </c>
      <c r="G155" s="2" t="str">
        <f t="shared" si="139"/>
        <v>2 Система электроснабжения</v>
      </c>
      <c r="H155" s="2"/>
      <c r="I155" s="2"/>
      <c r="J155" s="2"/>
      <c r="K155" s="2"/>
      <c r="L155" s="2"/>
      <c r="M155" s="2"/>
      <c r="N155" s="2"/>
      <c r="O155" s="2">
        <f t="shared" ref="O155:AT155" si="140">O171</f>
        <v>14114.38</v>
      </c>
      <c r="P155" s="2">
        <f t="shared" si="140"/>
        <v>13277.39</v>
      </c>
      <c r="Q155" s="2">
        <f t="shared" si="140"/>
        <v>75.150000000000006</v>
      </c>
      <c r="R155" s="2">
        <f t="shared" si="140"/>
        <v>6.14</v>
      </c>
      <c r="S155" s="2">
        <f t="shared" si="140"/>
        <v>761.84</v>
      </c>
      <c r="T155" s="2">
        <f t="shared" si="140"/>
        <v>0</v>
      </c>
      <c r="U155" s="2">
        <f t="shared" si="140"/>
        <v>13.224</v>
      </c>
      <c r="V155" s="2">
        <f t="shared" si="140"/>
        <v>0.08</v>
      </c>
      <c r="W155" s="2">
        <f t="shared" si="140"/>
        <v>0</v>
      </c>
      <c r="X155" s="2">
        <f t="shared" si="140"/>
        <v>710.98</v>
      </c>
      <c r="Y155" s="2">
        <f t="shared" si="140"/>
        <v>499.19</v>
      </c>
      <c r="Z155" s="2">
        <f t="shared" si="140"/>
        <v>0</v>
      </c>
      <c r="AA155" s="2">
        <f t="shared" si="140"/>
        <v>0</v>
      </c>
      <c r="AB155" s="2">
        <f t="shared" si="140"/>
        <v>14114.38</v>
      </c>
      <c r="AC155" s="2">
        <f t="shared" si="140"/>
        <v>13277.39</v>
      </c>
      <c r="AD155" s="2">
        <f t="shared" si="140"/>
        <v>75.150000000000006</v>
      </c>
      <c r="AE155" s="2">
        <f t="shared" si="140"/>
        <v>6.14</v>
      </c>
      <c r="AF155" s="2">
        <f t="shared" si="140"/>
        <v>761.84</v>
      </c>
      <c r="AG155" s="2">
        <f t="shared" si="140"/>
        <v>0</v>
      </c>
      <c r="AH155" s="2">
        <f t="shared" si="140"/>
        <v>13.224</v>
      </c>
      <c r="AI155" s="2">
        <f t="shared" si="140"/>
        <v>0.08</v>
      </c>
      <c r="AJ155" s="2">
        <f t="shared" si="140"/>
        <v>0</v>
      </c>
      <c r="AK155" s="2">
        <f t="shared" si="140"/>
        <v>710.98</v>
      </c>
      <c r="AL155" s="2">
        <f t="shared" si="140"/>
        <v>499.19</v>
      </c>
      <c r="AM155" s="2">
        <f t="shared" si="140"/>
        <v>0</v>
      </c>
      <c r="AN155" s="2">
        <f t="shared" si="140"/>
        <v>0</v>
      </c>
      <c r="AO155" s="2">
        <f t="shared" si="140"/>
        <v>0</v>
      </c>
      <c r="AP155" s="2">
        <f t="shared" si="140"/>
        <v>0</v>
      </c>
      <c r="AQ155" s="2">
        <f t="shared" si="140"/>
        <v>0</v>
      </c>
      <c r="AR155" s="2">
        <f t="shared" si="140"/>
        <v>15324.55</v>
      </c>
      <c r="AS155" s="2">
        <f t="shared" si="140"/>
        <v>1217.74</v>
      </c>
      <c r="AT155" s="2">
        <f t="shared" si="140"/>
        <v>14106.81</v>
      </c>
      <c r="AU155" s="2">
        <f t="shared" ref="AU155:BZ155" si="141">AU171</f>
        <v>0</v>
      </c>
      <c r="AV155" s="2">
        <f t="shared" si="141"/>
        <v>13277.39</v>
      </c>
      <c r="AW155" s="2">
        <f t="shared" si="141"/>
        <v>13277.39</v>
      </c>
      <c r="AX155" s="2">
        <f t="shared" si="141"/>
        <v>0</v>
      </c>
      <c r="AY155" s="2">
        <f t="shared" si="141"/>
        <v>13277.39</v>
      </c>
      <c r="AZ155" s="2">
        <f t="shared" si="141"/>
        <v>0</v>
      </c>
      <c r="BA155" s="2">
        <f t="shared" si="141"/>
        <v>0</v>
      </c>
      <c r="BB155" s="2">
        <f t="shared" si="141"/>
        <v>0</v>
      </c>
      <c r="BC155" s="2">
        <f t="shared" si="141"/>
        <v>0</v>
      </c>
      <c r="BD155" s="2">
        <f t="shared" si="141"/>
        <v>0</v>
      </c>
      <c r="BE155" s="2">
        <f t="shared" si="141"/>
        <v>0</v>
      </c>
      <c r="BF155" s="2">
        <f t="shared" si="141"/>
        <v>0</v>
      </c>
      <c r="BG155" s="2">
        <f t="shared" si="141"/>
        <v>0</v>
      </c>
      <c r="BH155" s="2">
        <f t="shared" si="141"/>
        <v>0</v>
      </c>
      <c r="BI155" s="2">
        <f t="shared" si="141"/>
        <v>0</v>
      </c>
      <c r="BJ155" s="2">
        <f t="shared" si="141"/>
        <v>0</v>
      </c>
      <c r="BK155" s="2">
        <f t="shared" si="141"/>
        <v>0</v>
      </c>
      <c r="BL155" s="2">
        <f t="shared" si="141"/>
        <v>0</v>
      </c>
      <c r="BM155" s="2">
        <f t="shared" si="141"/>
        <v>0</v>
      </c>
      <c r="BN155" s="2">
        <f t="shared" si="141"/>
        <v>0</v>
      </c>
      <c r="BO155" s="2">
        <f t="shared" si="141"/>
        <v>0</v>
      </c>
      <c r="BP155" s="2">
        <f t="shared" si="141"/>
        <v>0</v>
      </c>
      <c r="BQ155" s="2">
        <f t="shared" si="141"/>
        <v>0</v>
      </c>
      <c r="BR155" s="2">
        <f t="shared" si="141"/>
        <v>0</v>
      </c>
      <c r="BS155" s="2">
        <f t="shared" si="141"/>
        <v>0</v>
      </c>
      <c r="BT155" s="2">
        <f t="shared" si="141"/>
        <v>0</v>
      </c>
      <c r="BU155" s="2">
        <f t="shared" si="141"/>
        <v>0</v>
      </c>
      <c r="BV155" s="2">
        <f t="shared" si="141"/>
        <v>0</v>
      </c>
      <c r="BW155" s="2">
        <f t="shared" si="141"/>
        <v>0</v>
      </c>
      <c r="BX155" s="2">
        <f t="shared" si="141"/>
        <v>0</v>
      </c>
      <c r="BY155" s="2">
        <f t="shared" si="141"/>
        <v>0</v>
      </c>
      <c r="BZ155" s="2">
        <f t="shared" si="141"/>
        <v>0</v>
      </c>
      <c r="CA155" s="2">
        <f t="shared" ref="CA155:DF155" si="142">CA171</f>
        <v>15324.55</v>
      </c>
      <c r="CB155" s="2">
        <f t="shared" si="142"/>
        <v>1217.74</v>
      </c>
      <c r="CC155" s="2">
        <f t="shared" si="142"/>
        <v>14106.81</v>
      </c>
      <c r="CD155" s="2">
        <f t="shared" si="142"/>
        <v>0</v>
      </c>
      <c r="CE155" s="2">
        <f t="shared" si="142"/>
        <v>13277.39</v>
      </c>
      <c r="CF155" s="2">
        <f t="shared" si="142"/>
        <v>13277.39</v>
      </c>
      <c r="CG155" s="2">
        <f t="shared" si="142"/>
        <v>0</v>
      </c>
      <c r="CH155" s="2">
        <f t="shared" si="142"/>
        <v>13277.39</v>
      </c>
      <c r="CI155" s="2">
        <f t="shared" si="142"/>
        <v>0</v>
      </c>
      <c r="CJ155" s="2">
        <f t="shared" si="142"/>
        <v>0</v>
      </c>
      <c r="CK155" s="2">
        <f t="shared" si="142"/>
        <v>0</v>
      </c>
      <c r="CL155" s="2">
        <f t="shared" si="142"/>
        <v>0</v>
      </c>
      <c r="CM155" s="2">
        <f t="shared" si="142"/>
        <v>0</v>
      </c>
      <c r="CN155" s="2">
        <f t="shared" si="142"/>
        <v>0</v>
      </c>
      <c r="CO155" s="2">
        <f t="shared" si="142"/>
        <v>0</v>
      </c>
      <c r="CP155" s="2">
        <f t="shared" si="142"/>
        <v>0</v>
      </c>
      <c r="CQ155" s="2">
        <f t="shared" si="142"/>
        <v>0</v>
      </c>
      <c r="CR155" s="2">
        <f t="shared" si="142"/>
        <v>0</v>
      </c>
      <c r="CS155" s="2">
        <f t="shared" si="142"/>
        <v>0</v>
      </c>
      <c r="CT155" s="2">
        <f t="shared" si="142"/>
        <v>0</v>
      </c>
      <c r="CU155" s="2">
        <f t="shared" si="142"/>
        <v>0</v>
      </c>
      <c r="CV155" s="2">
        <f t="shared" si="142"/>
        <v>0</v>
      </c>
      <c r="CW155" s="2">
        <f t="shared" si="142"/>
        <v>0</v>
      </c>
      <c r="CX155" s="2">
        <f t="shared" si="142"/>
        <v>0</v>
      </c>
      <c r="CY155" s="2">
        <f t="shared" si="142"/>
        <v>0</v>
      </c>
      <c r="CZ155" s="2">
        <f t="shared" si="142"/>
        <v>0</v>
      </c>
      <c r="DA155" s="2">
        <f t="shared" si="142"/>
        <v>0</v>
      </c>
      <c r="DB155" s="2">
        <f t="shared" si="142"/>
        <v>0</v>
      </c>
      <c r="DC155" s="2">
        <f t="shared" si="142"/>
        <v>0</v>
      </c>
      <c r="DD155" s="2">
        <f t="shared" si="142"/>
        <v>0</v>
      </c>
      <c r="DE155" s="2">
        <f t="shared" si="142"/>
        <v>0</v>
      </c>
      <c r="DF155" s="2">
        <f t="shared" si="142"/>
        <v>0</v>
      </c>
      <c r="DG155" s="3">
        <f t="shared" ref="DG155:EL155" si="143">DG171</f>
        <v>0</v>
      </c>
      <c r="DH155" s="3">
        <f t="shared" si="143"/>
        <v>0</v>
      </c>
      <c r="DI155" s="3">
        <f t="shared" si="143"/>
        <v>0</v>
      </c>
      <c r="DJ155" s="3">
        <f t="shared" si="143"/>
        <v>0</v>
      </c>
      <c r="DK155" s="3">
        <f t="shared" si="143"/>
        <v>0</v>
      </c>
      <c r="DL155" s="3">
        <f t="shared" si="143"/>
        <v>0</v>
      </c>
      <c r="DM155" s="3">
        <f t="shared" si="143"/>
        <v>0</v>
      </c>
      <c r="DN155" s="3">
        <f t="shared" si="143"/>
        <v>0</v>
      </c>
      <c r="DO155" s="3">
        <f t="shared" si="143"/>
        <v>0</v>
      </c>
      <c r="DP155" s="3">
        <f t="shared" si="143"/>
        <v>0</v>
      </c>
      <c r="DQ155" s="3">
        <f t="shared" si="143"/>
        <v>0</v>
      </c>
      <c r="DR155" s="3">
        <f t="shared" si="143"/>
        <v>0</v>
      </c>
      <c r="DS155" s="3">
        <f t="shared" si="143"/>
        <v>0</v>
      </c>
      <c r="DT155" s="3">
        <f t="shared" si="143"/>
        <v>0</v>
      </c>
      <c r="DU155" s="3">
        <f t="shared" si="143"/>
        <v>0</v>
      </c>
      <c r="DV155" s="3">
        <f t="shared" si="143"/>
        <v>0</v>
      </c>
      <c r="DW155" s="3">
        <f t="shared" si="143"/>
        <v>0</v>
      </c>
      <c r="DX155" s="3">
        <f t="shared" si="143"/>
        <v>0</v>
      </c>
      <c r="DY155" s="3">
        <f t="shared" si="143"/>
        <v>0</v>
      </c>
      <c r="DZ155" s="3">
        <f t="shared" si="143"/>
        <v>0</v>
      </c>
      <c r="EA155" s="3">
        <f t="shared" si="143"/>
        <v>0</v>
      </c>
      <c r="EB155" s="3">
        <f t="shared" si="143"/>
        <v>0</v>
      </c>
      <c r="EC155" s="3">
        <f t="shared" si="143"/>
        <v>0</v>
      </c>
      <c r="ED155" s="3">
        <f t="shared" si="143"/>
        <v>0</v>
      </c>
      <c r="EE155" s="3">
        <f t="shared" si="143"/>
        <v>0</v>
      </c>
      <c r="EF155" s="3">
        <f t="shared" si="143"/>
        <v>0</v>
      </c>
      <c r="EG155" s="3">
        <f t="shared" si="143"/>
        <v>0</v>
      </c>
      <c r="EH155" s="3">
        <f t="shared" si="143"/>
        <v>0</v>
      </c>
      <c r="EI155" s="3">
        <f t="shared" si="143"/>
        <v>0</v>
      </c>
      <c r="EJ155" s="3">
        <f t="shared" si="143"/>
        <v>0</v>
      </c>
      <c r="EK155" s="3">
        <f t="shared" si="143"/>
        <v>0</v>
      </c>
      <c r="EL155" s="3">
        <f t="shared" si="143"/>
        <v>0</v>
      </c>
      <c r="EM155" s="3">
        <f t="shared" ref="EM155:FR155" si="144">EM171</f>
        <v>0</v>
      </c>
      <c r="EN155" s="3">
        <f t="shared" si="144"/>
        <v>0</v>
      </c>
      <c r="EO155" s="3">
        <f t="shared" si="144"/>
        <v>0</v>
      </c>
      <c r="EP155" s="3">
        <f t="shared" si="144"/>
        <v>0</v>
      </c>
      <c r="EQ155" s="3">
        <f t="shared" si="144"/>
        <v>0</v>
      </c>
      <c r="ER155" s="3">
        <f t="shared" si="144"/>
        <v>0</v>
      </c>
      <c r="ES155" s="3">
        <f t="shared" si="144"/>
        <v>0</v>
      </c>
      <c r="ET155" s="3">
        <f t="shared" si="144"/>
        <v>0</v>
      </c>
      <c r="EU155" s="3">
        <f t="shared" si="144"/>
        <v>0</v>
      </c>
      <c r="EV155" s="3">
        <f t="shared" si="144"/>
        <v>0</v>
      </c>
      <c r="EW155" s="3">
        <f t="shared" si="144"/>
        <v>0</v>
      </c>
      <c r="EX155" s="3">
        <f t="shared" si="144"/>
        <v>0</v>
      </c>
      <c r="EY155" s="3">
        <f t="shared" si="144"/>
        <v>0</v>
      </c>
      <c r="EZ155" s="3">
        <f t="shared" si="144"/>
        <v>0</v>
      </c>
      <c r="FA155" s="3">
        <f t="shared" si="144"/>
        <v>0</v>
      </c>
      <c r="FB155" s="3">
        <f t="shared" si="144"/>
        <v>0</v>
      </c>
      <c r="FC155" s="3">
        <f t="shared" si="144"/>
        <v>0</v>
      </c>
      <c r="FD155" s="3">
        <f t="shared" si="144"/>
        <v>0</v>
      </c>
      <c r="FE155" s="3">
        <f t="shared" si="144"/>
        <v>0</v>
      </c>
      <c r="FF155" s="3">
        <f t="shared" si="144"/>
        <v>0</v>
      </c>
      <c r="FG155" s="3">
        <f t="shared" si="144"/>
        <v>0</v>
      </c>
      <c r="FH155" s="3">
        <f t="shared" si="144"/>
        <v>0</v>
      </c>
      <c r="FI155" s="3">
        <f t="shared" si="144"/>
        <v>0</v>
      </c>
      <c r="FJ155" s="3">
        <f t="shared" si="144"/>
        <v>0</v>
      </c>
      <c r="FK155" s="3">
        <f t="shared" si="144"/>
        <v>0</v>
      </c>
      <c r="FL155" s="3">
        <f t="shared" si="144"/>
        <v>0</v>
      </c>
      <c r="FM155" s="3">
        <f t="shared" si="144"/>
        <v>0</v>
      </c>
      <c r="FN155" s="3">
        <f t="shared" si="144"/>
        <v>0</v>
      </c>
      <c r="FO155" s="3">
        <f t="shared" si="144"/>
        <v>0</v>
      </c>
      <c r="FP155" s="3">
        <f t="shared" si="144"/>
        <v>0</v>
      </c>
      <c r="FQ155" s="3">
        <f t="shared" si="144"/>
        <v>0</v>
      </c>
      <c r="FR155" s="3">
        <f t="shared" si="144"/>
        <v>0</v>
      </c>
      <c r="FS155" s="3">
        <f t="shared" ref="FS155:GX155" si="145">FS171</f>
        <v>0</v>
      </c>
      <c r="FT155" s="3">
        <f t="shared" si="145"/>
        <v>0</v>
      </c>
      <c r="FU155" s="3">
        <f t="shared" si="145"/>
        <v>0</v>
      </c>
      <c r="FV155" s="3">
        <f t="shared" si="145"/>
        <v>0</v>
      </c>
      <c r="FW155" s="3">
        <f t="shared" si="145"/>
        <v>0</v>
      </c>
      <c r="FX155" s="3">
        <f t="shared" si="145"/>
        <v>0</v>
      </c>
      <c r="FY155" s="3">
        <f t="shared" si="145"/>
        <v>0</v>
      </c>
      <c r="FZ155" s="3">
        <f t="shared" si="145"/>
        <v>0</v>
      </c>
      <c r="GA155" s="3">
        <f t="shared" si="145"/>
        <v>0</v>
      </c>
      <c r="GB155" s="3">
        <f t="shared" si="145"/>
        <v>0</v>
      </c>
      <c r="GC155" s="3">
        <f t="shared" si="145"/>
        <v>0</v>
      </c>
      <c r="GD155" s="3">
        <f t="shared" si="145"/>
        <v>0</v>
      </c>
      <c r="GE155" s="3">
        <f t="shared" si="145"/>
        <v>0</v>
      </c>
      <c r="GF155" s="3">
        <f t="shared" si="145"/>
        <v>0</v>
      </c>
      <c r="GG155" s="3">
        <f t="shared" si="145"/>
        <v>0</v>
      </c>
      <c r="GH155" s="3">
        <f t="shared" si="145"/>
        <v>0</v>
      </c>
      <c r="GI155" s="3">
        <f t="shared" si="145"/>
        <v>0</v>
      </c>
      <c r="GJ155" s="3">
        <f t="shared" si="145"/>
        <v>0</v>
      </c>
      <c r="GK155" s="3">
        <f t="shared" si="145"/>
        <v>0</v>
      </c>
      <c r="GL155" s="3">
        <f t="shared" si="145"/>
        <v>0</v>
      </c>
      <c r="GM155" s="3">
        <f t="shared" si="145"/>
        <v>0</v>
      </c>
      <c r="GN155" s="3">
        <f t="shared" si="145"/>
        <v>0</v>
      </c>
      <c r="GO155" s="3">
        <f t="shared" si="145"/>
        <v>0</v>
      </c>
      <c r="GP155" s="3">
        <f t="shared" si="145"/>
        <v>0</v>
      </c>
      <c r="GQ155" s="3">
        <f t="shared" si="145"/>
        <v>0</v>
      </c>
      <c r="GR155" s="3">
        <f t="shared" si="145"/>
        <v>0</v>
      </c>
      <c r="GS155" s="3">
        <f t="shared" si="145"/>
        <v>0</v>
      </c>
      <c r="GT155" s="3">
        <f t="shared" si="145"/>
        <v>0</v>
      </c>
      <c r="GU155" s="3">
        <f t="shared" si="145"/>
        <v>0</v>
      </c>
      <c r="GV155" s="3">
        <f t="shared" si="145"/>
        <v>0</v>
      </c>
      <c r="GW155" s="3">
        <f t="shared" si="145"/>
        <v>0</v>
      </c>
      <c r="GX155" s="3">
        <f t="shared" si="145"/>
        <v>0</v>
      </c>
    </row>
    <row r="157" spans="1:245">
      <c r="A157">
        <v>17</v>
      </c>
      <c r="B157">
        <v>1</v>
      </c>
      <c r="C157">
        <f ca="1">ROW(SmtRes!A337)</f>
        <v>337</v>
      </c>
      <c r="D157">
        <f ca="1">ROW(EtalonRes!A331)</f>
        <v>331</v>
      </c>
      <c r="E157" t="s">
        <v>241</v>
      </c>
      <c r="F157" t="s">
        <v>242</v>
      </c>
      <c r="G157" t="s">
        <v>243</v>
      </c>
      <c r="H157" t="s">
        <v>244</v>
      </c>
      <c r="I157">
        <v>1</v>
      </c>
      <c r="J157">
        <v>0</v>
      </c>
      <c r="O157">
        <f t="shared" ref="O157:O169" si="146">ROUND(CP157,2)</f>
        <v>49.68</v>
      </c>
      <c r="P157">
        <f t="shared" ref="P157:P169" si="147">ROUND(CQ157*I157,2)</f>
        <v>0</v>
      </c>
      <c r="Q157">
        <f t="shared" ref="Q157:Q169" si="148">ROUND(CR157*I157,2)</f>
        <v>32.409999999999997</v>
      </c>
      <c r="R157">
        <f t="shared" ref="R157:R169" si="149">ROUND(CS157*I157,2)</f>
        <v>4.5599999999999996</v>
      </c>
      <c r="S157">
        <f t="shared" ref="S157:S169" si="150">ROUND(CT157*I157,2)</f>
        <v>17.27</v>
      </c>
      <c r="T157">
        <f t="shared" ref="T157:T169" si="151">ROUND(CU157*I157,2)</f>
        <v>0</v>
      </c>
      <c r="U157">
        <f t="shared" ref="U157:U169" si="152">CV157*I157</f>
        <v>0.27</v>
      </c>
      <c r="V157">
        <f t="shared" ref="V157:V169" si="153">CW157*I157</f>
        <v>0.06</v>
      </c>
      <c r="W157">
        <f t="shared" ref="W157:W169" si="154">ROUND(CX157*I157,2)</f>
        <v>0</v>
      </c>
      <c r="X157">
        <f t="shared" ref="X157:X169" si="155">ROUND(CY157,2)</f>
        <v>20.74</v>
      </c>
      <c r="Y157">
        <f t="shared" ref="Y157:Y169" si="156">ROUND(CZ157,2)</f>
        <v>14.19</v>
      </c>
      <c r="AA157">
        <v>39278658</v>
      </c>
      <c r="AB157">
        <f t="shared" ref="AB157:AB169" si="157">ROUND((AC157+AD157+AF157),2)</f>
        <v>8.17</v>
      </c>
      <c r="AC157">
        <f>ROUND(((ES157*0)),2)</f>
        <v>0</v>
      </c>
      <c r="AD157">
        <f>ROUND(((((ET157*0.3))-((EU157*0.3)))+AE157),2)</f>
        <v>5.33</v>
      </c>
      <c r="AE157">
        <f>ROUND(((EU157*0.3)),2)</f>
        <v>0.75</v>
      </c>
      <c r="AF157">
        <f>ROUND(((EV157*0.3)),2)</f>
        <v>2.84</v>
      </c>
      <c r="AG157">
        <f t="shared" ref="AG157:AG169" si="158">ROUND((AP157),2)</f>
        <v>0</v>
      </c>
      <c r="AH157">
        <f>((EW157*0.3))</f>
        <v>0.27</v>
      </c>
      <c r="AI157">
        <f>((EX157*0.3))</f>
        <v>0.06</v>
      </c>
      <c r="AJ157">
        <f t="shared" ref="AJ157:AJ169" si="159">ROUND((AS157),2)</f>
        <v>0</v>
      </c>
      <c r="AK157">
        <v>33.42</v>
      </c>
      <c r="AL157">
        <v>6.2</v>
      </c>
      <c r="AM157">
        <v>17.77</v>
      </c>
      <c r="AN157">
        <v>2.5099999999999998</v>
      </c>
      <c r="AO157">
        <v>9.4499999999999993</v>
      </c>
      <c r="AP157">
        <v>0</v>
      </c>
      <c r="AQ157">
        <v>0.9</v>
      </c>
      <c r="AR157">
        <v>0.2</v>
      </c>
      <c r="AS157">
        <v>0</v>
      </c>
      <c r="AT157">
        <v>95</v>
      </c>
      <c r="AU157">
        <v>65</v>
      </c>
      <c r="AV157">
        <v>1</v>
      </c>
      <c r="AW157">
        <v>1</v>
      </c>
      <c r="AZ157">
        <v>6.08</v>
      </c>
      <c r="BA157">
        <v>6.08</v>
      </c>
      <c r="BB157">
        <v>6.08</v>
      </c>
      <c r="BC157">
        <v>6.08</v>
      </c>
      <c r="BD157" t="s">
        <v>1067</v>
      </c>
      <c r="BE157" t="s">
        <v>1067</v>
      </c>
      <c r="BF157" t="s">
        <v>1067</v>
      </c>
      <c r="BG157" t="s">
        <v>1067</v>
      </c>
      <c r="BH157">
        <v>0</v>
      </c>
      <c r="BI157">
        <v>2</v>
      </c>
      <c r="BJ157" t="s">
        <v>245</v>
      </c>
      <c r="BM157">
        <v>108001</v>
      </c>
      <c r="BN157">
        <v>0</v>
      </c>
      <c r="BO157" t="s">
        <v>1067</v>
      </c>
      <c r="BP157">
        <v>0</v>
      </c>
      <c r="BQ157">
        <v>3</v>
      </c>
      <c r="BR157">
        <v>0</v>
      </c>
      <c r="BS157">
        <v>6.08</v>
      </c>
      <c r="BT157">
        <v>1</v>
      </c>
      <c r="BU157">
        <v>1</v>
      </c>
      <c r="BV157">
        <v>1</v>
      </c>
      <c r="BW157">
        <v>1</v>
      </c>
      <c r="BX157">
        <v>1</v>
      </c>
      <c r="BY157" t="s">
        <v>1067</v>
      </c>
      <c r="BZ157">
        <v>95</v>
      </c>
      <c r="CA157">
        <v>65</v>
      </c>
      <c r="CF157">
        <v>0</v>
      </c>
      <c r="CG157">
        <v>0</v>
      </c>
      <c r="CM157">
        <v>0</v>
      </c>
      <c r="CN157" t="s">
        <v>1024</v>
      </c>
      <c r="CO157">
        <v>0</v>
      </c>
      <c r="CP157">
        <f t="shared" ref="CP157:CP169" si="160">(P157+Q157+S157)</f>
        <v>49.679999999999993</v>
      </c>
      <c r="CQ157">
        <f t="shared" ref="CQ157:CQ169" si="161">AC157*BC157</f>
        <v>0</v>
      </c>
      <c r="CR157">
        <f t="shared" ref="CR157:CR169" si="162">AD157*BB157</f>
        <v>32.406399999999998</v>
      </c>
      <c r="CS157">
        <f t="shared" ref="CS157:CS169" si="163">AE157*BS157</f>
        <v>4.5600000000000005</v>
      </c>
      <c r="CT157">
        <f t="shared" ref="CT157:CT169" si="164">AF157*BA157</f>
        <v>17.267199999999999</v>
      </c>
      <c r="CU157">
        <f t="shared" ref="CU157:CU169" si="165">AG157</f>
        <v>0</v>
      </c>
      <c r="CV157">
        <f t="shared" ref="CV157:CV169" si="166">AH157</f>
        <v>0.27</v>
      </c>
      <c r="CW157">
        <f t="shared" ref="CW157:CW169" si="167">AI157</f>
        <v>0.06</v>
      </c>
      <c r="CX157">
        <f t="shared" ref="CX157:CX169" si="168">AJ157</f>
        <v>0</v>
      </c>
      <c r="CY157">
        <f t="shared" ref="CY157:CY169" si="169">(((S157+R157)*AT157)/100)</f>
        <v>20.738499999999998</v>
      </c>
      <c r="CZ157">
        <f t="shared" ref="CZ157:CZ169" si="170">(((S157+R157)*AU157)/100)</f>
        <v>14.189499999999999</v>
      </c>
      <c r="DC157" t="s">
        <v>1067</v>
      </c>
      <c r="DD157" t="s">
        <v>1100</v>
      </c>
      <c r="DE157" t="s">
        <v>246</v>
      </c>
      <c r="DF157" t="s">
        <v>246</v>
      </c>
      <c r="DG157" t="s">
        <v>246</v>
      </c>
      <c r="DH157" t="s">
        <v>1067</v>
      </c>
      <c r="DI157" t="s">
        <v>246</v>
      </c>
      <c r="DJ157" t="s">
        <v>246</v>
      </c>
      <c r="DK157" t="s">
        <v>1067</v>
      </c>
      <c r="DL157" t="s">
        <v>1067</v>
      </c>
      <c r="DM157" t="s">
        <v>1067</v>
      </c>
      <c r="DN157">
        <v>0</v>
      </c>
      <c r="DO157">
        <v>0</v>
      </c>
      <c r="DP157">
        <v>1</v>
      </c>
      <c r="DQ157">
        <v>1</v>
      </c>
      <c r="DU157">
        <v>1013</v>
      </c>
      <c r="DV157" t="s">
        <v>244</v>
      </c>
      <c r="DW157" t="s">
        <v>244</v>
      </c>
      <c r="DX157">
        <v>1</v>
      </c>
      <c r="EE157">
        <v>39174386</v>
      </c>
      <c r="EF157">
        <v>3</v>
      </c>
      <c r="EG157" t="s">
        <v>247</v>
      </c>
      <c r="EH157">
        <v>0</v>
      </c>
      <c r="EI157" t="s">
        <v>1067</v>
      </c>
      <c r="EJ157">
        <v>2</v>
      </c>
      <c r="EK157">
        <v>108001</v>
      </c>
      <c r="EL157" t="s">
        <v>248</v>
      </c>
      <c r="EM157" t="s">
        <v>249</v>
      </c>
      <c r="EO157" t="s">
        <v>250</v>
      </c>
      <c r="EQ157">
        <v>0</v>
      </c>
      <c r="ER157">
        <v>33.42</v>
      </c>
      <c r="ES157">
        <v>6.2</v>
      </c>
      <c r="ET157">
        <v>17.77</v>
      </c>
      <c r="EU157">
        <v>2.5099999999999998</v>
      </c>
      <c r="EV157">
        <v>9.4499999999999993</v>
      </c>
      <c r="EW157">
        <v>0.9</v>
      </c>
      <c r="EX157">
        <v>0.2</v>
      </c>
      <c r="EY157">
        <v>0</v>
      </c>
      <c r="FQ157">
        <v>0</v>
      </c>
      <c r="FR157">
        <f t="shared" ref="FR157:FR169" si="171">ROUND(IF(AND(BH157=3,BI157=3),P157,0),2)</f>
        <v>0</v>
      </c>
      <c r="FS157">
        <v>0</v>
      </c>
      <c r="FX157">
        <v>95</v>
      </c>
      <c r="FY157">
        <v>65</v>
      </c>
      <c r="GA157" t="s">
        <v>1067</v>
      </c>
      <c r="GD157">
        <v>0</v>
      </c>
      <c r="GF157">
        <v>-2018877382</v>
      </c>
      <c r="GG157">
        <v>1</v>
      </c>
      <c r="GH157">
        <v>1</v>
      </c>
      <c r="GI157">
        <v>4</v>
      </c>
      <c r="GJ157">
        <v>0</v>
      </c>
      <c r="GK157">
        <f>ROUND(R157*(R12)/100,2)</f>
        <v>0</v>
      </c>
      <c r="GL157">
        <f t="shared" ref="GL157:GL169" si="172">ROUND(IF(AND(BH157=3,BI157=3,FS157&lt;&gt;0),P157,0),2)</f>
        <v>0</v>
      </c>
      <c r="GM157">
        <f t="shared" ref="GM157:GM169" si="173">ROUND(O157+X157+Y157+GK157,2)+GX157</f>
        <v>84.61</v>
      </c>
      <c r="GN157">
        <f t="shared" ref="GN157:GN169" si="174">IF(OR(BI157=0,BI157=1),ROUND(O157+X157+Y157+GK157,2),0)</f>
        <v>0</v>
      </c>
      <c r="GO157">
        <f t="shared" ref="GO157:GO169" si="175">IF(BI157=2,ROUND(O157+X157+Y157+GK157,2),0)</f>
        <v>84.61</v>
      </c>
      <c r="GP157">
        <f t="shared" ref="GP157:GP169" si="176">IF(BI157=4,ROUND(O157+X157+Y157+GK157,2)+GX157,0)</f>
        <v>0</v>
      </c>
      <c r="GR157">
        <v>0</v>
      </c>
      <c r="GS157">
        <v>3</v>
      </c>
      <c r="GT157">
        <v>0</v>
      </c>
      <c r="GU157" t="s">
        <v>1067</v>
      </c>
      <c r="GV157">
        <f t="shared" ref="GV157:GV169" si="177">ROUND(GT157,2)</f>
        <v>0</v>
      </c>
      <c r="GW157">
        <v>1</v>
      </c>
      <c r="GX157">
        <f t="shared" ref="GX157:GX169" si="178">ROUND(GV157*GW157*I157,2)</f>
        <v>0</v>
      </c>
      <c r="HA157">
        <v>0</v>
      </c>
      <c r="HB157">
        <v>0</v>
      </c>
      <c r="IK157">
        <v>0</v>
      </c>
    </row>
    <row r="158" spans="1:245">
      <c r="A158">
        <v>17</v>
      </c>
      <c r="B158">
        <v>1</v>
      </c>
      <c r="C158">
        <f ca="1">ROW(SmtRes!A340)</f>
        <v>340</v>
      </c>
      <c r="D158">
        <f ca="1">ROW(EtalonRes!A332)</f>
        <v>332</v>
      </c>
      <c r="E158" t="s">
        <v>251</v>
      </c>
      <c r="F158" t="s">
        <v>252</v>
      </c>
      <c r="G158" t="s">
        <v>253</v>
      </c>
      <c r="H158" t="s">
        <v>254</v>
      </c>
      <c r="I158">
        <v>7.0000000000000007E-2</v>
      </c>
      <c r="J158">
        <v>0</v>
      </c>
      <c r="O158">
        <f t="shared" si="146"/>
        <v>93.03</v>
      </c>
      <c r="P158">
        <f t="shared" si="147"/>
        <v>0</v>
      </c>
      <c r="Q158">
        <f t="shared" si="148"/>
        <v>0</v>
      </c>
      <c r="R158">
        <f t="shared" si="149"/>
        <v>0</v>
      </c>
      <c r="S158">
        <f t="shared" si="150"/>
        <v>93.03</v>
      </c>
      <c r="T158">
        <f t="shared" si="151"/>
        <v>0</v>
      </c>
      <c r="U158">
        <f t="shared" si="152"/>
        <v>1.6870000000000003</v>
      </c>
      <c r="V158">
        <f t="shared" si="153"/>
        <v>0</v>
      </c>
      <c r="W158">
        <f t="shared" si="154"/>
        <v>0</v>
      </c>
      <c r="X158">
        <f t="shared" si="155"/>
        <v>79.08</v>
      </c>
      <c r="Y158">
        <f t="shared" si="156"/>
        <v>60.47</v>
      </c>
      <c r="AA158">
        <v>39278658</v>
      </c>
      <c r="AB158">
        <f t="shared" si="157"/>
        <v>218.59</v>
      </c>
      <c r="AC158">
        <f t="shared" ref="AC158:AC169" si="179">ROUND((ES158),2)</f>
        <v>0</v>
      </c>
      <c r="AD158">
        <f t="shared" ref="AD158:AD169" si="180">ROUND((((ET158)-(EU158))+AE158),2)</f>
        <v>0</v>
      </c>
      <c r="AE158">
        <f t="shared" ref="AE158:AE169" si="181">ROUND((EU158),2)</f>
        <v>0</v>
      </c>
      <c r="AF158">
        <f t="shared" ref="AF158:AF169" si="182">ROUND((EV158),2)</f>
        <v>218.59</v>
      </c>
      <c r="AG158">
        <f t="shared" si="158"/>
        <v>0</v>
      </c>
      <c r="AH158">
        <f t="shared" ref="AH158:AH169" si="183">(EW158)</f>
        <v>24.1</v>
      </c>
      <c r="AI158">
        <f t="shared" ref="AI158:AI169" si="184">(EX158)</f>
        <v>0</v>
      </c>
      <c r="AJ158">
        <f t="shared" si="159"/>
        <v>0</v>
      </c>
      <c r="AK158">
        <v>218.59</v>
      </c>
      <c r="AL158">
        <v>0</v>
      </c>
      <c r="AM158">
        <v>0</v>
      </c>
      <c r="AN158">
        <v>0</v>
      </c>
      <c r="AO158">
        <v>218.59</v>
      </c>
      <c r="AP158">
        <v>0</v>
      </c>
      <c r="AQ158">
        <v>24.1</v>
      </c>
      <c r="AR158">
        <v>0</v>
      </c>
      <c r="AS158">
        <v>0</v>
      </c>
      <c r="AT158">
        <v>85</v>
      </c>
      <c r="AU158">
        <v>65</v>
      </c>
      <c r="AV158">
        <v>1</v>
      </c>
      <c r="AW158">
        <v>1</v>
      </c>
      <c r="AZ158">
        <v>6.08</v>
      </c>
      <c r="BA158">
        <v>6.08</v>
      </c>
      <c r="BB158">
        <v>6.08</v>
      </c>
      <c r="BC158">
        <v>6.08</v>
      </c>
      <c r="BD158" t="s">
        <v>1067</v>
      </c>
      <c r="BE158" t="s">
        <v>1067</v>
      </c>
      <c r="BF158" t="s">
        <v>1067</v>
      </c>
      <c r="BG158" t="s">
        <v>1067</v>
      </c>
      <c r="BH158">
        <v>0</v>
      </c>
      <c r="BI158">
        <v>1</v>
      </c>
      <c r="BJ158" t="s">
        <v>255</v>
      </c>
      <c r="BM158">
        <v>67001</v>
      </c>
      <c r="BN158">
        <v>0</v>
      </c>
      <c r="BO158" t="s">
        <v>1067</v>
      </c>
      <c r="BP158">
        <v>0</v>
      </c>
      <c r="BQ158">
        <v>6</v>
      </c>
      <c r="BR158">
        <v>0</v>
      </c>
      <c r="BS158">
        <v>6.08</v>
      </c>
      <c r="BT158">
        <v>1</v>
      </c>
      <c r="BU158">
        <v>1</v>
      </c>
      <c r="BV158">
        <v>1</v>
      </c>
      <c r="BW158">
        <v>1</v>
      </c>
      <c r="BX158">
        <v>1</v>
      </c>
      <c r="BY158" t="s">
        <v>1067</v>
      </c>
      <c r="BZ158">
        <v>85</v>
      </c>
      <c r="CA158">
        <v>65</v>
      </c>
      <c r="CF158">
        <v>0</v>
      </c>
      <c r="CG158">
        <v>0</v>
      </c>
      <c r="CM158">
        <v>0</v>
      </c>
      <c r="CN158" t="s">
        <v>1067</v>
      </c>
      <c r="CO158">
        <v>0</v>
      </c>
      <c r="CP158">
        <f t="shared" si="160"/>
        <v>93.03</v>
      </c>
      <c r="CQ158">
        <f t="shared" si="161"/>
        <v>0</v>
      </c>
      <c r="CR158">
        <f t="shared" si="162"/>
        <v>0</v>
      </c>
      <c r="CS158">
        <f t="shared" si="163"/>
        <v>0</v>
      </c>
      <c r="CT158">
        <f t="shared" si="164"/>
        <v>1329.0272</v>
      </c>
      <c r="CU158">
        <f t="shared" si="165"/>
        <v>0</v>
      </c>
      <c r="CV158">
        <f t="shared" si="166"/>
        <v>24.1</v>
      </c>
      <c r="CW158">
        <f t="shared" si="167"/>
        <v>0</v>
      </c>
      <c r="CX158">
        <f t="shared" si="168"/>
        <v>0</v>
      </c>
      <c r="CY158">
        <f t="shared" si="169"/>
        <v>79.075500000000005</v>
      </c>
      <c r="CZ158">
        <f t="shared" si="170"/>
        <v>60.469499999999996</v>
      </c>
      <c r="DC158" t="s">
        <v>1067</v>
      </c>
      <c r="DD158" t="s">
        <v>1067</v>
      </c>
      <c r="DE158" t="s">
        <v>1067</v>
      </c>
      <c r="DF158" t="s">
        <v>1067</v>
      </c>
      <c r="DG158" t="s">
        <v>1067</v>
      </c>
      <c r="DH158" t="s">
        <v>1067</v>
      </c>
      <c r="DI158" t="s">
        <v>1067</v>
      </c>
      <c r="DJ158" t="s">
        <v>1067</v>
      </c>
      <c r="DK158" t="s">
        <v>1067</v>
      </c>
      <c r="DL158" t="s">
        <v>1067</v>
      </c>
      <c r="DM158" t="s">
        <v>1067</v>
      </c>
      <c r="DN158">
        <v>0</v>
      </c>
      <c r="DO158">
        <v>0</v>
      </c>
      <c r="DP158">
        <v>1</v>
      </c>
      <c r="DQ158">
        <v>1</v>
      </c>
      <c r="DU158">
        <v>1013</v>
      </c>
      <c r="DV158" t="s">
        <v>254</v>
      </c>
      <c r="DW158" t="s">
        <v>254</v>
      </c>
      <c r="DX158">
        <v>1</v>
      </c>
      <c r="EE158">
        <v>39174628</v>
      </c>
      <c r="EF158">
        <v>6</v>
      </c>
      <c r="EG158" t="s">
        <v>1110</v>
      </c>
      <c r="EH158">
        <v>0</v>
      </c>
      <c r="EI158" t="s">
        <v>1067</v>
      </c>
      <c r="EJ158">
        <v>1</v>
      </c>
      <c r="EK158">
        <v>67001</v>
      </c>
      <c r="EL158" t="s">
        <v>256</v>
      </c>
      <c r="EM158" t="s">
        <v>257</v>
      </c>
      <c r="EO158" t="s">
        <v>1067</v>
      </c>
      <c r="EQ158">
        <v>0</v>
      </c>
      <c r="ER158">
        <v>218.59</v>
      </c>
      <c r="ES158">
        <v>0</v>
      </c>
      <c r="ET158">
        <v>0</v>
      </c>
      <c r="EU158">
        <v>0</v>
      </c>
      <c r="EV158">
        <v>218.59</v>
      </c>
      <c r="EW158">
        <v>24.1</v>
      </c>
      <c r="EX158">
        <v>0</v>
      </c>
      <c r="EY158">
        <v>0</v>
      </c>
      <c r="FQ158">
        <v>0</v>
      </c>
      <c r="FR158">
        <f t="shared" si="171"/>
        <v>0</v>
      </c>
      <c r="FS158">
        <v>0</v>
      </c>
      <c r="FX158">
        <v>85</v>
      </c>
      <c r="FY158">
        <v>65</v>
      </c>
      <c r="GA158" t="s">
        <v>1067</v>
      </c>
      <c r="GD158">
        <v>0</v>
      </c>
      <c r="GF158">
        <v>720394808</v>
      </c>
      <c r="GG158">
        <v>1</v>
      </c>
      <c r="GH158">
        <v>1</v>
      </c>
      <c r="GI158">
        <v>4</v>
      </c>
      <c r="GJ158">
        <v>0</v>
      </c>
      <c r="GK158">
        <f>ROUND(R158*(R12)/100,2)</f>
        <v>0</v>
      </c>
      <c r="GL158">
        <f t="shared" si="172"/>
        <v>0</v>
      </c>
      <c r="GM158">
        <f t="shared" si="173"/>
        <v>232.58</v>
      </c>
      <c r="GN158">
        <f t="shared" si="174"/>
        <v>232.58</v>
      </c>
      <c r="GO158">
        <f t="shared" si="175"/>
        <v>0</v>
      </c>
      <c r="GP158">
        <f t="shared" si="176"/>
        <v>0</v>
      </c>
      <c r="GR158">
        <v>0</v>
      </c>
      <c r="GS158">
        <v>3</v>
      </c>
      <c r="GT158">
        <v>0</v>
      </c>
      <c r="GU158" t="s">
        <v>1067</v>
      </c>
      <c r="GV158">
        <f t="shared" si="177"/>
        <v>0</v>
      </c>
      <c r="GW158">
        <v>1</v>
      </c>
      <c r="GX158">
        <f t="shared" si="178"/>
        <v>0</v>
      </c>
      <c r="HA158">
        <v>0</v>
      </c>
      <c r="HB158">
        <v>0</v>
      </c>
      <c r="IK158">
        <v>0</v>
      </c>
    </row>
    <row r="159" spans="1:245">
      <c r="A159">
        <v>18</v>
      </c>
      <c r="B159">
        <v>1</v>
      </c>
      <c r="C159">
        <v>339</v>
      </c>
      <c r="E159" t="s">
        <v>258</v>
      </c>
      <c r="F159" t="s">
        <v>259</v>
      </c>
      <c r="G159" t="s">
        <v>260</v>
      </c>
      <c r="H159" t="s">
        <v>261</v>
      </c>
      <c r="I159">
        <f>I158*J159</f>
        <v>0.30000000000000004</v>
      </c>
      <c r="J159">
        <v>4.2857142857142856</v>
      </c>
      <c r="O159">
        <f t="shared" si="146"/>
        <v>161.97</v>
      </c>
      <c r="P159">
        <f t="shared" si="147"/>
        <v>161.97</v>
      </c>
      <c r="Q159">
        <f t="shared" si="148"/>
        <v>0</v>
      </c>
      <c r="R159">
        <f t="shared" si="149"/>
        <v>0</v>
      </c>
      <c r="S159">
        <f t="shared" si="150"/>
        <v>0</v>
      </c>
      <c r="T159">
        <f t="shared" si="151"/>
        <v>0</v>
      </c>
      <c r="U159">
        <f t="shared" si="152"/>
        <v>0</v>
      </c>
      <c r="V159">
        <f t="shared" si="153"/>
        <v>0</v>
      </c>
      <c r="W159">
        <f t="shared" si="154"/>
        <v>0</v>
      </c>
      <c r="X159">
        <f t="shared" si="155"/>
        <v>0</v>
      </c>
      <c r="Y159">
        <f t="shared" si="156"/>
        <v>0</v>
      </c>
      <c r="AA159">
        <v>39278658</v>
      </c>
      <c r="AB159">
        <f t="shared" si="157"/>
        <v>88.8</v>
      </c>
      <c r="AC159">
        <f t="shared" si="179"/>
        <v>88.8</v>
      </c>
      <c r="AD159">
        <f t="shared" si="180"/>
        <v>0</v>
      </c>
      <c r="AE159">
        <f t="shared" si="181"/>
        <v>0</v>
      </c>
      <c r="AF159">
        <f t="shared" si="182"/>
        <v>0</v>
      </c>
      <c r="AG159">
        <f t="shared" si="158"/>
        <v>0</v>
      </c>
      <c r="AH159">
        <f t="shared" si="183"/>
        <v>0</v>
      </c>
      <c r="AI159">
        <f t="shared" si="184"/>
        <v>0</v>
      </c>
      <c r="AJ159">
        <f t="shared" si="159"/>
        <v>0</v>
      </c>
      <c r="AK159">
        <v>88.8</v>
      </c>
      <c r="AL159">
        <v>88.8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85</v>
      </c>
      <c r="AU159">
        <v>65</v>
      </c>
      <c r="AV159">
        <v>1</v>
      </c>
      <c r="AW159">
        <v>1</v>
      </c>
      <c r="AZ159">
        <v>6.08</v>
      </c>
      <c r="BA159">
        <v>1</v>
      </c>
      <c r="BB159">
        <v>1</v>
      </c>
      <c r="BC159">
        <v>6.08</v>
      </c>
      <c r="BD159" t="s">
        <v>1067</v>
      </c>
      <c r="BE159" t="s">
        <v>1067</v>
      </c>
      <c r="BF159" t="s">
        <v>1067</v>
      </c>
      <c r="BG159" t="s">
        <v>1067</v>
      </c>
      <c r="BH159">
        <v>3</v>
      </c>
      <c r="BI159">
        <v>1</v>
      </c>
      <c r="BJ159" t="s">
        <v>262</v>
      </c>
      <c r="BM159">
        <v>67001</v>
      </c>
      <c r="BN159">
        <v>0</v>
      </c>
      <c r="BO159" t="s">
        <v>1067</v>
      </c>
      <c r="BP159">
        <v>0</v>
      </c>
      <c r="BQ159">
        <v>6</v>
      </c>
      <c r="BR159">
        <v>0</v>
      </c>
      <c r="BS159">
        <v>1</v>
      </c>
      <c r="BT159">
        <v>1</v>
      </c>
      <c r="BU159">
        <v>1</v>
      </c>
      <c r="BV159">
        <v>1</v>
      </c>
      <c r="BW159">
        <v>1</v>
      </c>
      <c r="BX159">
        <v>1</v>
      </c>
      <c r="BY159" t="s">
        <v>1067</v>
      </c>
      <c r="BZ159">
        <v>85</v>
      </c>
      <c r="CA159">
        <v>65</v>
      </c>
      <c r="CF159">
        <v>0</v>
      </c>
      <c r="CG159">
        <v>0</v>
      </c>
      <c r="CM159">
        <v>0</v>
      </c>
      <c r="CN159" t="s">
        <v>1067</v>
      </c>
      <c r="CO159">
        <v>0</v>
      </c>
      <c r="CP159">
        <f t="shared" si="160"/>
        <v>161.97</v>
      </c>
      <c r="CQ159">
        <f t="shared" si="161"/>
        <v>539.904</v>
      </c>
      <c r="CR159">
        <f t="shared" si="162"/>
        <v>0</v>
      </c>
      <c r="CS159">
        <f t="shared" si="163"/>
        <v>0</v>
      </c>
      <c r="CT159">
        <f t="shared" si="164"/>
        <v>0</v>
      </c>
      <c r="CU159">
        <f t="shared" si="165"/>
        <v>0</v>
      </c>
      <c r="CV159">
        <f t="shared" si="166"/>
        <v>0</v>
      </c>
      <c r="CW159">
        <f t="shared" si="167"/>
        <v>0</v>
      </c>
      <c r="CX159">
        <f t="shared" si="168"/>
        <v>0</v>
      </c>
      <c r="CY159">
        <f t="shared" si="169"/>
        <v>0</v>
      </c>
      <c r="CZ159">
        <f t="shared" si="170"/>
        <v>0</v>
      </c>
      <c r="DC159" t="s">
        <v>1067</v>
      </c>
      <c r="DD159" t="s">
        <v>1067</v>
      </c>
      <c r="DE159" t="s">
        <v>1067</v>
      </c>
      <c r="DF159" t="s">
        <v>1067</v>
      </c>
      <c r="DG159" t="s">
        <v>1067</v>
      </c>
      <c r="DH159" t="s">
        <v>1067</v>
      </c>
      <c r="DI159" t="s">
        <v>1067</v>
      </c>
      <c r="DJ159" t="s">
        <v>1067</v>
      </c>
      <c r="DK159" t="s">
        <v>1067</v>
      </c>
      <c r="DL159" t="s">
        <v>1067</v>
      </c>
      <c r="DM159" t="s">
        <v>1067</v>
      </c>
      <c r="DN159">
        <v>0</v>
      </c>
      <c r="DO159">
        <v>0</v>
      </c>
      <c r="DP159">
        <v>1</v>
      </c>
      <c r="DQ159">
        <v>1</v>
      </c>
      <c r="DU159">
        <v>1010</v>
      </c>
      <c r="DV159" t="s">
        <v>261</v>
      </c>
      <c r="DW159" t="s">
        <v>261</v>
      </c>
      <c r="DX159">
        <v>10</v>
      </c>
      <c r="EE159">
        <v>39174628</v>
      </c>
      <c r="EF159">
        <v>6</v>
      </c>
      <c r="EG159" t="s">
        <v>1110</v>
      </c>
      <c r="EH159">
        <v>0</v>
      </c>
      <c r="EI159" t="s">
        <v>1067</v>
      </c>
      <c r="EJ159">
        <v>1</v>
      </c>
      <c r="EK159">
        <v>67001</v>
      </c>
      <c r="EL159" t="s">
        <v>256</v>
      </c>
      <c r="EM159" t="s">
        <v>257</v>
      </c>
      <c r="EO159" t="s">
        <v>1067</v>
      </c>
      <c r="EQ159">
        <v>0</v>
      </c>
      <c r="ER159">
        <v>88.8</v>
      </c>
      <c r="ES159">
        <v>88.8</v>
      </c>
      <c r="ET159">
        <v>0</v>
      </c>
      <c r="EU159">
        <v>0</v>
      </c>
      <c r="EV159">
        <v>0</v>
      </c>
      <c r="EW159">
        <v>0</v>
      </c>
      <c r="EX159">
        <v>0</v>
      </c>
      <c r="FQ159">
        <v>0</v>
      </c>
      <c r="FR159">
        <f t="shared" si="171"/>
        <v>0</v>
      </c>
      <c r="FS159">
        <v>0</v>
      </c>
      <c r="FX159">
        <v>85</v>
      </c>
      <c r="FY159">
        <v>65</v>
      </c>
      <c r="GA159" t="s">
        <v>1067</v>
      </c>
      <c r="GD159">
        <v>0</v>
      </c>
      <c r="GF159">
        <v>1358722138</v>
      </c>
      <c r="GG159">
        <v>1</v>
      </c>
      <c r="GH159">
        <v>1</v>
      </c>
      <c r="GI159">
        <v>4</v>
      </c>
      <c r="GJ159">
        <v>0</v>
      </c>
      <c r="GK159">
        <f>ROUND(R159*(R12)/100,2)</f>
        <v>0</v>
      </c>
      <c r="GL159">
        <f t="shared" si="172"/>
        <v>0</v>
      </c>
      <c r="GM159">
        <f t="shared" si="173"/>
        <v>161.97</v>
      </c>
      <c r="GN159">
        <f t="shared" si="174"/>
        <v>161.97</v>
      </c>
      <c r="GO159">
        <f t="shared" si="175"/>
        <v>0</v>
      </c>
      <c r="GP159">
        <f t="shared" si="176"/>
        <v>0</v>
      </c>
      <c r="GR159">
        <v>0</v>
      </c>
      <c r="GS159">
        <v>3</v>
      </c>
      <c r="GT159">
        <v>0</v>
      </c>
      <c r="GU159" t="s">
        <v>1067</v>
      </c>
      <c r="GV159">
        <f t="shared" si="177"/>
        <v>0</v>
      </c>
      <c r="GW159">
        <v>1</v>
      </c>
      <c r="GX159">
        <f t="shared" si="178"/>
        <v>0</v>
      </c>
      <c r="HA159">
        <v>0</v>
      </c>
      <c r="HB159">
        <v>0</v>
      </c>
      <c r="IK159">
        <v>0</v>
      </c>
    </row>
    <row r="160" spans="1:245">
      <c r="A160">
        <v>18</v>
      </c>
      <c r="B160">
        <v>1</v>
      </c>
      <c r="C160">
        <v>340</v>
      </c>
      <c r="E160" t="s">
        <v>263</v>
      </c>
      <c r="F160" t="s">
        <v>264</v>
      </c>
      <c r="G160" t="s">
        <v>265</v>
      </c>
      <c r="H160" t="s">
        <v>261</v>
      </c>
      <c r="I160">
        <f>I158*J160</f>
        <v>0.4</v>
      </c>
      <c r="J160">
        <v>5.7142857142857144</v>
      </c>
      <c r="O160">
        <f t="shared" si="146"/>
        <v>202.34</v>
      </c>
      <c r="P160">
        <f t="shared" si="147"/>
        <v>202.34</v>
      </c>
      <c r="Q160">
        <f t="shared" si="148"/>
        <v>0</v>
      </c>
      <c r="R160">
        <f t="shared" si="149"/>
        <v>0</v>
      </c>
      <c r="S160">
        <f t="shared" si="150"/>
        <v>0</v>
      </c>
      <c r="T160">
        <f t="shared" si="151"/>
        <v>0</v>
      </c>
      <c r="U160">
        <f t="shared" si="152"/>
        <v>0</v>
      </c>
      <c r="V160">
        <f t="shared" si="153"/>
        <v>0</v>
      </c>
      <c r="W160">
        <f t="shared" si="154"/>
        <v>0</v>
      </c>
      <c r="X160">
        <f t="shared" si="155"/>
        <v>0</v>
      </c>
      <c r="Y160">
        <f t="shared" si="156"/>
        <v>0</v>
      </c>
      <c r="AA160">
        <v>39278658</v>
      </c>
      <c r="AB160">
        <f t="shared" si="157"/>
        <v>83.2</v>
      </c>
      <c r="AC160">
        <f t="shared" si="179"/>
        <v>83.2</v>
      </c>
      <c r="AD160">
        <f t="shared" si="180"/>
        <v>0</v>
      </c>
      <c r="AE160">
        <f t="shared" si="181"/>
        <v>0</v>
      </c>
      <c r="AF160">
        <f t="shared" si="182"/>
        <v>0</v>
      </c>
      <c r="AG160">
        <f t="shared" si="158"/>
        <v>0</v>
      </c>
      <c r="AH160">
        <f t="shared" si="183"/>
        <v>0</v>
      </c>
      <c r="AI160">
        <f t="shared" si="184"/>
        <v>0</v>
      </c>
      <c r="AJ160">
        <f t="shared" si="159"/>
        <v>0</v>
      </c>
      <c r="AK160">
        <v>83.2</v>
      </c>
      <c r="AL160">
        <v>83.2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85</v>
      </c>
      <c r="AU160">
        <v>65</v>
      </c>
      <c r="AV160">
        <v>1</v>
      </c>
      <c r="AW160">
        <v>1</v>
      </c>
      <c r="AZ160">
        <v>6.08</v>
      </c>
      <c r="BA160">
        <v>1</v>
      </c>
      <c r="BB160">
        <v>1</v>
      </c>
      <c r="BC160">
        <v>6.08</v>
      </c>
      <c r="BD160" t="s">
        <v>1067</v>
      </c>
      <c r="BE160" t="s">
        <v>1067</v>
      </c>
      <c r="BF160" t="s">
        <v>1067</v>
      </c>
      <c r="BG160" t="s">
        <v>1067</v>
      </c>
      <c r="BH160">
        <v>3</v>
      </c>
      <c r="BI160">
        <v>1</v>
      </c>
      <c r="BJ160" t="s">
        <v>266</v>
      </c>
      <c r="BM160">
        <v>67001</v>
      </c>
      <c r="BN160">
        <v>0</v>
      </c>
      <c r="BO160" t="s">
        <v>1067</v>
      </c>
      <c r="BP160">
        <v>0</v>
      </c>
      <c r="BQ160">
        <v>6</v>
      </c>
      <c r="BR160">
        <v>0</v>
      </c>
      <c r="BS160">
        <v>1</v>
      </c>
      <c r="BT160">
        <v>1</v>
      </c>
      <c r="BU160">
        <v>1</v>
      </c>
      <c r="BV160">
        <v>1</v>
      </c>
      <c r="BW160">
        <v>1</v>
      </c>
      <c r="BX160">
        <v>1</v>
      </c>
      <c r="BY160" t="s">
        <v>1067</v>
      </c>
      <c r="BZ160">
        <v>85</v>
      </c>
      <c r="CA160">
        <v>65</v>
      </c>
      <c r="CF160">
        <v>0</v>
      </c>
      <c r="CG160">
        <v>0</v>
      </c>
      <c r="CM160">
        <v>0</v>
      </c>
      <c r="CN160" t="s">
        <v>1067</v>
      </c>
      <c r="CO160">
        <v>0</v>
      </c>
      <c r="CP160">
        <f t="shared" si="160"/>
        <v>202.34</v>
      </c>
      <c r="CQ160">
        <f t="shared" si="161"/>
        <v>505.85600000000005</v>
      </c>
      <c r="CR160">
        <f t="shared" si="162"/>
        <v>0</v>
      </c>
      <c r="CS160">
        <f t="shared" si="163"/>
        <v>0</v>
      </c>
      <c r="CT160">
        <f t="shared" si="164"/>
        <v>0</v>
      </c>
      <c r="CU160">
        <f t="shared" si="165"/>
        <v>0</v>
      </c>
      <c r="CV160">
        <f t="shared" si="166"/>
        <v>0</v>
      </c>
      <c r="CW160">
        <f t="shared" si="167"/>
        <v>0</v>
      </c>
      <c r="CX160">
        <f t="shared" si="168"/>
        <v>0</v>
      </c>
      <c r="CY160">
        <f t="shared" si="169"/>
        <v>0</v>
      </c>
      <c r="CZ160">
        <f t="shared" si="170"/>
        <v>0</v>
      </c>
      <c r="DC160" t="s">
        <v>1067</v>
      </c>
      <c r="DD160" t="s">
        <v>1067</v>
      </c>
      <c r="DE160" t="s">
        <v>1067</v>
      </c>
      <c r="DF160" t="s">
        <v>1067</v>
      </c>
      <c r="DG160" t="s">
        <v>1067</v>
      </c>
      <c r="DH160" t="s">
        <v>1067</v>
      </c>
      <c r="DI160" t="s">
        <v>1067</v>
      </c>
      <c r="DJ160" t="s">
        <v>1067</v>
      </c>
      <c r="DK160" t="s">
        <v>1067</v>
      </c>
      <c r="DL160" t="s">
        <v>1067</v>
      </c>
      <c r="DM160" t="s">
        <v>1067</v>
      </c>
      <c r="DN160">
        <v>0</v>
      </c>
      <c r="DO160">
        <v>0</v>
      </c>
      <c r="DP160">
        <v>1</v>
      </c>
      <c r="DQ160">
        <v>1</v>
      </c>
      <c r="DU160">
        <v>1010</v>
      </c>
      <c r="DV160" t="s">
        <v>261</v>
      </c>
      <c r="DW160" t="s">
        <v>261</v>
      </c>
      <c r="DX160">
        <v>10</v>
      </c>
      <c r="EE160">
        <v>39174628</v>
      </c>
      <c r="EF160">
        <v>6</v>
      </c>
      <c r="EG160" t="s">
        <v>1110</v>
      </c>
      <c r="EH160">
        <v>0</v>
      </c>
      <c r="EI160" t="s">
        <v>1067</v>
      </c>
      <c r="EJ160">
        <v>1</v>
      </c>
      <c r="EK160">
        <v>67001</v>
      </c>
      <c r="EL160" t="s">
        <v>256</v>
      </c>
      <c r="EM160" t="s">
        <v>257</v>
      </c>
      <c r="EO160" t="s">
        <v>1067</v>
      </c>
      <c r="EQ160">
        <v>0</v>
      </c>
      <c r="ER160">
        <v>83.2</v>
      </c>
      <c r="ES160">
        <v>83.2</v>
      </c>
      <c r="ET160">
        <v>0</v>
      </c>
      <c r="EU160">
        <v>0</v>
      </c>
      <c r="EV160">
        <v>0</v>
      </c>
      <c r="EW160">
        <v>0</v>
      </c>
      <c r="EX160">
        <v>0</v>
      </c>
      <c r="FQ160">
        <v>0</v>
      </c>
      <c r="FR160">
        <f t="shared" si="171"/>
        <v>0</v>
      </c>
      <c r="FS160">
        <v>0</v>
      </c>
      <c r="FX160">
        <v>85</v>
      </c>
      <c r="FY160">
        <v>65</v>
      </c>
      <c r="GA160" t="s">
        <v>1067</v>
      </c>
      <c r="GD160">
        <v>0</v>
      </c>
      <c r="GF160">
        <v>784460414</v>
      </c>
      <c r="GG160">
        <v>1</v>
      </c>
      <c r="GH160">
        <v>1</v>
      </c>
      <c r="GI160">
        <v>4</v>
      </c>
      <c r="GJ160">
        <v>0</v>
      </c>
      <c r="GK160">
        <f>ROUND(R160*(R12)/100,2)</f>
        <v>0</v>
      </c>
      <c r="GL160">
        <f t="shared" si="172"/>
        <v>0</v>
      </c>
      <c r="GM160">
        <f t="shared" si="173"/>
        <v>202.34</v>
      </c>
      <c r="GN160">
        <f t="shared" si="174"/>
        <v>202.34</v>
      </c>
      <c r="GO160">
        <f t="shared" si="175"/>
        <v>0</v>
      </c>
      <c r="GP160">
        <f t="shared" si="176"/>
        <v>0</v>
      </c>
      <c r="GR160">
        <v>0</v>
      </c>
      <c r="GS160">
        <v>3</v>
      </c>
      <c r="GT160">
        <v>0</v>
      </c>
      <c r="GU160" t="s">
        <v>1067</v>
      </c>
      <c r="GV160">
        <f t="shared" si="177"/>
        <v>0</v>
      </c>
      <c r="GW160">
        <v>1</v>
      </c>
      <c r="GX160">
        <f t="shared" si="178"/>
        <v>0</v>
      </c>
      <c r="HA160">
        <v>0</v>
      </c>
      <c r="HB160">
        <v>0</v>
      </c>
      <c r="IK160">
        <v>0</v>
      </c>
    </row>
    <row r="161" spans="1:245">
      <c r="A161">
        <v>17</v>
      </c>
      <c r="B161">
        <v>1</v>
      </c>
      <c r="C161">
        <f ca="1">ROW(SmtRes!A344)</f>
        <v>344</v>
      </c>
      <c r="D161">
        <f ca="1">ROW(EtalonRes!A334)</f>
        <v>334</v>
      </c>
      <c r="E161" t="s">
        <v>267</v>
      </c>
      <c r="F161" t="s">
        <v>268</v>
      </c>
      <c r="G161" t="s">
        <v>269</v>
      </c>
      <c r="H161" t="s">
        <v>254</v>
      </c>
      <c r="I161">
        <v>7.0000000000000007E-2</v>
      </c>
      <c r="J161">
        <v>0</v>
      </c>
      <c r="O161">
        <f t="shared" si="146"/>
        <v>93.03</v>
      </c>
      <c r="P161">
        <f t="shared" si="147"/>
        <v>0</v>
      </c>
      <c r="Q161">
        <f t="shared" si="148"/>
        <v>0</v>
      </c>
      <c r="R161">
        <f t="shared" si="149"/>
        <v>0</v>
      </c>
      <c r="S161">
        <f t="shared" si="150"/>
        <v>93.03</v>
      </c>
      <c r="T161">
        <f t="shared" si="151"/>
        <v>0</v>
      </c>
      <c r="U161">
        <f t="shared" si="152"/>
        <v>1.6870000000000003</v>
      </c>
      <c r="V161">
        <f t="shared" si="153"/>
        <v>0</v>
      </c>
      <c r="W161">
        <f t="shared" si="154"/>
        <v>0</v>
      </c>
      <c r="X161">
        <f t="shared" si="155"/>
        <v>79.08</v>
      </c>
      <c r="Y161">
        <f t="shared" si="156"/>
        <v>60.47</v>
      </c>
      <c r="AA161">
        <v>39278658</v>
      </c>
      <c r="AB161">
        <f t="shared" si="157"/>
        <v>218.59</v>
      </c>
      <c r="AC161">
        <f t="shared" si="179"/>
        <v>0</v>
      </c>
      <c r="AD161">
        <f t="shared" si="180"/>
        <v>0</v>
      </c>
      <c r="AE161">
        <f t="shared" si="181"/>
        <v>0</v>
      </c>
      <c r="AF161">
        <f t="shared" si="182"/>
        <v>218.59</v>
      </c>
      <c r="AG161">
        <f t="shared" si="158"/>
        <v>0</v>
      </c>
      <c r="AH161">
        <f t="shared" si="183"/>
        <v>24.1</v>
      </c>
      <c r="AI161">
        <f t="shared" si="184"/>
        <v>0</v>
      </c>
      <c r="AJ161">
        <f t="shared" si="159"/>
        <v>0</v>
      </c>
      <c r="AK161">
        <v>218.59</v>
      </c>
      <c r="AL161">
        <v>0</v>
      </c>
      <c r="AM161">
        <v>0</v>
      </c>
      <c r="AN161">
        <v>0</v>
      </c>
      <c r="AO161">
        <v>218.59</v>
      </c>
      <c r="AP161">
        <v>0</v>
      </c>
      <c r="AQ161">
        <v>24.1</v>
      </c>
      <c r="AR161">
        <v>0</v>
      </c>
      <c r="AS161">
        <v>0</v>
      </c>
      <c r="AT161">
        <v>85</v>
      </c>
      <c r="AU161">
        <v>65</v>
      </c>
      <c r="AV161">
        <v>1</v>
      </c>
      <c r="AW161">
        <v>1</v>
      </c>
      <c r="AZ161">
        <v>6.08</v>
      </c>
      <c r="BA161">
        <v>6.08</v>
      </c>
      <c r="BB161">
        <v>6.08</v>
      </c>
      <c r="BC161">
        <v>6.08</v>
      </c>
      <c r="BD161" t="s">
        <v>1067</v>
      </c>
      <c r="BE161" t="s">
        <v>1067</v>
      </c>
      <c r="BF161" t="s">
        <v>1067</v>
      </c>
      <c r="BG161" t="s">
        <v>1067</v>
      </c>
      <c r="BH161">
        <v>0</v>
      </c>
      <c r="BI161">
        <v>1</v>
      </c>
      <c r="BJ161" t="s">
        <v>270</v>
      </c>
      <c r="BM161">
        <v>67001</v>
      </c>
      <c r="BN161">
        <v>0</v>
      </c>
      <c r="BO161" t="s">
        <v>1067</v>
      </c>
      <c r="BP161">
        <v>0</v>
      </c>
      <c r="BQ161">
        <v>6</v>
      </c>
      <c r="BR161">
        <v>0</v>
      </c>
      <c r="BS161">
        <v>6.08</v>
      </c>
      <c r="BT161">
        <v>1</v>
      </c>
      <c r="BU161">
        <v>1</v>
      </c>
      <c r="BV161">
        <v>1</v>
      </c>
      <c r="BW161">
        <v>1</v>
      </c>
      <c r="BX161">
        <v>1</v>
      </c>
      <c r="BY161" t="s">
        <v>1067</v>
      </c>
      <c r="BZ161">
        <v>85</v>
      </c>
      <c r="CA161">
        <v>65</v>
      </c>
      <c r="CF161">
        <v>0</v>
      </c>
      <c r="CG161">
        <v>0</v>
      </c>
      <c r="CM161">
        <v>0</v>
      </c>
      <c r="CN161" t="s">
        <v>1067</v>
      </c>
      <c r="CO161">
        <v>0</v>
      </c>
      <c r="CP161">
        <f t="shared" si="160"/>
        <v>93.03</v>
      </c>
      <c r="CQ161">
        <f t="shared" si="161"/>
        <v>0</v>
      </c>
      <c r="CR161">
        <f t="shared" si="162"/>
        <v>0</v>
      </c>
      <c r="CS161">
        <f t="shared" si="163"/>
        <v>0</v>
      </c>
      <c r="CT161">
        <f t="shared" si="164"/>
        <v>1329.0272</v>
      </c>
      <c r="CU161">
        <f t="shared" si="165"/>
        <v>0</v>
      </c>
      <c r="CV161">
        <f t="shared" si="166"/>
        <v>24.1</v>
      </c>
      <c r="CW161">
        <f t="shared" si="167"/>
        <v>0</v>
      </c>
      <c r="CX161">
        <f t="shared" si="168"/>
        <v>0</v>
      </c>
      <c r="CY161">
        <f t="shared" si="169"/>
        <v>79.075500000000005</v>
      </c>
      <c r="CZ161">
        <f t="shared" si="170"/>
        <v>60.469499999999996</v>
      </c>
      <c r="DC161" t="s">
        <v>1067</v>
      </c>
      <c r="DD161" t="s">
        <v>1067</v>
      </c>
      <c r="DE161" t="s">
        <v>1067</v>
      </c>
      <c r="DF161" t="s">
        <v>1067</v>
      </c>
      <c r="DG161" t="s">
        <v>1067</v>
      </c>
      <c r="DH161" t="s">
        <v>1067</v>
      </c>
      <c r="DI161" t="s">
        <v>1067</v>
      </c>
      <c r="DJ161" t="s">
        <v>1067</v>
      </c>
      <c r="DK161" t="s">
        <v>1067</v>
      </c>
      <c r="DL161" t="s">
        <v>1067</v>
      </c>
      <c r="DM161" t="s">
        <v>1067</v>
      </c>
      <c r="DN161">
        <v>0</v>
      </c>
      <c r="DO161">
        <v>0</v>
      </c>
      <c r="DP161">
        <v>1</v>
      </c>
      <c r="DQ161">
        <v>1</v>
      </c>
      <c r="DU161">
        <v>1013</v>
      </c>
      <c r="DV161" t="s">
        <v>254</v>
      </c>
      <c r="DW161" t="s">
        <v>254</v>
      </c>
      <c r="DX161">
        <v>1</v>
      </c>
      <c r="EE161">
        <v>39174628</v>
      </c>
      <c r="EF161">
        <v>6</v>
      </c>
      <c r="EG161" t="s">
        <v>1110</v>
      </c>
      <c r="EH161">
        <v>0</v>
      </c>
      <c r="EI161" t="s">
        <v>1067</v>
      </c>
      <c r="EJ161">
        <v>1</v>
      </c>
      <c r="EK161">
        <v>67001</v>
      </c>
      <c r="EL161" t="s">
        <v>256</v>
      </c>
      <c r="EM161" t="s">
        <v>257</v>
      </c>
      <c r="EO161" t="s">
        <v>1067</v>
      </c>
      <c r="EQ161">
        <v>0</v>
      </c>
      <c r="ER161">
        <v>218.59</v>
      </c>
      <c r="ES161">
        <v>0</v>
      </c>
      <c r="ET161">
        <v>0</v>
      </c>
      <c r="EU161">
        <v>0</v>
      </c>
      <c r="EV161">
        <v>218.59</v>
      </c>
      <c r="EW161">
        <v>24.1</v>
      </c>
      <c r="EX161">
        <v>0</v>
      </c>
      <c r="EY161">
        <v>0</v>
      </c>
      <c r="FQ161">
        <v>0</v>
      </c>
      <c r="FR161">
        <f t="shared" si="171"/>
        <v>0</v>
      </c>
      <c r="FS161">
        <v>0</v>
      </c>
      <c r="FX161">
        <v>85</v>
      </c>
      <c r="FY161">
        <v>65</v>
      </c>
      <c r="GA161" t="s">
        <v>1067</v>
      </c>
      <c r="GD161">
        <v>0</v>
      </c>
      <c r="GF161">
        <v>-99966248</v>
      </c>
      <c r="GG161">
        <v>1</v>
      </c>
      <c r="GH161">
        <v>1</v>
      </c>
      <c r="GI161">
        <v>4</v>
      </c>
      <c r="GJ161">
        <v>0</v>
      </c>
      <c r="GK161">
        <f>ROUND(R161*(R12)/100,2)</f>
        <v>0</v>
      </c>
      <c r="GL161">
        <f t="shared" si="172"/>
        <v>0</v>
      </c>
      <c r="GM161">
        <f t="shared" si="173"/>
        <v>232.58</v>
      </c>
      <c r="GN161">
        <f t="shared" si="174"/>
        <v>232.58</v>
      </c>
      <c r="GO161">
        <f t="shared" si="175"/>
        <v>0</v>
      </c>
      <c r="GP161">
        <f t="shared" si="176"/>
        <v>0</v>
      </c>
      <c r="GR161">
        <v>0</v>
      </c>
      <c r="GS161">
        <v>3</v>
      </c>
      <c r="GT161">
        <v>0</v>
      </c>
      <c r="GU161" t="s">
        <v>1067</v>
      </c>
      <c r="GV161">
        <f t="shared" si="177"/>
        <v>0</v>
      </c>
      <c r="GW161">
        <v>1</v>
      </c>
      <c r="GX161">
        <f t="shared" si="178"/>
        <v>0</v>
      </c>
      <c r="HA161">
        <v>0</v>
      </c>
      <c r="HB161">
        <v>0</v>
      </c>
      <c r="IK161">
        <v>0</v>
      </c>
    </row>
    <row r="162" spans="1:245">
      <c r="A162">
        <v>18</v>
      </c>
      <c r="B162">
        <v>1</v>
      </c>
      <c r="C162">
        <v>343</v>
      </c>
      <c r="E162" t="s">
        <v>271</v>
      </c>
      <c r="F162" t="s">
        <v>272</v>
      </c>
      <c r="G162" t="s">
        <v>273</v>
      </c>
      <c r="H162" t="s">
        <v>126</v>
      </c>
      <c r="I162">
        <f>I161*J162</f>
        <v>0.05</v>
      </c>
      <c r="J162">
        <v>0.7142857142857143</v>
      </c>
      <c r="O162">
        <f t="shared" si="146"/>
        <v>283.33</v>
      </c>
      <c r="P162">
        <f t="shared" si="147"/>
        <v>283.33</v>
      </c>
      <c r="Q162">
        <f t="shared" si="148"/>
        <v>0</v>
      </c>
      <c r="R162">
        <f t="shared" si="149"/>
        <v>0</v>
      </c>
      <c r="S162">
        <f t="shared" si="150"/>
        <v>0</v>
      </c>
      <c r="T162">
        <f t="shared" si="151"/>
        <v>0</v>
      </c>
      <c r="U162">
        <f t="shared" si="152"/>
        <v>0</v>
      </c>
      <c r="V162">
        <f t="shared" si="153"/>
        <v>0</v>
      </c>
      <c r="W162">
        <f t="shared" si="154"/>
        <v>0</v>
      </c>
      <c r="X162">
        <f t="shared" si="155"/>
        <v>0</v>
      </c>
      <c r="Y162">
        <f t="shared" si="156"/>
        <v>0</v>
      </c>
      <c r="AA162">
        <v>39278658</v>
      </c>
      <c r="AB162">
        <f t="shared" si="157"/>
        <v>932</v>
      </c>
      <c r="AC162">
        <f t="shared" si="179"/>
        <v>932</v>
      </c>
      <c r="AD162">
        <f t="shared" si="180"/>
        <v>0</v>
      </c>
      <c r="AE162">
        <f t="shared" si="181"/>
        <v>0</v>
      </c>
      <c r="AF162">
        <f t="shared" si="182"/>
        <v>0</v>
      </c>
      <c r="AG162">
        <f t="shared" si="158"/>
        <v>0</v>
      </c>
      <c r="AH162">
        <f t="shared" si="183"/>
        <v>0</v>
      </c>
      <c r="AI162">
        <f t="shared" si="184"/>
        <v>0</v>
      </c>
      <c r="AJ162">
        <f t="shared" si="159"/>
        <v>0</v>
      </c>
      <c r="AK162">
        <v>932</v>
      </c>
      <c r="AL162">
        <v>932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85</v>
      </c>
      <c r="AU162">
        <v>65</v>
      </c>
      <c r="AV162">
        <v>1</v>
      </c>
      <c r="AW162">
        <v>1</v>
      </c>
      <c r="AZ162">
        <v>6.08</v>
      </c>
      <c r="BA162">
        <v>1</v>
      </c>
      <c r="BB162">
        <v>1</v>
      </c>
      <c r="BC162">
        <v>6.08</v>
      </c>
      <c r="BD162" t="s">
        <v>1067</v>
      </c>
      <c r="BE162" t="s">
        <v>1067</v>
      </c>
      <c r="BF162" t="s">
        <v>1067</v>
      </c>
      <c r="BG162" t="s">
        <v>1067</v>
      </c>
      <c r="BH162">
        <v>3</v>
      </c>
      <c r="BI162">
        <v>1</v>
      </c>
      <c r="BJ162" t="s">
        <v>274</v>
      </c>
      <c r="BM162">
        <v>67001</v>
      </c>
      <c r="BN162">
        <v>0</v>
      </c>
      <c r="BO162" t="s">
        <v>1067</v>
      </c>
      <c r="BP162">
        <v>0</v>
      </c>
      <c r="BQ162">
        <v>6</v>
      </c>
      <c r="BR162">
        <v>0</v>
      </c>
      <c r="BS162">
        <v>1</v>
      </c>
      <c r="BT162">
        <v>1</v>
      </c>
      <c r="BU162">
        <v>1</v>
      </c>
      <c r="BV162">
        <v>1</v>
      </c>
      <c r="BW162">
        <v>1</v>
      </c>
      <c r="BX162">
        <v>1</v>
      </c>
      <c r="BY162" t="s">
        <v>1067</v>
      </c>
      <c r="BZ162">
        <v>85</v>
      </c>
      <c r="CA162">
        <v>65</v>
      </c>
      <c r="CF162">
        <v>0</v>
      </c>
      <c r="CG162">
        <v>0</v>
      </c>
      <c r="CM162">
        <v>0</v>
      </c>
      <c r="CN162" t="s">
        <v>1067</v>
      </c>
      <c r="CO162">
        <v>0</v>
      </c>
      <c r="CP162">
        <f t="shared" si="160"/>
        <v>283.33</v>
      </c>
      <c r="CQ162">
        <f t="shared" si="161"/>
        <v>5666.56</v>
      </c>
      <c r="CR162">
        <f t="shared" si="162"/>
        <v>0</v>
      </c>
      <c r="CS162">
        <f t="shared" si="163"/>
        <v>0</v>
      </c>
      <c r="CT162">
        <f t="shared" si="164"/>
        <v>0</v>
      </c>
      <c r="CU162">
        <f t="shared" si="165"/>
        <v>0</v>
      </c>
      <c r="CV162">
        <f t="shared" si="166"/>
        <v>0</v>
      </c>
      <c r="CW162">
        <f t="shared" si="167"/>
        <v>0</v>
      </c>
      <c r="CX162">
        <f t="shared" si="168"/>
        <v>0</v>
      </c>
      <c r="CY162">
        <f t="shared" si="169"/>
        <v>0</v>
      </c>
      <c r="CZ162">
        <f t="shared" si="170"/>
        <v>0</v>
      </c>
      <c r="DC162" t="s">
        <v>1067</v>
      </c>
      <c r="DD162" t="s">
        <v>1067</v>
      </c>
      <c r="DE162" t="s">
        <v>1067</v>
      </c>
      <c r="DF162" t="s">
        <v>1067</v>
      </c>
      <c r="DG162" t="s">
        <v>1067</v>
      </c>
      <c r="DH162" t="s">
        <v>1067</v>
      </c>
      <c r="DI162" t="s">
        <v>1067</v>
      </c>
      <c r="DJ162" t="s">
        <v>1067</v>
      </c>
      <c r="DK162" t="s">
        <v>1067</v>
      </c>
      <c r="DL162" t="s">
        <v>1067</v>
      </c>
      <c r="DM162" t="s">
        <v>1067</v>
      </c>
      <c r="DN162">
        <v>0</v>
      </c>
      <c r="DO162">
        <v>0</v>
      </c>
      <c r="DP162">
        <v>1</v>
      </c>
      <c r="DQ162">
        <v>1</v>
      </c>
      <c r="DU162">
        <v>1010</v>
      </c>
      <c r="DV162" t="s">
        <v>126</v>
      </c>
      <c r="DW162" t="s">
        <v>126</v>
      </c>
      <c r="DX162">
        <v>100</v>
      </c>
      <c r="EE162">
        <v>39174628</v>
      </c>
      <c r="EF162">
        <v>6</v>
      </c>
      <c r="EG162" t="s">
        <v>1110</v>
      </c>
      <c r="EH162">
        <v>0</v>
      </c>
      <c r="EI162" t="s">
        <v>1067</v>
      </c>
      <c r="EJ162">
        <v>1</v>
      </c>
      <c r="EK162">
        <v>67001</v>
      </c>
      <c r="EL162" t="s">
        <v>256</v>
      </c>
      <c r="EM162" t="s">
        <v>257</v>
      </c>
      <c r="EO162" t="s">
        <v>1067</v>
      </c>
      <c r="EQ162">
        <v>0</v>
      </c>
      <c r="ER162">
        <v>932</v>
      </c>
      <c r="ES162">
        <v>932</v>
      </c>
      <c r="ET162">
        <v>0</v>
      </c>
      <c r="EU162">
        <v>0</v>
      </c>
      <c r="EV162">
        <v>0</v>
      </c>
      <c r="EW162">
        <v>0</v>
      </c>
      <c r="EX162">
        <v>0</v>
      </c>
      <c r="FQ162">
        <v>0</v>
      </c>
      <c r="FR162">
        <f t="shared" si="171"/>
        <v>0</v>
      </c>
      <c r="FS162">
        <v>0</v>
      </c>
      <c r="FX162">
        <v>85</v>
      </c>
      <c r="FY162">
        <v>65</v>
      </c>
      <c r="GA162" t="s">
        <v>1067</v>
      </c>
      <c r="GD162">
        <v>0</v>
      </c>
      <c r="GF162">
        <v>-2124591968</v>
      </c>
      <c r="GG162">
        <v>1</v>
      </c>
      <c r="GH162">
        <v>1</v>
      </c>
      <c r="GI162">
        <v>4</v>
      </c>
      <c r="GJ162">
        <v>0</v>
      </c>
      <c r="GK162">
        <f>ROUND(R162*(R12)/100,2)</f>
        <v>0</v>
      </c>
      <c r="GL162">
        <f t="shared" si="172"/>
        <v>0</v>
      </c>
      <c r="GM162">
        <f t="shared" si="173"/>
        <v>283.33</v>
      </c>
      <c r="GN162">
        <f t="shared" si="174"/>
        <v>283.33</v>
      </c>
      <c r="GO162">
        <f t="shared" si="175"/>
        <v>0</v>
      </c>
      <c r="GP162">
        <f t="shared" si="176"/>
        <v>0</v>
      </c>
      <c r="GR162">
        <v>0</v>
      </c>
      <c r="GS162">
        <v>3</v>
      </c>
      <c r="GT162">
        <v>0</v>
      </c>
      <c r="GU162" t="s">
        <v>1067</v>
      </c>
      <c r="GV162">
        <f t="shared" si="177"/>
        <v>0</v>
      </c>
      <c r="GW162">
        <v>1</v>
      </c>
      <c r="GX162">
        <f t="shared" si="178"/>
        <v>0</v>
      </c>
      <c r="HA162">
        <v>0</v>
      </c>
      <c r="HB162">
        <v>0</v>
      </c>
      <c r="IK162">
        <v>0</v>
      </c>
    </row>
    <row r="163" spans="1:245">
      <c r="A163">
        <v>18</v>
      </c>
      <c r="B163">
        <v>1</v>
      </c>
      <c r="C163">
        <v>342</v>
      </c>
      <c r="E163" t="s">
        <v>275</v>
      </c>
      <c r="F163" t="s">
        <v>276</v>
      </c>
      <c r="G163" t="s">
        <v>277</v>
      </c>
      <c r="H163" t="s">
        <v>126</v>
      </c>
      <c r="I163">
        <f>I161*J163</f>
        <v>0.02</v>
      </c>
      <c r="J163">
        <v>0.2857142857142857</v>
      </c>
      <c r="O163">
        <f t="shared" si="146"/>
        <v>104.94</v>
      </c>
      <c r="P163">
        <f t="shared" si="147"/>
        <v>104.94</v>
      </c>
      <c r="Q163">
        <f t="shared" si="148"/>
        <v>0</v>
      </c>
      <c r="R163">
        <f t="shared" si="149"/>
        <v>0</v>
      </c>
      <c r="S163">
        <f t="shared" si="150"/>
        <v>0</v>
      </c>
      <c r="T163">
        <f t="shared" si="151"/>
        <v>0</v>
      </c>
      <c r="U163">
        <f t="shared" si="152"/>
        <v>0</v>
      </c>
      <c r="V163">
        <f t="shared" si="153"/>
        <v>0</v>
      </c>
      <c r="W163">
        <f t="shared" si="154"/>
        <v>0</v>
      </c>
      <c r="X163">
        <f t="shared" si="155"/>
        <v>0</v>
      </c>
      <c r="Y163">
        <f t="shared" si="156"/>
        <v>0</v>
      </c>
      <c r="AA163">
        <v>39278658</v>
      </c>
      <c r="AB163">
        <f t="shared" si="157"/>
        <v>863</v>
      </c>
      <c r="AC163">
        <f t="shared" si="179"/>
        <v>863</v>
      </c>
      <c r="AD163">
        <f t="shared" si="180"/>
        <v>0</v>
      </c>
      <c r="AE163">
        <f t="shared" si="181"/>
        <v>0</v>
      </c>
      <c r="AF163">
        <f t="shared" si="182"/>
        <v>0</v>
      </c>
      <c r="AG163">
        <f t="shared" si="158"/>
        <v>0</v>
      </c>
      <c r="AH163">
        <f t="shared" si="183"/>
        <v>0</v>
      </c>
      <c r="AI163">
        <f t="shared" si="184"/>
        <v>0</v>
      </c>
      <c r="AJ163">
        <f t="shared" si="159"/>
        <v>0</v>
      </c>
      <c r="AK163">
        <v>863</v>
      </c>
      <c r="AL163">
        <v>863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85</v>
      </c>
      <c r="AU163">
        <v>65</v>
      </c>
      <c r="AV163">
        <v>1</v>
      </c>
      <c r="AW163">
        <v>1</v>
      </c>
      <c r="AZ163">
        <v>6.08</v>
      </c>
      <c r="BA163">
        <v>1</v>
      </c>
      <c r="BB163">
        <v>1</v>
      </c>
      <c r="BC163">
        <v>6.08</v>
      </c>
      <c r="BD163" t="s">
        <v>1067</v>
      </c>
      <c r="BE163" t="s">
        <v>1067</v>
      </c>
      <c r="BF163" t="s">
        <v>1067</v>
      </c>
      <c r="BG163" t="s">
        <v>1067</v>
      </c>
      <c r="BH163">
        <v>3</v>
      </c>
      <c r="BI163">
        <v>1</v>
      </c>
      <c r="BJ163" t="s">
        <v>278</v>
      </c>
      <c r="BM163">
        <v>67001</v>
      </c>
      <c r="BN163">
        <v>0</v>
      </c>
      <c r="BO163" t="s">
        <v>1067</v>
      </c>
      <c r="BP163">
        <v>0</v>
      </c>
      <c r="BQ163">
        <v>6</v>
      </c>
      <c r="BR163">
        <v>0</v>
      </c>
      <c r="BS163">
        <v>1</v>
      </c>
      <c r="BT163">
        <v>1</v>
      </c>
      <c r="BU163">
        <v>1</v>
      </c>
      <c r="BV163">
        <v>1</v>
      </c>
      <c r="BW163">
        <v>1</v>
      </c>
      <c r="BX163">
        <v>1</v>
      </c>
      <c r="BY163" t="s">
        <v>1067</v>
      </c>
      <c r="BZ163">
        <v>85</v>
      </c>
      <c r="CA163">
        <v>65</v>
      </c>
      <c r="CF163">
        <v>0</v>
      </c>
      <c r="CG163">
        <v>0</v>
      </c>
      <c r="CM163">
        <v>0</v>
      </c>
      <c r="CN163" t="s">
        <v>1067</v>
      </c>
      <c r="CO163">
        <v>0</v>
      </c>
      <c r="CP163">
        <f t="shared" si="160"/>
        <v>104.94</v>
      </c>
      <c r="CQ163">
        <f t="shared" si="161"/>
        <v>5247.04</v>
      </c>
      <c r="CR163">
        <f t="shared" si="162"/>
        <v>0</v>
      </c>
      <c r="CS163">
        <f t="shared" si="163"/>
        <v>0</v>
      </c>
      <c r="CT163">
        <f t="shared" si="164"/>
        <v>0</v>
      </c>
      <c r="CU163">
        <f t="shared" si="165"/>
        <v>0</v>
      </c>
      <c r="CV163">
        <f t="shared" si="166"/>
        <v>0</v>
      </c>
      <c r="CW163">
        <f t="shared" si="167"/>
        <v>0</v>
      </c>
      <c r="CX163">
        <f t="shared" si="168"/>
        <v>0</v>
      </c>
      <c r="CY163">
        <f t="shared" si="169"/>
        <v>0</v>
      </c>
      <c r="CZ163">
        <f t="shared" si="170"/>
        <v>0</v>
      </c>
      <c r="DC163" t="s">
        <v>1067</v>
      </c>
      <c r="DD163" t="s">
        <v>1067</v>
      </c>
      <c r="DE163" t="s">
        <v>1067</v>
      </c>
      <c r="DF163" t="s">
        <v>1067</v>
      </c>
      <c r="DG163" t="s">
        <v>1067</v>
      </c>
      <c r="DH163" t="s">
        <v>1067</v>
      </c>
      <c r="DI163" t="s">
        <v>1067</v>
      </c>
      <c r="DJ163" t="s">
        <v>1067</v>
      </c>
      <c r="DK163" t="s">
        <v>1067</v>
      </c>
      <c r="DL163" t="s">
        <v>1067</v>
      </c>
      <c r="DM163" t="s">
        <v>1067</v>
      </c>
      <c r="DN163">
        <v>0</v>
      </c>
      <c r="DO163">
        <v>0</v>
      </c>
      <c r="DP163">
        <v>1</v>
      </c>
      <c r="DQ163">
        <v>1</v>
      </c>
      <c r="DU163">
        <v>1010</v>
      </c>
      <c r="DV163" t="s">
        <v>126</v>
      </c>
      <c r="DW163" t="s">
        <v>126</v>
      </c>
      <c r="DX163">
        <v>100</v>
      </c>
      <c r="EE163">
        <v>39174628</v>
      </c>
      <c r="EF163">
        <v>6</v>
      </c>
      <c r="EG163" t="s">
        <v>1110</v>
      </c>
      <c r="EH163">
        <v>0</v>
      </c>
      <c r="EI163" t="s">
        <v>1067</v>
      </c>
      <c r="EJ163">
        <v>1</v>
      </c>
      <c r="EK163">
        <v>67001</v>
      </c>
      <c r="EL163" t="s">
        <v>256</v>
      </c>
      <c r="EM163" t="s">
        <v>257</v>
      </c>
      <c r="EO163" t="s">
        <v>1067</v>
      </c>
      <c r="EQ163">
        <v>0</v>
      </c>
      <c r="ER163">
        <v>863</v>
      </c>
      <c r="ES163">
        <v>863</v>
      </c>
      <c r="ET163">
        <v>0</v>
      </c>
      <c r="EU163">
        <v>0</v>
      </c>
      <c r="EV163">
        <v>0</v>
      </c>
      <c r="EW163">
        <v>0</v>
      </c>
      <c r="EX163">
        <v>0</v>
      </c>
      <c r="FQ163">
        <v>0</v>
      </c>
      <c r="FR163">
        <f t="shared" si="171"/>
        <v>0</v>
      </c>
      <c r="FS163">
        <v>0</v>
      </c>
      <c r="FX163">
        <v>85</v>
      </c>
      <c r="FY163">
        <v>65</v>
      </c>
      <c r="GA163" t="s">
        <v>1067</v>
      </c>
      <c r="GD163">
        <v>0</v>
      </c>
      <c r="GF163">
        <v>1728305189</v>
      </c>
      <c r="GG163">
        <v>1</v>
      </c>
      <c r="GH163">
        <v>1</v>
      </c>
      <c r="GI163">
        <v>4</v>
      </c>
      <c r="GJ163">
        <v>0</v>
      </c>
      <c r="GK163">
        <f>ROUND(R163*(R12)/100,2)</f>
        <v>0</v>
      </c>
      <c r="GL163">
        <f t="shared" si="172"/>
        <v>0</v>
      </c>
      <c r="GM163">
        <f t="shared" si="173"/>
        <v>104.94</v>
      </c>
      <c r="GN163">
        <f t="shared" si="174"/>
        <v>104.94</v>
      </c>
      <c r="GO163">
        <f t="shared" si="175"/>
        <v>0</v>
      </c>
      <c r="GP163">
        <f t="shared" si="176"/>
        <v>0</v>
      </c>
      <c r="GR163">
        <v>0</v>
      </c>
      <c r="GS163">
        <v>3</v>
      </c>
      <c r="GT163">
        <v>0</v>
      </c>
      <c r="GU163" t="s">
        <v>1067</v>
      </c>
      <c r="GV163">
        <f t="shared" si="177"/>
        <v>0</v>
      </c>
      <c r="GW163">
        <v>1</v>
      </c>
      <c r="GX163">
        <f t="shared" si="178"/>
        <v>0</v>
      </c>
      <c r="HA163">
        <v>0</v>
      </c>
      <c r="HB163">
        <v>0</v>
      </c>
      <c r="IK163">
        <v>0</v>
      </c>
    </row>
    <row r="164" spans="1:245">
      <c r="A164">
        <v>18</v>
      </c>
      <c r="B164">
        <v>1</v>
      </c>
      <c r="C164">
        <v>344</v>
      </c>
      <c r="E164" t="s">
        <v>279</v>
      </c>
      <c r="F164" t="s">
        <v>280</v>
      </c>
      <c r="G164" t="s">
        <v>281</v>
      </c>
      <c r="H164" t="s">
        <v>86</v>
      </c>
      <c r="I164">
        <f>I161*J164</f>
        <v>7</v>
      </c>
      <c r="J164">
        <v>99.999999999999986</v>
      </c>
      <c r="O164">
        <f t="shared" si="146"/>
        <v>0</v>
      </c>
      <c r="P164">
        <f t="shared" si="147"/>
        <v>0</v>
      </c>
      <c r="Q164">
        <f t="shared" si="148"/>
        <v>0</v>
      </c>
      <c r="R164">
        <f t="shared" si="149"/>
        <v>0</v>
      </c>
      <c r="S164">
        <f t="shared" si="150"/>
        <v>0</v>
      </c>
      <c r="T164">
        <f t="shared" si="151"/>
        <v>0</v>
      </c>
      <c r="U164">
        <f t="shared" si="152"/>
        <v>0</v>
      </c>
      <c r="V164">
        <f t="shared" si="153"/>
        <v>0</v>
      </c>
      <c r="W164">
        <f t="shared" si="154"/>
        <v>0</v>
      </c>
      <c r="X164">
        <f t="shared" si="155"/>
        <v>0</v>
      </c>
      <c r="Y164">
        <f t="shared" si="156"/>
        <v>0</v>
      </c>
      <c r="AA164">
        <v>39278658</v>
      </c>
      <c r="AB164">
        <f t="shared" si="157"/>
        <v>0</v>
      </c>
      <c r="AC164">
        <f t="shared" si="179"/>
        <v>0</v>
      </c>
      <c r="AD164">
        <f t="shared" si="180"/>
        <v>0</v>
      </c>
      <c r="AE164">
        <f t="shared" si="181"/>
        <v>0</v>
      </c>
      <c r="AF164">
        <f t="shared" si="182"/>
        <v>0</v>
      </c>
      <c r="AG164">
        <f t="shared" si="158"/>
        <v>0</v>
      </c>
      <c r="AH164">
        <f t="shared" si="183"/>
        <v>0</v>
      </c>
      <c r="AI164">
        <f t="shared" si="184"/>
        <v>0</v>
      </c>
      <c r="AJ164">
        <f t="shared" si="159"/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85</v>
      </c>
      <c r="AU164">
        <v>65</v>
      </c>
      <c r="AV164">
        <v>1</v>
      </c>
      <c r="AW164">
        <v>1</v>
      </c>
      <c r="AZ164">
        <v>6.08</v>
      </c>
      <c r="BA164">
        <v>1</v>
      </c>
      <c r="BB164">
        <v>1</v>
      </c>
      <c r="BC164">
        <v>6.08</v>
      </c>
      <c r="BD164" t="s">
        <v>1067</v>
      </c>
      <c r="BE164" t="s">
        <v>1067</v>
      </c>
      <c r="BF164" t="s">
        <v>1067</v>
      </c>
      <c r="BG164" t="s">
        <v>1067</v>
      </c>
      <c r="BH164">
        <v>3</v>
      </c>
      <c r="BI164">
        <v>1</v>
      </c>
      <c r="BJ164" t="s">
        <v>1067</v>
      </c>
      <c r="BM164">
        <v>67001</v>
      </c>
      <c r="BN164">
        <v>0</v>
      </c>
      <c r="BO164" t="s">
        <v>1067</v>
      </c>
      <c r="BP164">
        <v>0</v>
      </c>
      <c r="BQ164">
        <v>6</v>
      </c>
      <c r="BR164">
        <v>0</v>
      </c>
      <c r="BS164">
        <v>1</v>
      </c>
      <c r="BT164">
        <v>1</v>
      </c>
      <c r="BU164">
        <v>1</v>
      </c>
      <c r="BV164">
        <v>1</v>
      </c>
      <c r="BW164">
        <v>1</v>
      </c>
      <c r="BX164">
        <v>1</v>
      </c>
      <c r="BY164" t="s">
        <v>1067</v>
      </c>
      <c r="BZ164">
        <v>85</v>
      </c>
      <c r="CA164">
        <v>65</v>
      </c>
      <c r="CF164">
        <v>0</v>
      </c>
      <c r="CG164">
        <v>0</v>
      </c>
      <c r="CM164">
        <v>0</v>
      </c>
      <c r="CN164" t="s">
        <v>1067</v>
      </c>
      <c r="CO164">
        <v>0</v>
      </c>
      <c r="CP164">
        <f t="shared" si="160"/>
        <v>0</v>
      </c>
      <c r="CQ164">
        <f t="shared" si="161"/>
        <v>0</v>
      </c>
      <c r="CR164">
        <f t="shared" si="162"/>
        <v>0</v>
      </c>
      <c r="CS164">
        <f t="shared" si="163"/>
        <v>0</v>
      </c>
      <c r="CT164">
        <f t="shared" si="164"/>
        <v>0</v>
      </c>
      <c r="CU164">
        <f t="shared" si="165"/>
        <v>0</v>
      </c>
      <c r="CV164">
        <f t="shared" si="166"/>
        <v>0</v>
      </c>
      <c r="CW164">
        <f t="shared" si="167"/>
        <v>0</v>
      </c>
      <c r="CX164">
        <f t="shared" si="168"/>
        <v>0</v>
      </c>
      <c r="CY164">
        <f t="shared" si="169"/>
        <v>0</v>
      </c>
      <c r="CZ164">
        <f t="shared" si="170"/>
        <v>0</v>
      </c>
      <c r="DC164" t="s">
        <v>1067</v>
      </c>
      <c r="DD164" t="s">
        <v>1067</v>
      </c>
      <c r="DE164" t="s">
        <v>1067</v>
      </c>
      <c r="DF164" t="s">
        <v>1067</v>
      </c>
      <c r="DG164" t="s">
        <v>1067</v>
      </c>
      <c r="DH164" t="s">
        <v>1067</v>
      </c>
      <c r="DI164" t="s">
        <v>1067</v>
      </c>
      <c r="DJ164" t="s">
        <v>1067</v>
      </c>
      <c r="DK164" t="s">
        <v>1067</v>
      </c>
      <c r="DL164" t="s">
        <v>1067</v>
      </c>
      <c r="DM164" t="s">
        <v>1067</v>
      </c>
      <c r="DN164">
        <v>0</v>
      </c>
      <c r="DO164">
        <v>0</v>
      </c>
      <c r="DP164">
        <v>1</v>
      </c>
      <c r="DQ164">
        <v>1</v>
      </c>
      <c r="DU164">
        <v>1010</v>
      </c>
      <c r="DV164" t="s">
        <v>86</v>
      </c>
      <c r="DW164" t="s">
        <v>86</v>
      </c>
      <c r="DX164">
        <v>1</v>
      </c>
      <c r="EE164">
        <v>39174628</v>
      </c>
      <c r="EF164">
        <v>6</v>
      </c>
      <c r="EG164" t="s">
        <v>1110</v>
      </c>
      <c r="EH164">
        <v>0</v>
      </c>
      <c r="EI164" t="s">
        <v>1067</v>
      </c>
      <c r="EJ164">
        <v>1</v>
      </c>
      <c r="EK164">
        <v>67001</v>
      </c>
      <c r="EL164" t="s">
        <v>256</v>
      </c>
      <c r="EM164" t="s">
        <v>257</v>
      </c>
      <c r="EO164" t="s">
        <v>1067</v>
      </c>
      <c r="EQ164">
        <v>0</v>
      </c>
      <c r="ER164">
        <v>0</v>
      </c>
      <c r="ES164">
        <v>0</v>
      </c>
      <c r="ET164">
        <v>0</v>
      </c>
      <c r="EU164">
        <v>0</v>
      </c>
      <c r="EV164">
        <v>0</v>
      </c>
      <c r="EW164">
        <v>0</v>
      </c>
      <c r="EX164">
        <v>0</v>
      </c>
      <c r="FQ164">
        <v>0</v>
      </c>
      <c r="FR164">
        <f t="shared" si="171"/>
        <v>0</v>
      </c>
      <c r="FS164">
        <v>0</v>
      </c>
      <c r="FX164">
        <v>85</v>
      </c>
      <c r="FY164">
        <v>65</v>
      </c>
      <c r="GA164" t="s">
        <v>1067</v>
      </c>
      <c r="GD164">
        <v>0</v>
      </c>
      <c r="GF164">
        <v>1843269126</v>
      </c>
      <c r="GG164">
        <v>1</v>
      </c>
      <c r="GH164">
        <v>1</v>
      </c>
      <c r="GI164">
        <v>4</v>
      </c>
      <c r="GJ164">
        <v>0</v>
      </c>
      <c r="GK164">
        <f>ROUND(R164*(R12)/100,2)</f>
        <v>0</v>
      </c>
      <c r="GL164">
        <f t="shared" si="172"/>
        <v>0</v>
      </c>
      <c r="GM164">
        <f t="shared" si="173"/>
        <v>0</v>
      </c>
      <c r="GN164">
        <f t="shared" si="174"/>
        <v>0</v>
      </c>
      <c r="GO164">
        <f t="shared" si="175"/>
        <v>0</v>
      </c>
      <c r="GP164">
        <f t="shared" si="176"/>
        <v>0</v>
      </c>
      <c r="GR164">
        <v>0</v>
      </c>
      <c r="GS164">
        <v>3</v>
      </c>
      <c r="GT164">
        <v>0</v>
      </c>
      <c r="GU164" t="s">
        <v>1067</v>
      </c>
      <c r="GV164">
        <f t="shared" si="177"/>
        <v>0</v>
      </c>
      <c r="GW164">
        <v>1</v>
      </c>
      <c r="GX164">
        <f t="shared" si="178"/>
        <v>0</v>
      </c>
      <c r="HA164">
        <v>0</v>
      </c>
      <c r="HB164">
        <v>0</v>
      </c>
      <c r="IK164">
        <v>0</v>
      </c>
    </row>
    <row r="165" spans="1:245">
      <c r="A165">
        <v>17</v>
      </c>
      <c r="B165">
        <v>1</v>
      </c>
      <c r="C165">
        <f ca="1">ROW(SmtRes!A356)</f>
        <v>356</v>
      </c>
      <c r="D165">
        <f ca="1">ROW(EtalonRes!A345)</f>
        <v>345</v>
      </c>
      <c r="E165" t="s">
        <v>282</v>
      </c>
      <c r="F165" t="s">
        <v>283</v>
      </c>
      <c r="G165" t="s">
        <v>284</v>
      </c>
      <c r="H165" t="s">
        <v>244</v>
      </c>
      <c r="I165">
        <v>1</v>
      </c>
      <c r="J165">
        <v>0</v>
      </c>
      <c r="O165">
        <f t="shared" si="146"/>
        <v>340.66</v>
      </c>
      <c r="P165">
        <f t="shared" si="147"/>
        <v>222.47</v>
      </c>
      <c r="Q165">
        <f t="shared" si="148"/>
        <v>10.82</v>
      </c>
      <c r="R165">
        <f t="shared" si="149"/>
        <v>1.58</v>
      </c>
      <c r="S165">
        <f t="shared" si="150"/>
        <v>107.37</v>
      </c>
      <c r="T165">
        <f t="shared" si="151"/>
        <v>0</v>
      </c>
      <c r="U165">
        <f t="shared" si="152"/>
        <v>1.78</v>
      </c>
      <c r="V165">
        <f t="shared" si="153"/>
        <v>0.02</v>
      </c>
      <c r="W165">
        <f t="shared" si="154"/>
        <v>0</v>
      </c>
      <c r="X165">
        <f t="shared" si="155"/>
        <v>103.5</v>
      </c>
      <c r="Y165">
        <f t="shared" si="156"/>
        <v>70.819999999999993</v>
      </c>
      <c r="AA165">
        <v>39278658</v>
      </c>
      <c r="AB165">
        <f t="shared" si="157"/>
        <v>56.03</v>
      </c>
      <c r="AC165">
        <f t="shared" si="179"/>
        <v>36.590000000000003</v>
      </c>
      <c r="AD165">
        <f t="shared" si="180"/>
        <v>1.78</v>
      </c>
      <c r="AE165">
        <f t="shared" si="181"/>
        <v>0.26</v>
      </c>
      <c r="AF165">
        <f t="shared" si="182"/>
        <v>17.66</v>
      </c>
      <c r="AG165">
        <f t="shared" si="158"/>
        <v>0</v>
      </c>
      <c r="AH165">
        <f t="shared" si="183"/>
        <v>1.78</v>
      </c>
      <c r="AI165">
        <f t="shared" si="184"/>
        <v>0.02</v>
      </c>
      <c r="AJ165">
        <f t="shared" si="159"/>
        <v>0</v>
      </c>
      <c r="AK165">
        <v>56.03</v>
      </c>
      <c r="AL165">
        <v>36.590000000000003</v>
      </c>
      <c r="AM165">
        <v>1.78</v>
      </c>
      <c r="AN165">
        <v>0.26</v>
      </c>
      <c r="AO165">
        <v>17.66</v>
      </c>
      <c r="AP165">
        <v>0</v>
      </c>
      <c r="AQ165">
        <v>1.78</v>
      </c>
      <c r="AR165">
        <v>0.02</v>
      </c>
      <c r="AS165">
        <v>0</v>
      </c>
      <c r="AT165">
        <v>95</v>
      </c>
      <c r="AU165">
        <v>65</v>
      </c>
      <c r="AV165">
        <v>1</v>
      </c>
      <c r="AW165">
        <v>1</v>
      </c>
      <c r="AZ165">
        <v>6.08</v>
      </c>
      <c r="BA165">
        <v>6.08</v>
      </c>
      <c r="BB165">
        <v>6.08</v>
      </c>
      <c r="BC165">
        <v>6.08</v>
      </c>
      <c r="BD165" t="s">
        <v>1067</v>
      </c>
      <c r="BE165" t="s">
        <v>1067</v>
      </c>
      <c r="BF165" t="s">
        <v>1067</v>
      </c>
      <c r="BG165" t="s">
        <v>1067</v>
      </c>
      <c r="BH165">
        <v>0</v>
      </c>
      <c r="BI165">
        <v>2</v>
      </c>
      <c r="BJ165" t="s">
        <v>285</v>
      </c>
      <c r="BM165">
        <v>108001</v>
      </c>
      <c r="BN165">
        <v>0</v>
      </c>
      <c r="BO165" t="s">
        <v>1067</v>
      </c>
      <c r="BP165">
        <v>0</v>
      </c>
      <c r="BQ165">
        <v>3</v>
      </c>
      <c r="BR165">
        <v>0</v>
      </c>
      <c r="BS165">
        <v>6.08</v>
      </c>
      <c r="BT165">
        <v>1</v>
      </c>
      <c r="BU165">
        <v>1</v>
      </c>
      <c r="BV165">
        <v>1</v>
      </c>
      <c r="BW165">
        <v>1</v>
      </c>
      <c r="BX165">
        <v>1</v>
      </c>
      <c r="BY165" t="s">
        <v>1067</v>
      </c>
      <c r="BZ165">
        <v>95</v>
      </c>
      <c r="CA165">
        <v>65</v>
      </c>
      <c r="CF165">
        <v>0</v>
      </c>
      <c r="CG165">
        <v>0</v>
      </c>
      <c r="CM165">
        <v>0</v>
      </c>
      <c r="CN165" t="s">
        <v>1067</v>
      </c>
      <c r="CO165">
        <v>0</v>
      </c>
      <c r="CP165">
        <f t="shared" si="160"/>
        <v>340.65999999999997</v>
      </c>
      <c r="CQ165">
        <f t="shared" si="161"/>
        <v>222.46720000000002</v>
      </c>
      <c r="CR165">
        <f t="shared" si="162"/>
        <v>10.8224</v>
      </c>
      <c r="CS165">
        <f t="shared" si="163"/>
        <v>1.5808</v>
      </c>
      <c r="CT165">
        <f t="shared" si="164"/>
        <v>107.3728</v>
      </c>
      <c r="CU165">
        <f t="shared" si="165"/>
        <v>0</v>
      </c>
      <c r="CV165">
        <f t="shared" si="166"/>
        <v>1.78</v>
      </c>
      <c r="CW165">
        <f t="shared" si="167"/>
        <v>0.02</v>
      </c>
      <c r="CX165">
        <f t="shared" si="168"/>
        <v>0</v>
      </c>
      <c r="CY165">
        <f t="shared" si="169"/>
        <v>103.5025</v>
      </c>
      <c r="CZ165">
        <f t="shared" si="170"/>
        <v>70.817499999999995</v>
      </c>
      <c r="DC165" t="s">
        <v>1067</v>
      </c>
      <c r="DD165" t="s">
        <v>1067</v>
      </c>
      <c r="DE165" t="s">
        <v>1067</v>
      </c>
      <c r="DF165" t="s">
        <v>1067</v>
      </c>
      <c r="DG165" t="s">
        <v>1067</v>
      </c>
      <c r="DH165" t="s">
        <v>1067</v>
      </c>
      <c r="DI165" t="s">
        <v>1067</v>
      </c>
      <c r="DJ165" t="s">
        <v>1067</v>
      </c>
      <c r="DK165" t="s">
        <v>1067</v>
      </c>
      <c r="DL165" t="s">
        <v>1067</v>
      </c>
      <c r="DM165" t="s">
        <v>1067</v>
      </c>
      <c r="DN165">
        <v>0</v>
      </c>
      <c r="DO165">
        <v>0</v>
      </c>
      <c r="DP165">
        <v>1</v>
      </c>
      <c r="DQ165">
        <v>1</v>
      </c>
      <c r="DU165">
        <v>1013</v>
      </c>
      <c r="DV165" t="s">
        <v>244</v>
      </c>
      <c r="DW165" t="s">
        <v>244</v>
      </c>
      <c r="DX165">
        <v>1</v>
      </c>
      <c r="EE165">
        <v>39174386</v>
      </c>
      <c r="EF165">
        <v>3</v>
      </c>
      <c r="EG165" t="s">
        <v>247</v>
      </c>
      <c r="EH165">
        <v>0</v>
      </c>
      <c r="EI165" t="s">
        <v>1067</v>
      </c>
      <c r="EJ165">
        <v>2</v>
      </c>
      <c r="EK165">
        <v>108001</v>
      </c>
      <c r="EL165" t="s">
        <v>248</v>
      </c>
      <c r="EM165" t="s">
        <v>249</v>
      </c>
      <c r="EO165" t="s">
        <v>1067</v>
      </c>
      <c r="EQ165">
        <v>0</v>
      </c>
      <c r="ER165">
        <v>56.03</v>
      </c>
      <c r="ES165">
        <v>36.590000000000003</v>
      </c>
      <c r="ET165">
        <v>1.78</v>
      </c>
      <c r="EU165">
        <v>0.26</v>
      </c>
      <c r="EV165">
        <v>17.66</v>
      </c>
      <c r="EW165">
        <v>1.78</v>
      </c>
      <c r="EX165">
        <v>0.02</v>
      </c>
      <c r="EY165">
        <v>0</v>
      </c>
      <c r="FQ165">
        <v>0</v>
      </c>
      <c r="FR165">
        <f t="shared" si="171"/>
        <v>0</v>
      </c>
      <c r="FS165">
        <v>0</v>
      </c>
      <c r="FX165">
        <v>95</v>
      </c>
      <c r="FY165">
        <v>65</v>
      </c>
      <c r="GA165" t="s">
        <v>1067</v>
      </c>
      <c r="GD165">
        <v>0</v>
      </c>
      <c r="GF165">
        <v>-1647969910</v>
      </c>
      <c r="GG165">
        <v>1</v>
      </c>
      <c r="GH165">
        <v>1</v>
      </c>
      <c r="GI165">
        <v>4</v>
      </c>
      <c r="GJ165">
        <v>0</v>
      </c>
      <c r="GK165">
        <f>ROUND(R165*(R12)/100,2)</f>
        <v>0</v>
      </c>
      <c r="GL165">
        <f t="shared" si="172"/>
        <v>0</v>
      </c>
      <c r="GM165">
        <f t="shared" si="173"/>
        <v>514.98</v>
      </c>
      <c r="GN165">
        <f t="shared" si="174"/>
        <v>0</v>
      </c>
      <c r="GO165">
        <f t="shared" si="175"/>
        <v>514.98</v>
      </c>
      <c r="GP165">
        <f t="shared" si="176"/>
        <v>0</v>
      </c>
      <c r="GR165">
        <v>0</v>
      </c>
      <c r="GS165">
        <v>3</v>
      </c>
      <c r="GT165">
        <v>0</v>
      </c>
      <c r="GU165" t="s">
        <v>1067</v>
      </c>
      <c r="GV165">
        <f t="shared" si="177"/>
        <v>0</v>
      </c>
      <c r="GW165">
        <v>1</v>
      </c>
      <c r="GX165">
        <f t="shared" si="178"/>
        <v>0</v>
      </c>
      <c r="HA165">
        <v>0</v>
      </c>
      <c r="HB165">
        <v>0</v>
      </c>
      <c r="IK165">
        <v>0</v>
      </c>
    </row>
    <row r="166" spans="1:245">
      <c r="A166">
        <v>18</v>
      </c>
      <c r="B166">
        <v>1</v>
      </c>
      <c r="C166">
        <v>355</v>
      </c>
      <c r="E166" t="s">
        <v>286</v>
      </c>
      <c r="F166" t="s">
        <v>287</v>
      </c>
      <c r="G166" t="s">
        <v>288</v>
      </c>
      <c r="H166" t="s">
        <v>86</v>
      </c>
      <c r="I166">
        <f>I165*J166</f>
        <v>1</v>
      </c>
      <c r="J166">
        <v>1</v>
      </c>
      <c r="O166">
        <f t="shared" si="146"/>
        <v>4229.25</v>
      </c>
      <c r="P166">
        <f t="shared" si="147"/>
        <v>4229.25</v>
      </c>
      <c r="Q166">
        <f t="shared" si="148"/>
        <v>0</v>
      </c>
      <c r="R166">
        <f t="shared" si="149"/>
        <v>0</v>
      </c>
      <c r="S166">
        <f t="shared" si="150"/>
        <v>0</v>
      </c>
      <c r="T166">
        <f t="shared" si="151"/>
        <v>0</v>
      </c>
      <c r="U166">
        <f t="shared" si="152"/>
        <v>0</v>
      </c>
      <c r="V166">
        <f t="shared" si="153"/>
        <v>0</v>
      </c>
      <c r="W166">
        <f t="shared" si="154"/>
        <v>0</v>
      </c>
      <c r="X166">
        <f t="shared" si="155"/>
        <v>0</v>
      </c>
      <c r="Y166">
        <f t="shared" si="156"/>
        <v>0</v>
      </c>
      <c r="AA166">
        <v>39278658</v>
      </c>
      <c r="AB166">
        <f t="shared" si="157"/>
        <v>695.6</v>
      </c>
      <c r="AC166">
        <f t="shared" si="179"/>
        <v>695.6</v>
      </c>
      <c r="AD166">
        <f t="shared" si="180"/>
        <v>0</v>
      </c>
      <c r="AE166">
        <f t="shared" si="181"/>
        <v>0</v>
      </c>
      <c r="AF166">
        <f t="shared" si="182"/>
        <v>0</v>
      </c>
      <c r="AG166">
        <f t="shared" si="158"/>
        <v>0</v>
      </c>
      <c r="AH166">
        <f t="shared" si="183"/>
        <v>0</v>
      </c>
      <c r="AI166">
        <f t="shared" si="184"/>
        <v>0</v>
      </c>
      <c r="AJ166">
        <f t="shared" si="159"/>
        <v>0</v>
      </c>
      <c r="AK166">
        <v>695.6</v>
      </c>
      <c r="AL166">
        <v>695.6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95</v>
      </c>
      <c r="AU166">
        <v>65</v>
      </c>
      <c r="AV166">
        <v>1</v>
      </c>
      <c r="AW166">
        <v>1</v>
      </c>
      <c r="AZ166">
        <v>6.08</v>
      </c>
      <c r="BA166">
        <v>1</v>
      </c>
      <c r="BB166">
        <v>1</v>
      </c>
      <c r="BC166">
        <v>6.08</v>
      </c>
      <c r="BD166" t="s">
        <v>1067</v>
      </c>
      <c r="BE166" t="s">
        <v>1067</v>
      </c>
      <c r="BF166" t="s">
        <v>1067</v>
      </c>
      <c r="BG166" t="s">
        <v>1067</v>
      </c>
      <c r="BH166">
        <v>3</v>
      </c>
      <c r="BI166">
        <v>2</v>
      </c>
      <c r="BJ166" t="s">
        <v>289</v>
      </c>
      <c r="BM166">
        <v>108001</v>
      </c>
      <c r="BN166">
        <v>0</v>
      </c>
      <c r="BO166" t="s">
        <v>1067</v>
      </c>
      <c r="BP166">
        <v>0</v>
      </c>
      <c r="BQ166">
        <v>3</v>
      </c>
      <c r="BR166">
        <v>0</v>
      </c>
      <c r="BS166">
        <v>1</v>
      </c>
      <c r="BT166">
        <v>1</v>
      </c>
      <c r="BU166">
        <v>1</v>
      </c>
      <c r="BV166">
        <v>1</v>
      </c>
      <c r="BW166">
        <v>1</v>
      </c>
      <c r="BX166">
        <v>1</v>
      </c>
      <c r="BY166" t="s">
        <v>1067</v>
      </c>
      <c r="BZ166">
        <v>95</v>
      </c>
      <c r="CA166">
        <v>65</v>
      </c>
      <c r="CF166">
        <v>0</v>
      </c>
      <c r="CG166">
        <v>0</v>
      </c>
      <c r="CM166">
        <v>0</v>
      </c>
      <c r="CN166" t="s">
        <v>1067</v>
      </c>
      <c r="CO166">
        <v>0</v>
      </c>
      <c r="CP166">
        <f t="shared" si="160"/>
        <v>4229.25</v>
      </c>
      <c r="CQ166">
        <f t="shared" si="161"/>
        <v>4229.2480000000005</v>
      </c>
      <c r="CR166">
        <f t="shared" si="162"/>
        <v>0</v>
      </c>
      <c r="CS166">
        <f t="shared" si="163"/>
        <v>0</v>
      </c>
      <c r="CT166">
        <f t="shared" si="164"/>
        <v>0</v>
      </c>
      <c r="CU166">
        <f t="shared" si="165"/>
        <v>0</v>
      </c>
      <c r="CV166">
        <f t="shared" si="166"/>
        <v>0</v>
      </c>
      <c r="CW166">
        <f t="shared" si="167"/>
        <v>0</v>
      </c>
      <c r="CX166">
        <f t="shared" si="168"/>
        <v>0</v>
      </c>
      <c r="CY166">
        <f t="shared" si="169"/>
        <v>0</v>
      </c>
      <c r="CZ166">
        <f t="shared" si="170"/>
        <v>0</v>
      </c>
      <c r="DC166" t="s">
        <v>1067</v>
      </c>
      <c r="DD166" t="s">
        <v>1067</v>
      </c>
      <c r="DE166" t="s">
        <v>1067</v>
      </c>
      <c r="DF166" t="s">
        <v>1067</v>
      </c>
      <c r="DG166" t="s">
        <v>1067</v>
      </c>
      <c r="DH166" t="s">
        <v>1067</v>
      </c>
      <c r="DI166" t="s">
        <v>1067</v>
      </c>
      <c r="DJ166" t="s">
        <v>1067</v>
      </c>
      <c r="DK166" t="s">
        <v>1067</v>
      </c>
      <c r="DL166" t="s">
        <v>1067</v>
      </c>
      <c r="DM166" t="s">
        <v>1067</v>
      </c>
      <c r="DN166">
        <v>0</v>
      </c>
      <c r="DO166">
        <v>0</v>
      </c>
      <c r="DP166">
        <v>1</v>
      </c>
      <c r="DQ166">
        <v>1</v>
      </c>
      <c r="DU166">
        <v>1010</v>
      </c>
      <c r="DV166" t="s">
        <v>86</v>
      </c>
      <c r="DW166" t="s">
        <v>86</v>
      </c>
      <c r="DX166">
        <v>1</v>
      </c>
      <c r="EE166">
        <v>39174386</v>
      </c>
      <c r="EF166">
        <v>3</v>
      </c>
      <c r="EG166" t="s">
        <v>247</v>
      </c>
      <c r="EH166">
        <v>0</v>
      </c>
      <c r="EI166" t="s">
        <v>1067</v>
      </c>
      <c r="EJ166">
        <v>2</v>
      </c>
      <c r="EK166">
        <v>108001</v>
      </c>
      <c r="EL166" t="s">
        <v>248</v>
      </c>
      <c r="EM166" t="s">
        <v>249</v>
      </c>
      <c r="EO166" t="s">
        <v>1067</v>
      </c>
      <c r="EQ166">
        <v>0</v>
      </c>
      <c r="ER166">
        <v>695.6</v>
      </c>
      <c r="ES166">
        <v>695.6</v>
      </c>
      <c r="ET166">
        <v>0</v>
      </c>
      <c r="EU166">
        <v>0</v>
      </c>
      <c r="EV166">
        <v>0</v>
      </c>
      <c r="EW166">
        <v>0</v>
      </c>
      <c r="EX166">
        <v>0</v>
      </c>
      <c r="FQ166">
        <v>0</v>
      </c>
      <c r="FR166">
        <f t="shared" si="171"/>
        <v>0</v>
      </c>
      <c r="FS166">
        <v>0</v>
      </c>
      <c r="FX166">
        <v>95</v>
      </c>
      <c r="FY166">
        <v>65</v>
      </c>
      <c r="GA166" t="s">
        <v>1067</v>
      </c>
      <c r="GD166">
        <v>0</v>
      </c>
      <c r="GF166">
        <v>799671844</v>
      </c>
      <c r="GG166">
        <v>1</v>
      </c>
      <c r="GH166">
        <v>1</v>
      </c>
      <c r="GI166">
        <v>4</v>
      </c>
      <c r="GJ166">
        <v>0</v>
      </c>
      <c r="GK166">
        <f>ROUND(R166*(R12)/100,2)</f>
        <v>0</v>
      </c>
      <c r="GL166">
        <f t="shared" si="172"/>
        <v>0</v>
      </c>
      <c r="GM166">
        <f t="shared" si="173"/>
        <v>4229.25</v>
      </c>
      <c r="GN166">
        <f t="shared" si="174"/>
        <v>0</v>
      </c>
      <c r="GO166">
        <f t="shared" si="175"/>
        <v>4229.25</v>
      </c>
      <c r="GP166">
        <f t="shared" si="176"/>
        <v>0</v>
      </c>
      <c r="GR166">
        <v>0</v>
      </c>
      <c r="GS166">
        <v>3</v>
      </c>
      <c r="GT166">
        <v>0</v>
      </c>
      <c r="GU166" t="s">
        <v>1067</v>
      </c>
      <c r="GV166">
        <f t="shared" si="177"/>
        <v>0</v>
      </c>
      <c r="GW166">
        <v>1</v>
      </c>
      <c r="GX166">
        <f t="shared" si="178"/>
        <v>0</v>
      </c>
      <c r="HA166">
        <v>0</v>
      </c>
      <c r="HB166">
        <v>0</v>
      </c>
      <c r="IK166">
        <v>0</v>
      </c>
    </row>
    <row r="167" spans="1:245">
      <c r="A167">
        <v>17</v>
      </c>
      <c r="B167">
        <v>1</v>
      </c>
      <c r="C167">
        <f ca="1">ROW(SmtRes!A372)</f>
        <v>372</v>
      </c>
      <c r="D167">
        <f ca="1">ROW(EtalonRes!A359)</f>
        <v>359</v>
      </c>
      <c r="E167" t="s">
        <v>290</v>
      </c>
      <c r="F167" t="s">
        <v>291</v>
      </c>
      <c r="G167" t="s">
        <v>292</v>
      </c>
      <c r="H167" t="s">
        <v>244</v>
      </c>
      <c r="I167">
        <v>5</v>
      </c>
      <c r="J167">
        <v>0</v>
      </c>
      <c r="O167">
        <f t="shared" si="146"/>
        <v>1093.8</v>
      </c>
      <c r="P167">
        <f t="shared" si="147"/>
        <v>610.74</v>
      </c>
      <c r="Q167">
        <f t="shared" si="148"/>
        <v>31.92</v>
      </c>
      <c r="R167">
        <f t="shared" si="149"/>
        <v>0</v>
      </c>
      <c r="S167">
        <f t="shared" si="150"/>
        <v>451.14</v>
      </c>
      <c r="T167">
        <f t="shared" si="151"/>
        <v>0</v>
      </c>
      <c r="U167">
        <f t="shared" si="152"/>
        <v>7.8000000000000007</v>
      </c>
      <c r="V167">
        <f t="shared" si="153"/>
        <v>0</v>
      </c>
      <c r="W167">
        <f t="shared" si="154"/>
        <v>0</v>
      </c>
      <c r="X167">
        <f t="shared" si="155"/>
        <v>428.58</v>
      </c>
      <c r="Y167">
        <f t="shared" si="156"/>
        <v>293.24</v>
      </c>
      <c r="AA167">
        <v>39278658</v>
      </c>
      <c r="AB167">
        <f t="shared" si="157"/>
        <v>35.979999999999997</v>
      </c>
      <c r="AC167">
        <f t="shared" si="179"/>
        <v>20.09</v>
      </c>
      <c r="AD167">
        <f t="shared" si="180"/>
        <v>1.05</v>
      </c>
      <c r="AE167">
        <f t="shared" si="181"/>
        <v>0</v>
      </c>
      <c r="AF167">
        <f t="shared" si="182"/>
        <v>14.84</v>
      </c>
      <c r="AG167">
        <f t="shared" si="158"/>
        <v>0</v>
      </c>
      <c r="AH167">
        <f t="shared" si="183"/>
        <v>1.56</v>
      </c>
      <c r="AI167">
        <f t="shared" si="184"/>
        <v>0</v>
      </c>
      <c r="AJ167">
        <f t="shared" si="159"/>
        <v>0</v>
      </c>
      <c r="AK167">
        <v>35.979999999999997</v>
      </c>
      <c r="AL167">
        <v>20.09</v>
      </c>
      <c r="AM167">
        <v>1.05</v>
      </c>
      <c r="AN167">
        <v>0</v>
      </c>
      <c r="AO167">
        <v>14.84</v>
      </c>
      <c r="AP167">
        <v>0</v>
      </c>
      <c r="AQ167">
        <v>1.56</v>
      </c>
      <c r="AR167">
        <v>0</v>
      </c>
      <c r="AS167">
        <v>0</v>
      </c>
      <c r="AT167">
        <v>95</v>
      </c>
      <c r="AU167">
        <v>65</v>
      </c>
      <c r="AV167">
        <v>1</v>
      </c>
      <c r="AW167">
        <v>1</v>
      </c>
      <c r="AZ167">
        <v>6.08</v>
      </c>
      <c r="BA167">
        <v>6.08</v>
      </c>
      <c r="BB167">
        <v>6.08</v>
      </c>
      <c r="BC167">
        <v>6.08</v>
      </c>
      <c r="BD167" t="s">
        <v>1067</v>
      </c>
      <c r="BE167" t="s">
        <v>1067</v>
      </c>
      <c r="BF167" t="s">
        <v>1067</v>
      </c>
      <c r="BG167" t="s">
        <v>1067</v>
      </c>
      <c r="BH167">
        <v>0</v>
      </c>
      <c r="BI167">
        <v>2</v>
      </c>
      <c r="BJ167" t="s">
        <v>293</v>
      </c>
      <c r="BM167">
        <v>108001</v>
      </c>
      <c r="BN167">
        <v>0</v>
      </c>
      <c r="BO167" t="s">
        <v>1067</v>
      </c>
      <c r="BP167">
        <v>0</v>
      </c>
      <c r="BQ167">
        <v>3</v>
      </c>
      <c r="BR167">
        <v>0</v>
      </c>
      <c r="BS167">
        <v>6.08</v>
      </c>
      <c r="BT167">
        <v>1</v>
      </c>
      <c r="BU167">
        <v>1</v>
      </c>
      <c r="BV167">
        <v>1</v>
      </c>
      <c r="BW167">
        <v>1</v>
      </c>
      <c r="BX167">
        <v>1</v>
      </c>
      <c r="BY167" t="s">
        <v>1067</v>
      </c>
      <c r="BZ167">
        <v>95</v>
      </c>
      <c r="CA167">
        <v>65</v>
      </c>
      <c r="CF167">
        <v>0</v>
      </c>
      <c r="CG167">
        <v>0</v>
      </c>
      <c r="CM167">
        <v>0</v>
      </c>
      <c r="CN167" t="s">
        <v>1067</v>
      </c>
      <c r="CO167">
        <v>0</v>
      </c>
      <c r="CP167">
        <f t="shared" si="160"/>
        <v>1093.8</v>
      </c>
      <c r="CQ167">
        <f t="shared" si="161"/>
        <v>122.1472</v>
      </c>
      <c r="CR167">
        <f t="shared" si="162"/>
        <v>6.3840000000000003</v>
      </c>
      <c r="CS167">
        <f t="shared" si="163"/>
        <v>0</v>
      </c>
      <c r="CT167">
        <f t="shared" si="164"/>
        <v>90.227199999999996</v>
      </c>
      <c r="CU167">
        <f t="shared" si="165"/>
        <v>0</v>
      </c>
      <c r="CV167">
        <f t="shared" si="166"/>
        <v>1.56</v>
      </c>
      <c r="CW167">
        <f t="shared" si="167"/>
        <v>0</v>
      </c>
      <c r="CX167">
        <f t="shared" si="168"/>
        <v>0</v>
      </c>
      <c r="CY167">
        <f t="shared" si="169"/>
        <v>428.58299999999997</v>
      </c>
      <c r="CZ167">
        <f t="shared" si="170"/>
        <v>293.24099999999999</v>
      </c>
      <c r="DC167" t="s">
        <v>1067</v>
      </c>
      <c r="DD167" t="s">
        <v>1067</v>
      </c>
      <c r="DE167" t="s">
        <v>1067</v>
      </c>
      <c r="DF167" t="s">
        <v>1067</v>
      </c>
      <c r="DG167" t="s">
        <v>1067</v>
      </c>
      <c r="DH167" t="s">
        <v>1067</v>
      </c>
      <c r="DI167" t="s">
        <v>1067</v>
      </c>
      <c r="DJ167" t="s">
        <v>1067</v>
      </c>
      <c r="DK167" t="s">
        <v>1067</v>
      </c>
      <c r="DL167" t="s">
        <v>1067</v>
      </c>
      <c r="DM167" t="s">
        <v>1067</v>
      </c>
      <c r="DN167">
        <v>0</v>
      </c>
      <c r="DO167">
        <v>0</v>
      </c>
      <c r="DP167">
        <v>1</v>
      </c>
      <c r="DQ167">
        <v>1</v>
      </c>
      <c r="DU167">
        <v>1013</v>
      </c>
      <c r="DV167" t="s">
        <v>244</v>
      </c>
      <c r="DW167" t="s">
        <v>244</v>
      </c>
      <c r="DX167">
        <v>1</v>
      </c>
      <c r="EE167">
        <v>39174386</v>
      </c>
      <c r="EF167">
        <v>3</v>
      </c>
      <c r="EG167" t="s">
        <v>247</v>
      </c>
      <c r="EH167">
        <v>0</v>
      </c>
      <c r="EI167" t="s">
        <v>1067</v>
      </c>
      <c r="EJ167">
        <v>2</v>
      </c>
      <c r="EK167">
        <v>108001</v>
      </c>
      <c r="EL167" t="s">
        <v>248</v>
      </c>
      <c r="EM167" t="s">
        <v>249</v>
      </c>
      <c r="EO167" t="s">
        <v>1067</v>
      </c>
      <c r="EQ167">
        <v>0</v>
      </c>
      <c r="ER167">
        <v>35.979999999999997</v>
      </c>
      <c r="ES167">
        <v>20.09</v>
      </c>
      <c r="ET167">
        <v>1.05</v>
      </c>
      <c r="EU167">
        <v>0</v>
      </c>
      <c r="EV167">
        <v>14.84</v>
      </c>
      <c r="EW167">
        <v>1.56</v>
      </c>
      <c r="EX167">
        <v>0</v>
      </c>
      <c r="EY167">
        <v>0</v>
      </c>
      <c r="FQ167">
        <v>0</v>
      </c>
      <c r="FR167">
        <f t="shared" si="171"/>
        <v>0</v>
      </c>
      <c r="FS167">
        <v>0</v>
      </c>
      <c r="FX167">
        <v>95</v>
      </c>
      <c r="FY167">
        <v>65</v>
      </c>
      <c r="GA167" t="s">
        <v>1067</v>
      </c>
      <c r="GD167">
        <v>0</v>
      </c>
      <c r="GF167">
        <v>1616097985</v>
      </c>
      <c r="GG167">
        <v>1</v>
      </c>
      <c r="GH167">
        <v>1</v>
      </c>
      <c r="GI167">
        <v>4</v>
      </c>
      <c r="GJ167">
        <v>0</v>
      </c>
      <c r="GK167">
        <f>ROUND(R167*(R12)/100,2)</f>
        <v>0</v>
      </c>
      <c r="GL167">
        <f t="shared" si="172"/>
        <v>0</v>
      </c>
      <c r="GM167">
        <f t="shared" si="173"/>
        <v>1815.62</v>
      </c>
      <c r="GN167">
        <f t="shared" si="174"/>
        <v>0</v>
      </c>
      <c r="GO167">
        <f t="shared" si="175"/>
        <v>1815.62</v>
      </c>
      <c r="GP167">
        <f t="shared" si="176"/>
        <v>0</v>
      </c>
      <c r="GR167">
        <v>0</v>
      </c>
      <c r="GS167">
        <v>3</v>
      </c>
      <c r="GT167">
        <v>0</v>
      </c>
      <c r="GU167" t="s">
        <v>1067</v>
      </c>
      <c r="GV167">
        <f t="shared" si="177"/>
        <v>0</v>
      </c>
      <c r="GW167">
        <v>1</v>
      </c>
      <c r="GX167">
        <f t="shared" si="178"/>
        <v>0</v>
      </c>
      <c r="HA167">
        <v>0</v>
      </c>
      <c r="HB167">
        <v>0</v>
      </c>
      <c r="IK167">
        <v>0</v>
      </c>
    </row>
    <row r="168" spans="1:245">
      <c r="A168">
        <v>18</v>
      </c>
      <c r="B168">
        <v>1</v>
      </c>
      <c r="C168">
        <v>370</v>
      </c>
      <c r="E168" t="s">
        <v>294</v>
      </c>
      <c r="F168" t="s">
        <v>295</v>
      </c>
      <c r="G168" t="s">
        <v>296</v>
      </c>
      <c r="H168" t="s">
        <v>86</v>
      </c>
      <c r="I168">
        <f>I167*J168</f>
        <v>4</v>
      </c>
      <c r="J168">
        <v>0.8</v>
      </c>
      <c r="O168">
        <f t="shared" si="146"/>
        <v>5625.22</v>
      </c>
      <c r="P168">
        <f t="shared" si="147"/>
        <v>5625.22</v>
      </c>
      <c r="Q168">
        <f t="shared" si="148"/>
        <v>0</v>
      </c>
      <c r="R168">
        <f t="shared" si="149"/>
        <v>0</v>
      </c>
      <c r="S168">
        <f t="shared" si="150"/>
        <v>0</v>
      </c>
      <c r="T168">
        <f t="shared" si="151"/>
        <v>0</v>
      </c>
      <c r="U168">
        <f t="shared" si="152"/>
        <v>0</v>
      </c>
      <c r="V168">
        <f t="shared" si="153"/>
        <v>0</v>
      </c>
      <c r="W168">
        <f t="shared" si="154"/>
        <v>0</v>
      </c>
      <c r="X168">
        <f t="shared" si="155"/>
        <v>0</v>
      </c>
      <c r="Y168">
        <f t="shared" si="156"/>
        <v>0</v>
      </c>
      <c r="AA168">
        <v>39278658</v>
      </c>
      <c r="AB168">
        <f t="shared" si="157"/>
        <v>231.3</v>
      </c>
      <c r="AC168">
        <f t="shared" si="179"/>
        <v>231.3</v>
      </c>
      <c r="AD168">
        <f t="shared" si="180"/>
        <v>0</v>
      </c>
      <c r="AE168">
        <f t="shared" si="181"/>
        <v>0</v>
      </c>
      <c r="AF168">
        <f t="shared" si="182"/>
        <v>0</v>
      </c>
      <c r="AG168">
        <f t="shared" si="158"/>
        <v>0</v>
      </c>
      <c r="AH168">
        <f t="shared" si="183"/>
        <v>0</v>
      </c>
      <c r="AI168">
        <f t="shared" si="184"/>
        <v>0</v>
      </c>
      <c r="AJ168">
        <f t="shared" si="159"/>
        <v>0</v>
      </c>
      <c r="AK168">
        <v>231.3</v>
      </c>
      <c r="AL168">
        <v>231.3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95</v>
      </c>
      <c r="AU168">
        <v>65</v>
      </c>
      <c r="AV168">
        <v>1</v>
      </c>
      <c r="AW168">
        <v>1</v>
      </c>
      <c r="AZ168">
        <v>6.08</v>
      </c>
      <c r="BA168">
        <v>1</v>
      </c>
      <c r="BB168">
        <v>1</v>
      </c>
      <c r="BC168">
        <v>6.08</v>
      </c>
      <c r="BD168" t="s">
        <v>1067</v>
      </c>
      <c r="BE168" t="s">
        <v>1067</v>
      </c>
      <c r="BF168" t="s">
        <v>1067</v>
      </c>
      <c r="BG168" t="s">
        <v>1067</v>
      </c>
      <c r="BH168">
        <v>3</v>
      </c>
      <c r="BI168">
        <v>2</v>
      </c>
      <c r="BJ168" t="s">
        <v>297</v>
      </c>
      <c r="BM168">
        <v>108001</v>
      </c>
      <c r="BN168">
        <v>0</v>
      </c>
      <c r="BO168" t="s">
        <v>1067</v>
      </c>
      <c r="BP168">
        <v>0</v>
      </c>
      <c r="BQ168">
        <v>3</v>
      </c>
      <c r="BR168">
        <v>0</v>
      </c>
      <c r="BS168">
        <v>1</v>
      </c>
      <c r="BT168">
        <v>1</v>
      </c>
      <c r="BU168">
        <v>1</v>
      </c>
      <c r="BV168">
        <v>1</v>
      </c>
      <c r="BW168">
        <v>1</v>
      </c>
      <c r="BX168">
        <v>1</v>
      </c>
      <c r="BY168" t="s">
        <v>1067</v>
      </c>
      <c r="BZ168">
        <v>95</v>
      </c>
      <c r="CA168">
        <v>65</v>
      </c>
      <c r="CF168">
        <v>0</v>
      </c>
      <c r="CG168">
        <v>0</v>
      </c>
      <c r="CM168">
        <v>0</v>
      </c>
      <c r="CN168" t="s">
        <v>1067</v>
      </c>
      <c r="CO168">
        <v>0</v>
      </c>
      <c r="CP168">
        <f t="shared" si="160"/>
        <v>5625.22</v>
      </c>
      <c r="CQ168">
        <f t="shared" si="161"/>
        <v>1406.3040000000001</v>
      </c>
      <c r="CR168">
        <f t="shared" si="162"/>
        <v>0</v>
      </c>
      <c r="CS168">
        <f t="shared" si="163"/>
        <v>0</v>
      </c>
      <c r="CT168">
        <f t="shared" si="164"/>
        <v>0</v>
      </c>
      <c r="CU168">
        <f t="shared" si="165"/>
        <v>0</v>
      </c>
      <c r="CV168">
        <f t="shared" si="166"/>
        <v>0</v>
      </c>
      <c r="CW168">
        <f t="shared" si="167"/>
        <v>0</v>
      </c>
      <c r="CX168">
        <f t="shared" si="168"/>
        <v>0</v>
      </c>
      <c r="CY168">
        <f t="shared" si="169"/>
        <v>0</v>
      </c>
      <c r="CZ168">
        <f t="shared" si="170"/>
        <v>0</v>
      </c>
      <c r="DC168" t="s">
        <v>1067</v>
      </c>
      <c r="DD168" t="s">
        <v>1067</v>
      </c>
      <c r="DE168" t="s">
        <v>1067</v>
      </c>
      <c r="DF168" t="s">
        <v>1067</v>
      </c>
      <c r="DG168" t="s">
        <v>1067</v>
      </c>
      <c r="DH168" t="s">
        <v>1067</v>
      </c>
      <c r="DI168" t="s">
        <v>1067</v>
      </c>
      <c r="DJ168" t="s">
        <v>1067</v>
      </c>
      <c r="DK168" t="s">
        <v>1067</v>
      </c>
      <c r="DL168" t="s">
        <v>1067</v>
      </c>
      <c r="DM168" t="s">
        <v>1067</v>
      </c>
      <c r="DN168">
        <v>0</v>
      </c>
      <c r="DO168">
        <v>0</v>
      </c>
      <c r="DP168">
        <v>1</v>
      </c>
      <c r="DQ168">
        <v>1</v>
      </c>
      <c r="DU168">
        <v>1010</v>
      </c>
      <c r="DV168" t="s">
        <v>86</v>
      </c>
      <c r="DW168" t="s">
        <v>86</v>
      </c>
      <c r="DX168">
        <v>1</v>
      </c>
      <c r="EE168">
        <v>39174386</v>
      </c>
      <c r="EF168">
        <v>3</v>
      </c>
      <c r="EG168" t="s">
        <v>247</v>
      </c>
      <c r="EH168">
        <v>0</v>
      </c>
      <c r="EI168" t="s">
        <v>1067</v>
      </c>
      <c r="EJ168">
        <v>2</v>
      </c>
      <c r="EK168">
        <v>108001</v>
      </c>
      <c r="EL168" t="s">
        <v>248</v>
      </c>
      <c r="EM168" t="s">
        <v>249</v>
      </c>
      <c r="EO168" t="s">
        <v>1067</v>
      </c>
      <c r="EQ168">
        <v>0</v>
      </c>
      <c r="ER168">
        <v>231.3</v>
      </c>
      <c r="ES168">
        <v>231.3</v>
      </c>
      <c r="ET168">
        <v>0</v>
      </c>
      <c r="EU168">
        <v>0</v>
      </c>
      <c r="EV168">
        <v>0</v>
      </c>
      <c r="EW168">
        <v>0</v>
      </c>
      <c r="EX168">
        <v>0</v>
      </c>
      <c r="FQ168">
        <v>0</v>
      </c>
      <c r="FR168">
        <f t="shared" si="171"/>
        <v>0</v>
      </c>
      <c r="FS168">
        <v>0</v>
      </c>
      <c r="FX168">
        <v>95</v>
      </c>
      <c r="FY168">
        <v>65</v>
      </c>
      <c r="GA168" t="s">
        <v>1067</v>
      </c>
      <c r="GD168">
        <v>0</v>
      </c>
      <c r="GF168">
        <v>-2074228079</v>
      </c>
      <c r="GG168">
        <v>1</v>
      </c>
      <c r="GH168">
        <v>1</v>
      </c>
      <c r="GI168">
        <v>4</v>
      </c>
      <c r="GJ168">
        <v>0</v>
      </c>
      <c r="GK168">
        <f>ROUND(R168*(R12)/100,2)</f>
        <v>0</v>
      </c>
      <c r="GL168">
        <f t="shared" si="172"/>
        <v>0</v>
      </c>
      <c r="GM168">
        <f t="shared" si="173"/>
        <v>5625.22</v>
      </c>
      <c r="GN168">
        <f t="shared" si="174"/>
        <v>0</v>
      </c>
      <c r="GO168">
        <f t="shared" si="175"/>
        <v>5625.22</v>
      </c>
      <c r="GP168">
        <f t="shared" si="176"/>
        <v>0</v>
      </c>
      <c r="GR168">
        <v>0</v>
      </c>
      <c r="GS168">
        <v>3</v>
      </c>
      <c r="GT168">
        <v>0</v>
      </c>
      <c r="GU168" t="s">
        <v>1067</v>
      </c>
      <c r="GV168">
        <f t="shared" si="177"/>
        <v>0</v>
      </c>
      <c r="GW168">
        <v>1</v>
      </c>
      <c r="GX168">
        <f t="shared" si="178"/>
        <v>0</v>
      </c>
      <c r="HA168">
        <v>0</v>
      </c>
      <c r="HB168">
        <v>0</v>
      </c>
      <c r="IK168">
        <v>0</v>
      </c>
    </row>
    <row r="169" spans="1:245">
      <c r="A169">
        <v>18</v>
      </c>
      <c r="B169">
        <v>1</v>
      </c>
      <c r="C169">
        <v>371</v>
      </c>
      <c r="E169" t="s">
        <v>298</v>
      </c>
      <c r="F169" t="s">
        <v>299</v>
      </c>
      <c r="G169" t="s">
        <v>300</v>
      </c>
      <c r="H169" t="s">
        <v>86</v>
      </c>
      <c r="I169">
        <f>I167*J169</f>
        <v>1</v>
      </c>
      <c r="J169">
        <v>0.2</v>
      </c>
      <c r="O169">
        <f t="shared" si="146"/>
        <v>1837.13</v>
      </c>
      <c r="P169">
        <f t="shared" si="147"/>
        <v>1837.13</v>
      </c>
      <c r="Q169">
        <f t="shared" si="148"/>
        <v>0</v>
      </c>
      <c r="R169">
        <f t="shared" si="149"/>
        <v>0</v>
      </c>
      <c r="S169">
        <f t="shared" si="150"/>
        <v>0</v>
      </c>
      <c r="T169">
        <f t="shared" si="151"/>
        <v>0</v>
      </c>
      <c r="U169">
        <f t="shared" si="152"/>
        <v>0</v>
      </c>
      <c r="V169">
        <f t="shared" si="153"/>
        <v>0</v>
      </c>
      <c r="W169">
        <f t="shared" si="154"/>
        <v>0</v>
      </c>
      <c r="X169">
        <f t="shared" si="155"/>
        <v>0</v>
      </c>
      <c r="Y169">
        <f t="shared" si="156"/>
        <v>0</v>
      </c>
      <c r="AA169">
        <v>39278658</v>
      </c>
      <c r="AB169">
        <f t="shared" si="157"/>
        <v>302.16000000000003</v>
      </c>
      <c r="AC169">
        <f t="shared" si="179"/>
        <v>302.16000000000003</v>
      </c>
      <c r="AD169">
        <f t="shared" si="180"/>
        <v>0</v>
      </c>
      <c r="AE169">
        <f t="shared" si="181"/>
        <v>0</v>
      </c>
      <c r="AF169">
        <f t="shared" si="182"/>
        <v>0</v>
      </c>
      <c r="AG169">
        <f t="shared" si="158"/>
        <v>0</v>
      </c>
      <c r="AH169">
        <f t="shared" si="183"/>
        <v>0</v>
      </c>
      <c r="AI169">
        <f t="shared" si="184"/>
        <v>0</v>
      </c>
      <c r="AJ169">
        <f t="shared" si="159"/>
        <v>0</v>
      </c>
      <c r="AK169">
        <v>302.16000000000003</v>
      </c>
      <c r="AL169">
        <v>302.16000000000003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95</v>
      </c>
      <c r="AU169">
        <v>65</v>
      </c>
      <c r="AV169">
        <v>1</v>
      </c>
      <c r="AW169">
        <v>1</v>
      </c>
      <c r="AZ169">
        <v>6.08</v>
      </c>
      <c r="BA169">
        <v>1</v>
      </c>
      <c r="BB169">
        <v>1</v>
      </c>
      <c r="BC169">
        <v>6.08</v>
      </c>
      <c r="BD169" t="s">
        <v>1067</v>
      </c>
      <c r="BE169" t="s">
        <v>1067</v>
      </c>
      <c r="BF169" t="s">
        <v>1067</v>
      </c>
      <c r="BG169" t="s">
        <v>1067</v>
      </c>
      <c r="BH169">
        <v>3</v>
      </c>
      <c r="BI169">
        <v>2</v>
      </c>
      <c r="BJ169" t="s">
        <v>301</v>
      </c>
      <c r="BM169">
        <v>108001</v>
      </c>
      <c r="BN169">
        <v>0</v>
      </c>
      <c r="BO169" t="s">
        <v>1067</v>
      </c>
      <c r="BP169">
        <v>0</v>
      </c>
      <c r="BQ169">
        <v>3</v>
      </c>
      <c r="BR169">
        <v>0</v>
      </c>
      <c r="BS169">
        <v>1</v>
      </c>
      <c r="BT169">
        <v>1</v>
      </c>
      <c r="BU169">
        <v>1</v>
      </c>
      <c r="BV169">
        <v>1</v>
      </c>
      <c r="BW169">
        <v>1</v>
      </c>
      <c r="BX169">
        <v>1</v>
      </c>
      <c r="BY169" t="s">
        <v>1067</v>
      </c>
      <c r="BZ169">
        <v>95</v>
      </c>
      <c r="CA169">
        <v>65</v>
      </c>
      <c r="CF169">
        <v>0</v>
      </c>
      <c r="CG169">
        <v>0</v>
      </c>
      <c r="CM169">
        <v>0</v>
      </c>
      <c r="CN169" t="s">
        <v>1067</v>
      </c>
      <c r="CO169">
        <v>0</v>
      </c>
      <c r="CP169">
        <f t="shared" si="160"/>
        <v>1837.13</v>
      </c>
      <c r="CQ169">
        <f t="shared" si="161"/>
        <v>1837.1328000000001</v>
      </c>
      <c r="CR169">
        <f t="shared" si="162"/>
        <v>0</v>
      </c>
      <c r="CS169">
        <f t="shared" si="163"/>
        <v>0</v>
      </c>
      <c r="CT169">
        <f t="shared" si="164"/>
        <v>0</v>
      </c>
      <c r="CU169">
        <f t="shared" si="165"/>
        <v>0</v>
      </c>
      <c r="CV169">
        <f t="shared" si="166"/>
        <v>0</v>
      </c>
      <c r="CW169">
        <f t="shared" si="167"/>
        <v>0</v>
      </c>
      <c r="CX169">
        <f t="shared" si="168"/>
        <v>0</v>
      </c>
      <c r="CY169">
        <f t="shared" si="169"/>
        <v>0</v>
      </c>
      <c r="CZ169">
        <f t="shared" si="170"/>
        <v>0</v>
      </c>
      <c r="DC169" t="s">
        <v>1067</v>
      </c>
      <c r="DD169" t="s">
        <v>1067</v>
      </c>
      <c r="DE169" t="s">
        <v>1067</v>
      </c>
      <c r="DF169" t="s">
        <v>1067</v>
      </c>
      <c r="DG169" t="s">
        <v>1067</v>
      </c>
      <c r="DH169" t="s">
        <v>1067</v>
      </c>
      <c r="DI169" t="s">
        <v>1067</v>
      </c>
      <c r="DJ169" t="s">
        <v>1067</v>
      </c>
      <c r="DK169" t="s">
        <v>1067</v>
      </c>
      <c r="DL169" t="s">
        <v>1067</v>
      </c>
      <c r="DM169" t="s">
        <v>1067</v>
      </c>
      <c r="DN169">
        <v>0</v>
      </c>
      <c r="DO169">
        <v>0</v>
      </c>
      <c r="DP169">
        <v>1</v>
      </c>
      <c r="DQ169">
        <v>1</v>
      </c>
      <c r="DU169">
        <v>1010</v>
      </c>
      <c r="DV169" t="s">
        <v>86</v>
      </c>
      <c r="DW169" t="s">
        <v>86</v>
      </c>
      <c r="DX169">
        <v>1</v>
      </c>
      <c r="EE169">
        <v>39174386</v>
      </c>
      <c r="EF169">
        <v>3</v>
      </c>
      <c r="EG169" t="s">
        <v>247</v>
      </c>
      <c r="EH169">
        <v>0</v>
      </c>
      <c r="EI169" t="s">
        <v>1067</v>
      </c>
      <c r="EJ169">
        <v>2</v>
      </c>
      <c r="EK169">
        <v>108001</v>
      </c>
      <c r="EL169" t="s">
        <v>248</v>
      </c>
      <c r="EM169" t="s">
        <v>249</v>
      </c>
      <c r="EO169" t="s">
        <v>1067</v>
      </c>
      <c r="EQ169">
        <v>0</v>
      </c>
      <c r="ER169">
        <v>302.16000000000003</v>
      </c>
      <c r="ES169">
        <v>302.16000000000003</v>
      </c>
      <c r="ET169">
        <v>0</v>
      </c>
      <c r="EU169">
        <v>0</v>
      </c>
      <c r="EV169">
        <v>0</v>
      </c>
      <c r="EW169">
        <v>0</v>
      </c>
      <c r="EX169">
        <v>0</v>
      </c>
      <c r="FQ169">
        <v>0</v>
      </c>
      <c r="FR169">
        <f t="shared" si="171"/>
        <v>0</v>
      </c>
      <c r="FS169">
        <v>0</v>
      </c>
      <c r="FX169">
        <v>95</v>
      </c>
      <c r="FY169">
        <v>65</v>
      </c>
      <c r="GA169" t="s">
        <v>1067</v>
      </c>
      <c r="GD169">
        <v>0</v>
      </c>
      <c r="GF169">
        <v>-341165225</v>
      </c>
      <c r="GG169">
        <v>1</v>
      </c>
      <c r="GH169">
        <v>1</v>
      </c>
      <c r="GI169">
        <v>4</v>
      </c>
      <c r="GJ169">
        <v>0</v>
      </c>
      <c r="GK169">
        <f>ROUND(R169*(R12)/100,2)</f>
        <v>0</v>
      </c>
      <c r="GL169">
        <f t="shared" si="172"/>
        <v>0</v>
      </c>
      <c r="GM169">
        <f t="shared" si="173"/>
        <v>1837.13</v>
      </c>
      <c r="GN169">
        <f t="shared" si="174"/>
        <v>0</v>
      </c>
      <c r="GO169">
        <f t="shared" si="175"/>
        <v>1837.13</v>
      </c>
      <c r="GP169">
        <f t="shared" si="176"/>
        <v>0</v>
      </c>
      <c r="GR169">
        <v>0</v>
      </c>
      <c r="GS169">
        <v>3</v>
      </c>
      <c r="GT169">
        <v>0</v>
      </c>
      <c r="GU169" t="s">
        <v>1067</v>
      </c>
      <c r="GV169">
        <f t="shared" si="177"/>
        <v>0</v>
      </c>
      <c r="GW169">
        <v>1</v>
      </c>
      <c r="GX169">
        <f t="shared" si="178"/>
        <v>0</v>
      </c>
      <c r="HA169">
        <v>0</v>
      </c>
      <c r="HB169">
        <v>0</v>
      </c>
      <c r="IK169">
        <v>0</v>
      </c>
    </row>
    <row r="171" spans="1:245">
      <c r="A171" s="2">
        <v>51</v>
      </c>
      <c r="B171" s="2">
        <f>B153</f>
        <v>1</v>
      </c>
      <c r="C171" s="2">
        <f>A153</f>
        <v>4</v>
      </c>
      <c r="D171" s="2">
        <f>ROW(A153)</f>
        <v>153</v>
      </c>
      <c r="E171" s="2"/>
      <c r="F171" s="2" t="str">
        <f>IF(F153&lt;&gt;"",F153,"")</f>
        <v>Новый раздел</v>
      </c>
      <c r="G171" s="2" t="str">
        <f>IF(G153&lt;&gt;"",G153,"")</f>
        <v>2 Система электроснабжения</v>
      </c>
      <c r="H171" s="2">
        <v>0</v>
      </c>
      <c r="I171" s="2"/>
      <c r="J171" s="2"/>
      <c r="K171" s="2"/>
      <c r="L171" s="2"/>
      <c r="M171" s="2"/>
      <c r="N171" s="2"/>
      <c r="O171" s="2">
        <f t="shared" ref="O171:T171" si="185">ROUND(AB171,2)</f>
        <v>14114.38</v>
      </c>
      <c r="P171" s="2">
        <f t="shared" si="185"/>
        <v>13277.39</v>
      </c>
      <c r="Q171" s="2">
        <f t="shared" si="185"/>
        <v>75.150000000000006</v>
      </c>
      <c r="R171" s="2">
        <f t="shared" si="185"/>
        <v>6.14</v>
      </c>
      <c r="S171" s="2">
        <f t="shared" si="185"/>
        <v>761.84</v>
      </c>
      <c r="T171" s="2">
        <f t="shared" si="185"/>
        <v>0</v>
      </c>
      <c r="U171" s="2">
        <f>AH171</f>
        <v>13.224</v>
      </c>
      <c r="V171" s="2">
        <f>AI171</f>
        <v>0.08</v>
      </c>
      <c r="W171" s="2">
        <f>ROUND(AJ171,2)</f>
        <v>0</v>
      </c>
      <c r="X171" s="2">
        <f>ROUND(AK171,2)</f>
        <v>710.98</v>
      </c>
      <c r="Y171" s="2">
        <f>ROUND(AL171,2)</f>
        <v>499.19</v>
      </c>
      <c r="Z171" s="2"/>
      <c r="AA171" s="2"/>
      <c r="AB171" s="2">
        <f>ROUND(SUMIF(AA157:AA169,"=39278658",O157:O169),2)</f>
        <v>14114.38</v>
      </c>
      <c r="AC171" s="2">
        <f>ROUND(SUMIF(AA157:AA169,"=39278658",P157:P169),2)</f>
        <v>13277.39</v>
      </c>
      <c r="AD171" s="2">
        <f>ROUND(SUMIF(AA157:AA169,"=39278658",Q157:Q169),2)</f>
        <v>75.150000000000006</v>
      </c>
      <c r="AE171" s="2">
        <f>ROUND(SUMIF(AA157:AA169,"=39278658",R157:R169),2)</f>
        <v>6.14</v>
      </c>
      <c r="AF171" s="2">
        <f>ROUND(SUMIF(AA157:AA169,"=39278658",S157:S169),2)</f>
        <v>761.84</v>
      </c>
      <c r="AG171" s="2">
        <f>ROUND(SUMIF(AA157:AA169,"=39278658",T157:T169),2)</f>
        <v>0</v>
      </c>
      <c r="AH171" s="2">
        <f>SUMIF(AA157:AA169,"=39278658",U157:U169)</f>
        <v>13.224</v>
      </c>
      <c r="AI171" s="2">
        <f>SUMIF(AA157:AA169,"=39278658",V157:V169)</f>
        <v>0.08</v>
      </c>
      <c r="AJ171" s="2">
        <f>ROUND(SUMIF(AA157:AA169,"=39278658",W157:W169),2)</f>
        <v>0</v>
      </c>
      <c r="AK171" s="2">
        <f>ROUND(SUMIF(AA157:AA169,"=39278658",X157:X169),2)</f>
        <v>710.98</v>
      </c>
      <c r="AL171" s="2">
        <f>ROUND(SUMIF(AA157:AA169,"=39278658",Y157:Y169),2)</f>
        <v>499.19</v>
      </c>
      <c r="AM171" s="2"/>
      <c r="AN171" s="2"/>
      <c r="AO171" s="2">
        <f t="shared" ref="AO171:BC171" si="186">ROUND(BX171,2)</f>
        <v>0</v>
      </c>
      <c r="AP171" s="2">
        <f t="shared" si="186"/>
        <v>0</v>
      </c>
      <c r="AQ171" s="2">
        <f t="shared" si="186"/>
        <v>0</v>
      </c>
      <c r="AR171" s="2">
        <f t="shared" si="186"/>
        <v>15324.55</v>
      </c>
      <c r="AS171" s="2">
        <f t="shared" si="186"/>
        <v>1217.74</v>
      </c>
      <c r="AT171" s="2">
        <f t="shared" si="186"/>
        <v>14106.81</v>
      </c>
      <c r="AU171" s="2">
        <f t="shared" si="186"/>
        <v>0</v>
      </c>
      <c r="AV171" s="2">
        <f t="shared" si="186"/>
        <v>13277.39</v>
      </c>
      <c r="AW171" s="2">
        <f t="shared" si="186"/>
        <v>13277.39</v>
      </c>
      <c r="AX171" s="2">
        <f t="shared" si="186"/>
        <v>0</v>
      </c>
      <c r="AY171" s="2">
        <f t="shared" si="186"/>
        <v>13277.39</v>
      </c>
      <c r="AZ171" s="2">
        <f t="shared" si="186"/>
        <v>0</v>
      </c>
      <c r="BA171" s="2">
        <f t="shared" si="186"/>
        <v>0</v>
      </c>
      <c r="BB171" s="2">
        <f t="shared" si="186"/>
        <v>0</v>
      </c>
      <c r="BC171" s="2">
        <f t="shared" si="186"/>
        <v>0</v>
      </c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>
        <f>ROUND(SUMIF(AA157:AA169,"=39278658",FQ157:FQ169),2)</f>
        <v>0</v>
      </c>
      <c r="BY171" s="2">
        <f>ROUND(SUMIF(AA157:AA169,"=39278658",FR157:FR169),2)</f>
        <v>0</v>
      </c>
      <c r="BZ171" s="2">
        <f>ROUND(SUMIF(AA157:AA169,"=39278658",GL157:GL169),2)</f>
        <v>0</v>
      </c>
      <c r="CA171" s="2">
        <f>ROUND(SUMIF(AA157:AA169,"=39278658",GM157:GM169),2)</f>
        <v>15324.55</v>
      </c>
      <c r="CB171" s="2">
        <f>ROUND(SUMIF(AA157:AA169,"=39278658",GN157:GN169),2)</f>
        <v>1217.74</v>
      </c>
      <c r="CC171" s="2">
        <f>ROUND(SUMIF(AA157:AA169,"=39278658",GO157:GO169),2)</f>
        <v>14106.81</v>
      </c>
      <c r="CD171" s="2">
        <f>ROUND(SUMIF(AA157:AA169,"=39278658",GP157:GP169),2)</f>
        <v>0</v>
      </c>
      <c r="CE171" s="2">
        <f>AC171-BX171</f>
        <v>13277.39</v>
      </c>
      <c r="CF171" s="2">
        <f>AC171-BY171</f>
        <v>13277.39</v>
      </c>
      <c r="CG171" s="2">
        <f>BX171-BZ171</f>
        <v>0</v>
      </c>
      <c r="CH171" s="2">
        <f>AC171-BX171-BY171+BZ171</f>
        <v>13277.39</v>
      </c>
      <c r="CI171" s="2">
        <f>BY171-BZ171</f>
        <v>0</v>
      </c>
      <c r="CJ171" s="2">
        <f>ROUND(SUMIF(AA157:AA169,"=39278658",GX157:GX169),2)</f>
        <v>0</v>
      </c>
      <c r="CK171" s="2">
        <f>ROUND(SUMIF(AA157:AA169,"=39278658",GY157:GY169),2)</f>
        <v>0</v>
      </c>
      <c r="CL171" s="2">
        <f>ROUND(SUMIF(AA157:AA169,"=39278658",GZ157:GZ169),2)</f>
        <v>0</v>
      </c>
      <c r="CM171" s="2"/>
      <c r="CN171" s="2"/>
      <c r="CO171" s="2"/>
      <c r="CP171" s="2"/>
      <c r="CQ171" s="2"/>
      <c r="CR171" s="2"/>
      <c r="CS171" s="2"/>
      <c r="CT171" s="2"/>
      <c r="CU171" s="2"/>
      <c r="CV171" s="2"/>
      <c r="CW171" s="2"/>
      <c r="CX171" s="2"/>
      <c r="CY171" s="2"/>
      <c r="CZ171" s="2"/>
      <c r="DA171" s="2"/>
      <c r="DB171" s="2"/>
      <c r="DC171" s="2"/>
      <c r="DD171" s="2"/>
      <c r="DE171" s="2"/>
      <c r="DF171" s="2"/>
      <c r="DG171" s="3"/>
      <c r="DH171" s="3"/>
      <c r="DI171" s="3"/>
      <c r="DJ171" s="3"/>
      <c r="DK171" s="3"/>
      <c r="DL171" s="3"/>
      <c r="DM171" s="3"/>
      <c r="DN171" s="3"/>
      <c r="DO171" s="3"/>
      <c r="DP171" s="3"/>
      <c r="DQ171" s="3"/>
      <c r="DR171" s="3"/>
      <c r="DS171" s="3"/>
      <c r="DT171" s="3"/>
      <c r="DU171" s="3"/>
      <c r="DV171" s="3"/>
      <c r="DW171" s="3"/>
      <c r="DX171" s="3"/>
      <c r="DY171" s="3"/>
      <c r="DZ171" s="3"/>
      <c r="EA171" s="3"/>
      <c r="EB171" s="3"/>
      <c r="EC171" s="3"/>
      <c r="ED171" s="3"/>
      <c r="EE171" s="3"/>
      <c r="EF171" s="3"/>
      <c r="EG171" s="3"/>
      <c r="EH171" s="3"/>
      <c r="EI171" s="3"/>
      <c r="EJ171" s="3"/>
      <c r="EK171" s="3"/>
      <c r="EL171" s="3"/>
      <c r="EM171" s="3"/>
      <c r="EN171" s="3"/>
      <c r="EO171" s="3"/>
      <c r="EP171" s="3"/>
      <c r="EQ171" s="3"/>
      <c r="ER171" s="3"/>
      <c r="ES171" s="3"/>
      <c r="ET171" s="3"/>
      <c r="EU171" s="3"/>
      <c r="EV171" s="3"/>
      <c r="EW171" s="3"/>
      <c r="EX171" s="3"/>
      <c r="EY171" s="3"/>
      <c r="EZ171" s="3"/>
      <c r="FA171" s="3"/>
      <c r="FB171" s="3"/>
      <c r="FC171" s="3"/>
      <c r="FD171" s="3"/>
      <c r="FE171" s="3"/>
      <c r="FF171" s="3"/>
      <c r="FG171" s="3"/>
      <c r="FH171" s="3"/>
      <c r="FI171" s="3"/>
      <c r="FJ171" s="3"/>
      <c r="FK171" s="3"/>
      <c r="FL171" s="3"/>
      <c r="FM171" s="3"/>
      <c r="FN171" s="3"/>
      <c r="FO171" s="3"/>
      <c r="FP171" s="3"/>
      <c r="FQ171" s="3"/>
      <c r="FR171" s="3"/>
      <c r="FS171" s="3"/>
      <c r="FT171" s="3"/>
      <c r="FU171" s="3"/>
      <c r="FV171" s="3"/>
      <c r="FW171" s="3"/>
      <c r="FX171" s="3"/>
      <c r="FY171" s="3"/>
      <c r="FZ171" s="3"/>
      <c r="GA171" s="3"/>
      <c r="GB171" s="3"/>
      <c r="GC171" s="3"/>
      <c r="GD171" s="3"/>
      <c r="GE171" s="3"/>
      <c r="GF171" s="3"/>
      <c r="GG171" s="3"/>
      <c r="GH171" s="3"/>
      <c r="GI171" s="3"/>
      <c r="GJ171" s="3"/>
      <c r="GK171" s="3"/>
      <c r="GL171" s="3"/>
      <c r="GM171" s="3"/>
      <c r="GN171" s="3"/>
      <c r="GO171" s="3"/>
      <c r="GP171" s="3"/>
      <c r="GQ171" s="3"/>
      <c r="GR171" s="3"/>
      <c r="GS171" s="3"/>
      <c r="GT171" s="3"/>
      <c r="GU171" s="3"/>
      <c r="GV171" s="3"/>
      <c r="GW171" s="3"/>
      <c r="GX171" s="3">
        <v>0</v>
      </c>
    </row>
    <row r="173" spans="1:245">
      <c r="A173" s="4">
        <v>50</v>
      </c>
      <c r="B173" s="4">
        <v>0</v>
      </c>
      <c r="C173" s="4">
        <v>0</v>
      </c>
      <c r="D173" s="4">
        <v>1</v>
      </c>
      <c r="E173" s="4">
        <v>201</v>
      </c>
      <c r="F173" s="4">
        <f ca="1">ROUND(Source!O171,O173)</f>
        <v>14114.38</v>
      </c>
      <c r="G173" s="4" t="s">
        <v>188</v>
      </c>
      <c r="H173" s="4" t="s">
        <v>189</v>
      </c>
      <c r="I173" s="4"/>
      <c r="J173" s="4"/>
      <c r="K173" s="4">
        <v>201</v>
      </c>
      <c r="L173" s="4">
        <v>1</v>
      </c>
      <c r="M173" s="4">
        <v>3</v>
      </c>
      <c r="N173" s="4" t="s">
        <v>1067</v>
      </c>
      <c r="O173" s="4">
        <v>2</v>
      </c>
      <c r="P173" s="4"/>
      <c r="Q173" s="4"/>
      <c r="R173" s="4"/>
      <c r="S173" s="4"/>
      <c r="T173" s="4"/>
      <c r="U173" s="4"/>
      <c r="V173" s="4"/>
      <c r="W173" s="4"/>
    </row>
    <row r="174" spans="1:245">
      <c r="A174" s="4">
        <v>50</v>
      </c>
      <c r="B174" s="4">
        <v>0</v>
      </c>
      <c r="C174" s="4">
        <v>0</v>
      </c>
      <c r="D174" s="4">
        <v>1</v>
      </c>
      <c r="E174" s="4">
        <v>202</v>
      </c>
      <c r="F174" s="4">
        <f ca="1">ROUND(Source!P171,O174)</f>
        <v>13277.39</v>
      </c>
      <c r="G174" s="4" t="s">
        <v>190</v>
      </c>
      <c r="H174" s="4" t="s">
        <v>191</v>
      </c>
      <c r="I174" s="4"/>
      <c r="J174" s="4"/>
      <c r="K174" s="4">
        <v>202</v>
      </c>
      <c r="L174" s="4">
        <v>2</v>
      </c>
      <c r="M174" s="4">
        <v>3</v>
      </c>
      <c r="N174" s="4" t="s">
        <v>1067</v>
      </c>
      <c r="O174" s="4">
        <v>2</v>
      </c>
      <c r="P174" s="4"/>
      <c r="Q174" s="4"/>
      <c r="R174" s="4"/>
      <c r="S174" s="4"/>
      <c r="T174" s="4"/>
      <c r="U174" s="4"/>
      <c r="V174" s="4"/>
      <c r="W174" s="4"/>
    </row>
    <row r="175" spans="1:245">
      <c r="A175" s="4">
        <v>50</v>
      </c>
      <c r="B175" s="4">
        <v>0</v>
      </c>
      <c r="C175" s="4">
        <v>0</v>
      </c>
      <c r="D175" s="4">
        <v>1</v>
      </c>
      <c r="E175" s="4">
        <v>222</v>
      </c>
      <c r="F175" s="4">
        <f ca="1">ROUND(Source!AO171,O175)</f>
        <v>0</v>
      </c>
      <c r="G175" s="4" t="s">
        <v>192</v>
      </c>
      <c r="H175" s="4" t="s">
        <v>193</v>
      </c>
      <c r="I175" s="4"/>
      <c r="J175" s="4"/>
      <c r="K175" s="4">
        <v>222</v>
      </c>
      <c r="L175" s="4">
        <v>3</v>
      </c>
      <c r="M175" s="4">
        <v>3</v>
      </c>
      <c r="N175" s="4" t="s">
        <v>1067</v>
      </c>
      <c r="O175" s="4">
        <v>2</v>
      </c>
      <c r="P175" s="4"/>
      <c r="Q175" s="4"/>
      <c r="R175" s="4"/>
      <c r="S175" s="4"/>
      <c r="T175" s="4"/>
      <c r="U175" s="4"/>
      <c r="V175" s="4"/>
      <c r="W175" s="4"/>
    </row>
    <row r="176" spans="1:245">
      <c r="A176" s="4">
        <v>50</v>
      </c>
      <c r="B176" s="4">
        <v>0</v>
      </c>
      <c r="C176" s="4">
        <v>0</v>
      </c>
      <c r="D176" s="4">
        <v>1</v>
      </c>
      <c r="E176" s="4">
        <v>225</v>
      </c>
      <c r="F176" s="4">
        <f ca="1">ROUND(Source!AV171,O176)</f>
        <v>13277.39</v>
      </c>
      <c r="G176" s="4" t="s">
        <v>194</v>
      </c>
      <c r="H176" s="4" t="s">
        <v>195</v>
      </c>
      <c r="I176" s="4"/>
      <c r="J176" s="4"/>
      <c r="K176" s="4">
        <v>225</v>
      </c>
      <c r="L176" s="4">
        <v>4</v>
      </c>
      <c r="M176" s="4">
        <v>3</v>
      </c>
      <c r="N176" s="4" t="s">
        <v>1067</v>
      </c>
      <c r="O176" s="4">
        <v>2</v>
      </c>
      <c r="P176" s="4"/>
      <c r="Q176" s="4"/>
      <c r="R176" s="4"/>
      <c r="S176" s="4"/>
      <c r="T176" s="4"/>
      <c r="U176" s="4"/>
      <c r="V176" s="4"/>
      <c r="W176" s="4"/>
    </row>
    <row r="177" spans="1:23">
      <c r="A177" s="4">
        <v>50</v>
      </c>
      <c r="B177" s="4">
        <v>0</v>
      </c>
      <c r="C177" s="4">
        <v>0</v>
      </c>
      <c r="D177" s="4">
        <v>1</v>
      </c>
      <c r="E177" s="4">
        <v>226</v>
      </c>
      <c r="F177" s="4">
        <f ca="1">ROUND(Source!AW171,O177)</f>
        <v>13277.39</v>
      </c>
      <c r="G177" s="4" t="s">
        <v>196</v>
      </c>
      <c r="H177" s="4" t="s">
        <v>197</v>
      </c>
      <c r="I177" s="4"/>
      <c r="J177" s="4"/>
      <c r="K177" s="4">
        <v>226</v>
      </c>
      <c r="L177" s="4">
        <v>5</v>
      </c>
      <c r="M177" s="4">
        <v>3</v>
      </c>
      <c r="N177" s="4" t="s">
        <v>1067</v>
      </c>
      <c r="O177" s="4">
        <v>2</v>
      </c>
      <c r="P177" s="4"/>
      <c r="Q177" s="4"/>
      <c r="R177" s="4"/>
      <c r="S177" s="4"/>
      <c r="T177" s="4"/>
      <c r="U177" s="4"/>
      <c r="V177" s="4"/>
      <c r="W177" s="4"/>
    </row>
    <row r="178" spans="1:23">
      <c r="A178" s="4">
        <v>50</v>
      </c>
      <c r="B178" s="4">
        <v>0</v>
      </c>
      <c r="C178" s="4">
        <v>0</v>
      </c>
      <c r="D178" s="4">
        <v>1</v>
      </c>
      <c r="E178" s="4">
        <v>227</v>
      </c>
      <c r="F178" s="4">
        <f ca="1">ROUND(Source!AX171,O178)</f>
        <v>0</v>
      </c>
      <c r="G178" s="4" t="s">
        <v>198</v>
      </c>
      <c r="H178" s="4" t="s">
        <v>199</v>
      </c>
      <c r="I178" s="4"/>
      <c r="J178" s="4"/>
      <c r="K178" s="4">
        <v>227</v>
      </c>
      <c r="L178" s="4">
        <v>6</v>
      </c>
      <c r="M178" s="4">
        <v>3</v>
      </c>
      <c r="N178" s="4" t="s">
        <v>1067</v>
      </c>
      <c r="O178" s="4">
        <v>2</v>
      </c>
      <c r="P178" s="4"/>
      <c r="Q178" s="4"/>
      <c r="R178" s="4"/>
      <c r="S178" s="4"/>
      <c r="T178" s="4"/>
      <c r="U178" s="4"/>
      <c r="V178" s="4"/>
      <c r="W178" s="4"/>
    </row>
    <row r="179" spans="1:23">
      <c r="A179" s="4">
        <v>50</v>
      </c>
      <c r="B179" s="4">
        <v>0</v>
      </c>
      <c r="C179" s="4">
        <v>0</v>
      </c>
      <c r="D179" s="4">
        <v>1</v>
      </c>
      <c r="E179" s="4">
        <v>228</v>
      </c>
      <c r="F179" s="4">
        <f ca="1">ROUND(Source!AY171,O179)</f>
        <v>13277.39</v>
      </c>
      <c r="G179" s="4" t="s">
        <v>200</v>
      </c>
      <c r="H179" s="4" t="s">
        <v>201</v>
      </c>
      <c r="I179" s="4"/>
      <c r="J179" s="4"/>
      <c r="K179" s="4">
        <v>228</v>
      </c>
      <c r="L179" s="4">
        <v>7</v>
      </c>
      <c r="M179" s="4">
        <v>3</v>
      </c>
      <c r="N179" s="4" t="s">
        <v>1067</v>
      </c>
      <c r="O179" s="4">
        <v>2</v>
      </c>
      <c r="P179" s="4"/>
      <c r="Q179" s="4"/>
      <c r="R179" s="4"/>
      <c r="S179" s="4"/>
      <c r="T179" s="4"/>
      <c r="U179" s="4"/>
      <c r="V179" s="4"/>
      <c r="W179" s="4"/>
    </row>
    <row r="180" spans="1:23">
      <c r="A180" s="4">
        <v>50</v>
      </c>
      <c r="B180" s="4">
        <v>0</v>
      </c>
      <c r="C180" s="4">
        <v>0</v>
      </c>
      <c r="D180" s="4">
        <v>1</v>
      </c>
      <c r="E180" s="4">
        <v>216</v>
      </c>
      <c r="F180" s="4">
        <f ca="1">ROUND(Source!AP171,O180)</f>
        <v>0</v>
      </c>
      <c r="G180" s="4" t="s">
        <v>202</v>
      </c>
      <c r="H180" s="4" t="s">
        <v>203</v>
      </c>
      <c r="I180" s="4"/>
      <c r="J180" s="4"/>
      <c r="K180" s="4">
        <v>216</v>
      </c>
      <c r="L180" s="4">
        <v>8</v>
      </c>
      <c r="M180" s="4">
        <v>3</v>
      </c>
      <c r="N180" s="4" t="s">
        <v>1067</v>
      </c>
      <c r="O180" s="4">
        <v>2</v>
      </c>
      <c r="P180" s="4"/>
      <c r="Q180" s="4"/>
      <c r="R180" s="4"/>
      <c r="S180" s="4"/>
      <c r="T180" s="4"/>
      <c r="U180" s="4"/>
      <c r="V180" s="4"/>
      <c r="W180" s="4"/>
    </row>
    <row r="181" spans="1:23">
      <c r="A181" s="4">
        <v>50</v>
      </c>
      <c r="B181" s="4">
        <v>0</v>
      </c>
      <c r="C181" s="4">
        <v>0</v>
      </c>
      <c r="D181" s="4">
        <v>1</v>
      </c>
      <c r="E181" s="4">
        <v>223</v>
      </c>
      <c r="F181" s="4">
        <f ca="1">ROUND(Source!AQ171,O181)</f>
        <v>0</v>
      </c>
      <c r="G181" s="4" t="s">
        <v>204</v>
      </c>
      <c r="H181" s="4" t="s">
        <v>205</v>
      </c>
      <c r="I181" s="4"/>
      <c r="J181" s="4"/>
      <c r="K181" s="4">
        <v>223</v>
      </c>
      <c r="L181" s="4">
        <v>9</v>
      </c>
      <c r="M181" s="4">
        <v>3</v>
      </c>
      <c r="N181" s="4" t="s">
        <v>1067</v>
      </c>
      <c r="O181" s="4">
        <v>2</v>
      </c>
      <c r="P181" s="4"/>
      <c r="Q181" s="4"/>
      <c r="R181" s="4"/>
      <c r="S181" s="4"/>
      <c r="T181" s="4"/>
      <c r="U181" s="4"/>
      <c r="V181" s="4"/>
      <c r="W181" s="4"/>
    </row>
    <row r="182" spans="1:23">
      <c r="A182" s="4">
        <v>50</v>
      </c>
      <c r="B182" s="4">
        <v>0</v>
      </c>
      <c r="C182" s="4">
        <v>0</v>
      </c>
      <c r="D182" s="4">
        <v>1</v>
      </c>
      <c r="E182" s="4">
        <v>229</v>
      </c>
      <c r="F182" s="4">
        <f ca="1">ROUND(Source!AZ171,O182)</f>
        <v>0</v>
      </c>
      <c r="G182" s="4" t="s">
        <v>206</v>
      </c>
      <c r="H182" s="4" t="s">
        <v>207</v>
      </c>
      <c r="I182" s="4"/>
      <c r="J182" s="4"/>
      <c r="K182" s="4">
        <v>229</v>
      </c>
      <c r="L182" s="4">
        <v>10</v>
      </c>
      <c r="M182" s="4">
        <v>3</v>
      </c>
      <c r="N182" s="4" t="s">
        <v>1067</v>
      </c>
      <c r="O182" s="4">
        <v>2</v>
      </c>
      <c r="P182" s="4"/>
      <c r="Q182" s="4"/>
      <c r="R182" s="4"/>
      <c r="S182" s="4"/>
      <c r="T182" s="4"/>
      <c r="U182" s="4"/>
      <c r="V182" s="4"/>
      <c r="W182" s="4"/>
    </row>
    <row r="183" spans="1:23">
      <c r="A183" s="4">
        <v>50</v>
      </c>
      <c r="B183" s="4">
        <v>0</v>
      </c>
      <c r="C183" s="4">
        <v>0</v>
      </c>
      <c r="D183" s="4">
        <v>1</v>
      </c>
      <c r="E183" s="4">
        <v>203</v>
      </c>
      <c r="F183" s="4">
        <f ca="1">ROUND(Source!Q171,O183)</f>
        <v>75.150000000000006</v>
      </c>
      <c r="G183" s="4" t="s">
        <v>208</v>
      </c>
      <c r="H183" s="4" t="s">
        <v>209</v>
      </c>
      <c r="I183" s="4"/>
      <c r="J183" s="4"/>
      <c r="K183" s="4">
        <v>203</v>
      </c>
      <c r="L183" s="4">
        <v>11</v>
      </c>
      <c r="M183" s="4">
        <v>3</v>
      </c>
      <c r="N183" s="4" t="s">
        <v>1067</v>
      </c>
      <c r="O183" s="4">
        <v>2</v>
      </c>
      <c r="P183" s="4"/>
      <c r="Q183" s="4"/>
      <c r="R183" s="4"/>
      <c r="S183" s="4"/>
      <c r="T183" s="4"/>
      <c r="U183" s="4"/>
      <c r="V183" s="4"/>
      <c r="W183" s="4"/>
    </row>
    <row r="184" spans="1:23">
      <c r="A184" s="4">
        <v>50</v>
      </c>
      <c r="B184" s="4">
        <v>0</v>
      </c>
      <c r="C184" s="4">
        <v>0</v>
      </c>
      <c r="D184" s="4">
        <v>1</v>
      </c>
      <c r="E184" s="4">
        <v>231</v>
      </c>
      <c r="F184" s="4">
        <f ca="1">ROUND(Source!BB171,O184)</f>
        <v>0</v>
      </c>
      <c r="G184" s="4" t="s">
        <v>210</v>
      </c>
      <c r="H184" s="4" t="s">
        <v>211</v>
      </c>
      <c r="I184" s="4"/>
      <c r="J184" s="4"/>
      <c r="K184" s="4">
        <v>231</v>
      </c>
      <c r="L184" s="4">
        <v>12</v>
      </c>
      <c r="M184" s="4">
        <v>3</v>
      </c>
      <c r="N184" s="4" t="s">
        <v>1067</v>
      </c>
      <c r="O184" s="4">
        <v>2</v>
      </c>
      <c r="P184" s="4"/>
      <c r="Q184" s="4"/>
      <c r="R184" s="4"/>
      <c r="S184" s="4"/>
      <c r="T184" s="4"/>
      <c r="U184" s="4"/>
      <c r="V184" s="4"/>
      <c r="W184" s="4"/>
    </row>
    <row r="185" spans="1:23">
      <c r="A185" s="4">
        <v>50</v>
      </c>
      <c r="B185" s="4">
        <v>0</v>
      </c>
      <c r="C185" s="4">
        <v>0</v>
      </c>
      <c r="D185" s="4">
        <v>1</v>
      </c>
      <c r="E185" s="4">
        <v>204</v>
      </c>
      <c r="F185" s="4">
        <f ca="1">ROUND(Source!R171,O185)</f>
        <v>6.14</v>
      </c>
      <c r="G185" s="4" t="s">
        <v>212</v>
      </c>
      <c r="H185" s="4" t="s">
        <v>213</v>
      </c>
      <c r="I185" s="4"/>
      <c r="J185" s="4"/>
      <c r="K185" s="4">
        <v>204</v>
      </c>
      <c r="L185" s="4">
        <v>13</v>
      </c>
      <c r="M185" s="4">
        <v>3</v>
      </c>
      <c r="N185" s="4" t="s">
        <v>1067</v>
      </c>
      <c r="O185" s="4">
        <v>2</v>
      </c>
      <c r="P185" s="4"/>
      <c r="Q185" s="4"/>
      <c r="R185" s="4"/>
      <c r="S185" s="4"/>
      <c r="T185" s="4"/>
      <c r="U185" s="4"/>
      <c r="V185" s="4"/>
      <c r="W185" s="4"/>
    </row>
    <row r="186" spans="1:23">
      <c r="A186" s="4">
        <v>50</v>
      </c>
      <c r="B186" s="4">
        <v>0</v>
      </c>
      <c r="C186" s="4">
        <v>0</v>
      </c>
      <c r="D186" s="4">
        <v>1</v>
      </c>
      <c r="E186" s="4">
        <v>205</v>
      </c>
      <c r="F186" s="4">
        <f ca="1">ROUND(Source!S171,O186)</f>
        <v>761.84</v>
      </c>
      <c r="G186" s="4" t="s">
        <v>214</v>
      </c>
      <c r="H186" s="4" t="s">
        <v>215</v>
      </c>
      <c r="I186" s="4"/>
      <c r="J186" s="4"/>
      <c r="K186" s="4">
        <v>205</v>
      </c>
      <c r="L186" s="4">
        <v>14</v>
      </c>
      <c r="M186" s="4">
        <v>3</v>
      </c>
      <c r="N186" s="4" t="s">
        <v>1067</v>
      </c>
      <c r="O186" s="4">
        <v>2</v>
      </c>
      <c r="P186" s="4"/>
      <c r="Q186" s="4"/>
      <c r="R186" s="4"/>
      <c r="S186" s="4"/>
      <c r="T186" s="4"/>
      <c r="U186" s="4"/>
      <c r="V186" s="4"/>
      <c r="W186" s="4"/>
    </row>
    <row r="187" spans="1:23">
      <c r="A187" s="4">
        <v>50</v>
      </c>
      <c r="B187" s="4">
        <v>0</v>
      </c>
      <c r="C187" s="4">
        <v>0</v>
      </c>
      <c r="D187" s="4">
        <v>1</v>
      </c>
      <c r="E187" s="4">
        <v>232</v>
      </c>
      <c r="F187" s="4">
        <f ca="1">ROUND(Source!BC171,O187)</f>
        <v>0</v>
      </c>
      <c r="G187" s="4" t="s">
        <v>216</v>
      </c>
      <c r="H187" s="4" t="s">
        <v>217</v>
      </c>
      <c r="I187" s="4"/>
      <c r="J187" s="4"/>
      <c r="K187" s="4">
        <v>232</v>
      </c>
      <c r="L187" s="4">
        <v>15</v>
      </c>
      <c r="M187" s="4">
        <v>3</v>
      </c>
      <c r="N187" s="4" t="s">
        <v>1067</v>
      </c>
      <c r="O187" s="4">
        <v>2</v>
      </c>
      <c r="P187" s="4"/>
      <c r="Q187" s="4"/>
      <c r="R187" s="4"/>
      <c r="S187" s="4"/>
      <c r="T187" s="4"/>
      <c r="U187" s="4"/>
      <c r="V187" s="4"/>
      <c r="W187" s="4"/>
    </row>
    <row r="188" spans="1:23">
      <c r="A188" s="4">
        <v>50</v>
      </c>
      <c r="B188" s="4">
        <v>0</v>
      </c>
      <c r="C188" s="4">
        <v>0</v>
      </c>
      <c r="D188" s="4">
        <v>1</v>
      </c>
      <c r="E188" s="4">
        <v>214</v>
      </c>
      <c r="F188" s="4">
        <f ca="1">ROUND(Source!AS171,O188)</f>
        <v>1217.74</v>
      </c>
      <c r="G188" s="4" t="s">
        <v>218</v>
      </c>
      <c r="H188" s="4" t="s">
        <v>219</v>
      </c>
      <c r="I188" s="4"/>
      <c r="J188" s="4"/>
      <c r="K188" s="4">
        <v>214</v>
      </c>
      <c r="L188" s="4">
        <v>16</v>
      </c>
      <c r="M188" s="4">
        <v>3</v>
      </c>
      <c r="N188" s="4" t="s">
        <v>1067</v>
      </c>
      <c r="O188" s="4">
        <v>2</v>
      </c>
      <c r="P188" s="4"/>
      <c r="Q188" s="4"/>
      <c r="R188" s="4"/>
      <c r="S188" s="4"/>
      <c r="T188" s="4"/>
      <c r="U188" s="4"/>
      <c r="V188" s="4"/>
      <c r="W188" s="4"/>
    </row>
    <row r="189" spans="1:23">
      <c r="A189" s="4">
        <v>50</v>
      </c>
      <c r="B189" s="4">
        <v>0</v>
      </c>
      <c r="C189" s="4">
        <v>0</v>
      </c>
      <c r="D189" s="4">
        <v>1</v>
      </c>
      <c r="E189" s="4">
        <v>215</v>
      </c>
      <c r="F189" s="4">
        <f ca="1">ROUND(Source!AT171,O189)</f>
        <v>14106.81</v>
      </c>
      <c r="G189" s="4" t="s">
        <v>220</v>
      </c>
      <c r="H189" s="4" t="s">
        <v>221</v>
      </c>
      <c r="I189" s="4"/>
      <c r="J189" s="4"/>
      <c r="K189" s="4">
        <v>215</v>
      </c>
      <c r="L189" s="4">
        <v>17</v>
      </c>
      <c r="M189" s="4">
        <v>3</v>
      </c>
      <c r="N189" s="4" t="s">
        <v>1067</v>
      </c>
      <c r="O189" s="4">
        <v>2</v>
      </c>
      <c r="P189" s="4"/>
      <c r="Q189" s="4"/>
      <c r="R189" s="4"/>
      <c r="S189" s="4"/>
      <c r="T189" s="4"/>
      <c r="U189" s="4"/>
      <c r="V189" s="4"/>
      <c r="W189" s="4"/>
    </row>
    <row r="190" spans="1:23">
      <c r="A190" s="4">
        <v>50</v>
      </c>
      <c r="B190" s="4">
        <v>0</v>
      </c>
      <c r="C190" s="4">
        <v>0</v>
      </c>
      <c r="D190" s="4">
        <v>1</v>
      </c>
      <c r="E190" s="4">
        <v>217</v>
      </c>
      <c r="F190" s="4">
        <f ca="1">ROUND(Source!AU171,O190)</f>
        <v>0</v>
      </c>
      <c r="G190" s="4" t="s">
        <v>222</v>
      </c>
      <c r="H190" s="4" t="s">
        <v>223</v>
      </c>
      <c r="I190" s="4"/>
      <c r="J190" s="4"/>
      <c r="K190" s="4">
        <v>217</v>
      </c>
      <c r="L190" s="4">
        <v>18</v>
      </c>
      <c r="M190" s="4">
        <v>3</v>
      </c>
      <c r="N190" s="4" t="s">
        <v>1067</v>
      </c>
      <c r="O190" s="4">
        <v>2</v>
      </c>
      <c r="P190" s="4"/>
      <c r="Q190" s="4"/>
      <c r="R190" s="4"/>
      <c r="S190" s="4"/>
      <c r="T190" s="4"/>
      <c r="U190" s="4"/>
      <c r="V190" s="4"/>
      <c r="W190" s="4"/>
    </row>
    <row r="191" spans="1:23">
      <c r="A191" s="4">
        <v>50</v>
      </c>
      <c r="B191" s="4">
        <v>0</v>
      </c>
      <c r="C191" s="4">
        <v>0</v>
      </c>
      <c r="D191" s="4">
        <v>1</v>
      </c>
      <c r="E191" s="4">
        <v>230</v>
      </c>
      <c r="F191" s="4">
        <f ca="1">ROUND(Source!BA171,O191)</f>
        <v>0</v>
      </c>
      <c r="G191" s="4" t="s">
        <v>224</v>
      </c>
      <c r="H191" s="4" t="s">
        <v>225</v>
      </c>
      <c r="I191" s="4"/>
      <c r="J191" s="4"/>
      <c r="K191" s="4">
        <v>230</v>
      </c>
      <c r="L191" s="4">
        <v>19</v>
      </c>
      <c r="M191" s="4">
        <v>3</v>
      </c>
      <c r="N191" s="4" t="s">
        <v>1067</v>
      </c>
      <c r="O191" s="4">
        <v>2</v>
      </c>
      <c r="P191" s="4"/>
      <c r="Q191" s="4"/>
      <c r="R191" s="4"/>
      <c r="S191" s="4"/>
      <c r="T191" s="4"/>
      <c r="U191" s="4"/>
      <c r="V191" s="4"/>
      <c r="W191" s="4"/>
    </row>
    <row r="192" spans="1:23">
      <c r="A192" s="4">
        <v>50</v>
      </c>
      <c r="B192" s="4">
        <v>0</v>
      </c>
      <c r="C192" s="4">
        <v>0</v>
      </c>
      <c r="D192" s="4">
        <v>1</v>
      </c>
      <c r="E192" s="4">
        <v>206</v>
      </c>
      <c r="F192" s="4">
        <f ca="1">ROUND(Source!T171,O192)</f>
        <v>0</v>
      </c>
      <c r="G192" s="4" t="s">
        <v>226</v>
      </c>
      <c r="H192" s="4" t="s">
        <v>227</v>
      </c>
      <c r="I192" s="4"/>
      <c r="J192" s="4"/>
      <c r="K192" s="4">
        <v>206</v>
      </c>
      <c r="L192" s="4">
        <v>20</v>
      </c>
      <c r="M192" s="4">
        <v>3</v>
      </c>
      <c r="N192" s="4" t="s">
        <v>1067</v>
      </c>
      <c r="O192" s="4">
        <v>2</v>
      </c>
      <c r="P192" s="4"/>
      <c r="Q192" s="4"/>
      <c r="R192" s="4"/>
      <c r="S192" s="4"/>
      <c r="T192" s="4"/>
      <c r="U192" s="4"/>
      <c r="V192" s="4"/>
      <c r="W192" s="4"/>
    </row>
    <row r="193" spans="1:245">
      <c r="A193" s="4">
        <v>50</v>
      </c>
      <c r="B193" s="4">
        <v>0</v>
      </c>
      <c r="C193" s="4">
        <v>0</v>
      </c>
      <c r="D193" s="4">
        <v>1</v>
      </c>
      <c r="E193" s="4">
        <v>207</v>
      </c>
      <c r="F193" s="4">
        <f ca="1">Source!U171</f>
        <v>13.224</v>
      </c>
      <c r="G193" s="4" t="s">
        <v>228</v>
      </c>
      <c r="H193" s="4" t="s">
        <v>229</v>
      </c>
      <c r="I193" s="4"/>
      <c r="J193" s="4"/>
      <c r="K193" s="4">
        <v>207</v>
      </c>
      <c r="L193" s="4">
        <v>21</v>
      </c>
      <c r="M193" s="4">
        <v>3</v>
      </c>
      <c r="N193" s="4" t="s">
        <v>1067</v>
      </c>
      <c r="O193" s="4">
        <v>-1</v>
      </c>
      <c r="P193" s="4"/>
      <c r="Q193" s="4"/>
      <c r="R193" s="4"/>
      <c r="S193" s="4"/>
      <c r="T193" s="4"/>
      <c r="U193" s="4"/>
      <c r="V193" s="4"/>
      <c r="W193" s="4"/>
    </row>
    <row r="194" spans="1:245">
      <c r="A194" s="4">
        <v>50</v>
      </c>
      <c r="B194" s="4">
        <v>0</v>
      </c>
      <c r="C194" s="4">
        <v>0</v>
      </c>
      <c r="D194" s="4">
        <v>1</v>
      </c>
      <c r="E194" s="4">
        <v>208</v>
      </c>
      <c r="F194" s="4">
        <f ca="1">Source!V171</f>
        <v>0.08</v>
      </c>
      <c r="G194" s="4" t="s">
        <v>230</v>
      </c>
      <c r="H194" s="4" t="s">
        <v>231</v>
      </c>
      <c r="I194" s="4"/>
      <c r="J194" s="4"/>
      <c r="K194" s="4">
        <v>208</v>
      </c>
      <c r="L194" s="4">
        <v>22</v>
      </c>
      <c r="M194" s="4">
        <v>3</v>
      </c>
      <c r="N194" s="4" t="s">
        <v>1067</v>
      </c>
      <c r="O194" s="4">
        <v>-1</v>
      </c>
      <c r="P194" s="4"/>
      <c r="Q194" s="4"/>
      <c r="R194" s="4"/>
      <c r="S194" s="4"/>
      <c r="T194" s="4"/>
      <c r="U194" s="4"/>
      <c r="V194" s="4"/>
      <c r="W194" s="4"/>
    </row>
    <row r="195" spans="1:245">
      <c r="A195" s="4">
        <v>50</v>
      </c>
      <c r="B195" s="4">
        <v>0</v>
      </c>
      <c r="C195" s="4">
        <v>0</v>
      </c>
      <c r="D195" s="4">
        <v>1</v>
      </c>
      <c r="E195" s="4">
        <v>209</v>
      </c>
      <c r="F195" s="4">
        <f ca="1">ROUND(Source!W171,O195)</f>
        <v>0</v>
      </c>
      <c r="G195" s="4" t="s">
        <v>232</v>
      </c>
      <c r="H195" s="4" t="s">
        <v>233</v>
      </c>
      <c r="I195" s="4"/>
      <c r="J195" s="4"/>
      <c r="K195" s="4">
        <v>209</v>
      </c>
      <c r="L195" s="4">
        <v>23</v>
      </c>
      <c r="M195" s="4">
        <v>3</v>
      </c>
      <c r="N195" s="4" t="s">
        <v>1067</v>
      </c>
      <c r="O195" s="4">
        <v>2</v>
      </c>
      <c r="P195" s="4"/>
      <c r="Q195" s="4"/>
      <c r="R195" s="4"/>
      <c r="S195" s="4"/>
      <c r="T195" s="4"/>
      <c r="U195" s="4"/>
      <c r="V195" s="4"/>
      <c r="W195" s="4"/>
    </row>
    <row r="196" spans="1:245">
      <c r="A196" s="4">
        <v>50</v>
      </c>
      <c r="B196" s="4">
        <v>0</v>
      </c>
      <c r="C196" s="4">
        <v>0</v>
      </c>
      <c r="D196" s="4">
        <v>1</v>
      </c>
      <c r="E196" s="4">
        <v>210</v>
      </c>
      <c r="F196" s="4">
        <f ca="1">ROUND(Source!X171,O196)</f>
        <v>710.98</v>
      </c>
      <c r="G196" s="4" t="s">
        <v>234</v>
      </c>
      <c r="H196" s="4" t="s">
        <v>235</v>
      </c>
      <c r="I196" s="4"/>
      <c r="J196" s="4"/>
      <c r="K196" s="4">
        <v>210</v>
      </c>
      <c r="L196" s="4">
        <v>24</v>
      </c>
      <c r="M196" s="4">
        <v>3</v>
      </c>
      <c r="N196" s="4" t="s">
        <v>1067</v>
      </c>
      <c r="O196" s="4">
        <v>2</v>
      </c>
      <c r="P196" s="4"/>
      <c r="Q196" s="4"/>
      <c r="R196" s="4"/>
      <c r="S196" s="4"/>
      <c r="T196" s="4"/>
      <c r="U196" s="4"/>
      <c r="V196" s="4"/>
      <c r="W196" s="4"/>
    </row>
    <row r="197" spans="1:245">
      <c r="A197" s="4">
        <v>50</v>
      </c>
      <c r="B197" s="4">
        <v>0</v>
      </c>
      <c r="C197" s="4">
        <v>0</v>
      </c>
      <c r="D197" s="4">
        <v>1</v>
      </c>
      <c r="E197" s="4">
        <v>211</v>
      </c>
      <c r="F197" s="4">
        <f ca="1">ROUND(Source!Y171,O197)</f>
        <v>499.19</v>
      </c>
      <c r="G197" s="4" t="s">
        <v>236</v>
      </c>
      <c r="H197" s="4" t="s">
        <v>237</v>
      </c>
      <c r="I197" s="4"/>
      <c r="J197" s="4"/>
      <c r="K197" s="4">
        <v>211</v>
      </c>
      <c r="L197" s="4">
        <v>25</v>
      </c>
      <c r="M197" s="4">
        <v>3</v>
      </c>
      <c r="N197" s="4" t="s">
        <v>1067</v>
      </c>
      <c r="O197" s="4">
        <v>2</v>
      </c>
      <c r="P197" s="4"/>
      <c r="Q197" s="4"/>
      <c r="R197" s="4"/>
      <c r="S197" s="4"/>
      <c r="T197" s="4"/>
      <c r="U197" s="4"/>
      <c r="V197" s="4"/>
      <c r="W197" s="4"/>
    </row>
    <row r="198" spans="1:245">
      <c r="A198" s="4">
        <v>50</v>
      </c>
      <c r="B198" s="4">
        <v>0</v>
      </c>
      <c r="C198" s="4">
        <v>0</v>
      </c>
      <c r="D198" s="4">
        <v>1</v>
      </c>
      <c r="E198" s="4">
        <v>224</v>
      </c>
      <c r="F198" s="4">
        <f ca="1">ROUND(Source!AR171,O198)</f>
        <v>15324.55</v>
      </c>
      <c r="G198" s="4" t="s">
        <v>238</v>
      </c>
      <c r="H198" s="4" t="s">
        <v>239</v>
      </c>
      <c r="I198" s="4"/>
      <c r="J198" s="4"/>
      <c r="K198" s="4">
        <v>224</v>
      </c>
      <c r="L198" s="4">
        <v>26</v>
      </c>
      <c r="M198" s="4">
        <v>3</v>
      </c>
      <c r="N198" s="4" t="s">
        <v>1067</v>
      </c>
      <c r="O198" s="4">
        <v>2</v>
      </c>
      <c r="P198" s="4"/>
      <c r="Q198" s="4"/>
      <c r="R198" s="4"/>
      <c r="S198" s="4"/>
      <c r="T198" s="4"/>
      <c r="U198" s="4"/>
      <c r="V198" s="4"/>
      <c r="W198" s="4"/>
    </row>
    <row r="200" spans="1:245">
      <c r="A200" s="1">
        <v>4</v>
      </c>
      <c r="B200" s="1">
        <v>1</v>
      </c>
      <c r="C200" s="1"/>
      <c r="D200" s="1">
        <f>ROW(A219)</f>
        <v>219</v>
      </c>
      <c r="E200" s="1"/>
      <c r="F200" s="1" t="s">
        <v>1075</v>
      </c>
      <c r="G200" s="1" t="s">
        <v>302</v>
      </c>
      <c r="H200" s="1" t="s">
        <v>1067</v>
      </c>
      <c r="I200" s="1">
        <v>0</v>
      </c>
      <c r="J200" s="1"/>
      <c r="K200" s="1">
        <v>0</v>
      </c>
      <c r="L200" s="1"/>
      <c r="M200" s="1"/>
      <c r="N200" s="1"/>
      <c r="O200" s="1"/>
      <c r="P200" s="1"/>
      <c r="Q200" s="1"/>
      <c r="R200" s="1"/>
      <c r="S200" s="1"/>
      <c r="T200" s="1"/>
      <c r="U200" s="1" t="s">
        <v>1067</v>
      </c>
      <c r="V200" s="1">
        <v>0</v>
      </c>
      <c r="W200" s="1"/>
      <c r="X200" s="1"/>
      <c r="Y200" s="1"/>
      <c r="Z200" s="1"/>
      <c r="AA200" s="1"/>
      <c r="AB200" s="1" t="s">
        <v>1067</v>
      </c>
      <c r="AC200" s="1" t="s">
        <v>1067</v>
      </c>
      <c r="AD200" s="1" t="s">
        <v>1067</v>
      </c>
      <c r="AE200" s="1" t="s">
        <v>1067</v>
      </c>
      <c r="AF200" s="1" t="s">
        <v>1067</v>
      </c>
      <c r="AG200" s="1" t="s">
        <v>1067</v>
      </c>
      <c r="AH200" s="1"/>
      <c r="AI200" s="1"/>
      <c r="AJ200" s="1"/>
      <c r="AK200" s="1"/>
      <c r="AL200" s="1"/>
      <c r="AM200" s="1"/>
      <c r="AN200" s="1"/>
      <c r="AO200" s="1"/>
      <c r="AP200" s="1" t="s">
        <v>1067</v>
      </c>
      <c r="AQ200" s="1" t="s">
        <v>1067</v>
      </c>
      <c r="AR200" s="1" t="s">
        <v>1067</v>
      </c>
      <c r="AS200" s="1"/>
      <c r="AT200" s="1"/>
      <c r="AU200" s="1"/>
      <c r="AV200" s="1"/>
      <c r="AW200" s="1"/>
      <c r="AX200" s="1"/>
      <c r="AY200" s="1"/>
      <c r="AZ200" s="1" t="s">
        <v>1067</v>
      </c>
      <c r="BA200" s="1"/>
      <c r="BB200" s="1" t="s">
        <v>1067</v>
      </c>
      <c r="BC200" s="1" t="s">
        <v>1067</v>
      </c>
      <c r="BD200" s="1" t="s">
        <v>1067</v>
      </c>
      <c r="BE200" s="1" t="s">
        <v>1067</v>
      </c>
      <c r="BF200" s="1" t="s">
        <v>1067</v>
      </c>
      <c r="BG200" s="1" t="s">
        <v>1067</v>
      </c>
      <c r="BH200" s="1" t="s">
        <v>1067</v>
      </c>
      <c r="BI200" s="1" t="s">
        <v>1067</v>
      </c>
      <c r="BJ200" s="1" t="s">
        <v>1067</v>
      </c>
      <c r="BK200" s="1" t="s">
        <v>1067</v>
      </c>
      <c r="BL200" s="1" t="s">
        <v>1067</v>
      </c>
      <c r="BM200" s="1" t="s">
        <v>1067</v>
      </c>
      <c r="BN200" s="1" t="s">
        <v>1067</v>
      </c>
      <c r="BO200" s="1" t="s">
        <v>1067</v>
      </c>
      <c r="BP200" s="1" t="s">
        <v>1067</v>
      </c>
      <c r="BQ200" s="1"/>
      <c r="BR200" s="1"/>
      <c r="BS200" s="1"/>
      <c r="BT200" s="1"/>
      <c r="BU200" s="1"/>
      <c r="BV200" s="1"/>
      <c r="BW200" s="1"/>
      <c r="BX200" s="1">
        <v>0</v>
      </c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>
        <v>0</v>
      </c>
    </row>
    <row r="202" spans="1:245">
      <c r="A202" s="2">
        <v>52</v>
      </c>
      <c r="B202" s="2">
        <f t="shared" ref="B202:G202" si="187">B219</f>
        <v>1</v>
      </c>
      <c r="C202" s="2">
        <f t="shared" si="187"/>
        <v>4</v>
      </c>
      <c r="D202" s="2">
        <f t="shared" si="187"/>
        <v>200</v>
      </c>
      <c r="E202" s="2">
        <f t="shared" si="187"/>
        <v>0</v>
      </c>
      <c r="F202" s="2" t="str">
        <f t="shared" si="187"/>
        <v>Новый раздел</v>
      </c>
      <c r="G202" s="2" t="str">
        <f t="shared" si="187"/>
        <v>3 Система электроосвещения</v>
      </c>
      <c r="H202" s="2"/>
      <c r="I202" s="2"/>
      <c r="J202" s="2"/>
      <c r="K202" s="2"/>
      <c r="L202" s="2"/>
      <c r="M202" s="2"/>
      <c r="N202" s="2"/>
      <c r="O202" s="2">
        <f t="shared" ref="O202:AT202" si="188">O219</f>
        <v>162968.28</v>
      </c>
      <c r="P202" s="2">
        <f t="shared" si="188"/>
        <v>141682.92000000001</v>
      </c>
      <c r="Q202" s="2">
        <f t="shared" si="188"/>
        <v>12465.08</v>
      </c>
      <c r="R202" s="2">
        <f t="shared" si="188"/>
        <v>1205.17</v>
      </c>
      <c r="S202" s="2">
        <f t="shared" si="188"/>
        <v>8820.2800000000007</v>
      </c>
      <c r="T202" s="2">
        <f t="shared" si="188"/>
        <v>0</v>
      </c>
      <c r="U202" s="2">
        <f t="shared" si="188"/>
        <v>145.16140000000001</v>
      </c>
      <c r="V202" s="2">
        <f t="shared" si="188"/>
        <v>15.161000000000001</v>
      </c>
      <c r="W202" s="2">
        <f t="shared" si="188"/>
        <v>0</v>
      </c>
      <c r="X202" s="2">
        <f t="shared" si="188"/>
        <v>8898.7999999999993</v>
      </c>
      <c r="Y202" s="2">
        <f t="shared" si="188"/>
        <v>6374.96</v>
      </c>
      <c r="Z202" s="2">
        <f t="shared" si="188"/>
        <v>0</v>
      </c>
      <c r="AA202" s="2">
        <f t="shared" si="188"/>
        <v>0</v>
      </c>
      <c r="AB202" s="2">
        <f t="shared" si="188"/>
        <v>162968.28</v>
      </c>
      <c r="AC202" s="2">
        <f t="shared" si="188"/>
        <v>141682.92000000001</v>
      </c>
      <c r="AD202" s="2">
        <f t="shared" si="188"/>
        <v>12465.08</v>
      </c>
      <c r="AE202" s="2">
        <f t="shared" si="188"/>
        <v>1205.17</v>
      </c>
      <c r="AF202" s="2">
        <f t="shared" si="188"/>
        <v>8820.2800000000007</v>
      </c>
      <c r="AG202" s="2">
        <f t="shared" si="188"/>
        <v>0</v>
      </c>
      <c r="AH202" s="2">
        <f t="shared" si="188"/>
        <v>145.16140000000001</v>
      </c>
      <c r="AI202" s="2">
        <f t="shared" si="188"/>
        <v>15.161000000000001</v>
      </c>
      <c r="AJ202" s="2">
        <f t="shared" si="188"/>
        <v>0</v>
      </c>
      <c r="AK202" s="2">
        <f t="shared" si="188"/>
        <v>8898.7999999999993</v>
      </c>
      <c r="AL202" s="2">
        <f t="shared" si="188"/>
        <v>6374.96</v>
      </c>
      <c r="AM202" s="2">
        <f t="shared" si="188"/>
        <v>0</v>
      </c>
      <c r="AN202" s="2">
        <f t="shared" si="188"/>
        <v>0</v>
      </c>
      <c r="AO202" s="2">
        <f t="shared" si="188"/>
        <v>0</v>
      </c>
      <c r="AP202" s="2">
        <f t="shared" si="188"/>
        <v>0</v>
      </c>
      <c r="AQ202" s="2">
        <f t="shared" si="188"/>
        <v>0</v>
      </c>
      <c r="AR202" s="2">
        <f t="shared" si="188"/>
        <v>178242.04</v>
      </c>
      <c r="AS202" s="2">
        <f t="shared" si="188"/>
        <v>48014.97</v>
      </c>
      <c r="AT202" s="2">
        <f t="shared" si="188"/>
        <v>130227.07</v>
      </c>
      <c r="AU202" s="2">
        <f t="shared" ref="AU202:BZ202" si="189">AU219</f>
        <v>0</v>
      </c>
      <c r="AV202" s="2">
        <f t="shared" si="189"/>
        <v>141682.92000000001</v>
      </c>
      <c r="AW202" s="2">
        <f t="shared" si="189"/>
        <v>141682.92000000001</v>
      </c>
      <c r="AX202" s="2">
        <f t="shared" si="189"/>
        <v>0</v>
      </c>
      <c r="AY202" s="2">
        <f t="shared" si="189"/>
        <v>141682.92000000001</v>
      </c>
      <c r="AZ202" s="2">
        <f t="shared" si="189"/>
        <v>0</v>
      </c>
      <c r="BA202" s="2">
        <f t="shared" si="189"/>
        <v>0</v>
      </c>
      <c r="BB202" s="2">
        <f t="shared" si="189"/>
        <v>0</v>
      </c>
      <c r="BC202" s="2">
        <f t="shared" si="189"/>
        <v>0</v>
      </c>
      <c r="BD202" s="2">
        <f t="shared" si="189"/>
        <v>0</v>
      </c>
      <c r="BE202" s="2">
        <f t="shared" si="189"/>
        <v>0</v>
      </c>
      <c r="BF202" s="2">
        <f t="shared" si="189"/>
        <v>0</v>
      </c>
      <c r="BG202" s="2">
        <f t="shared" si="189"/>
        <v>0</v>
      </c>
      <c r="BH202" s="2">
        <f t="shared" si="189"/>
        <v>0</v>
      </c>
      <c r="BI202" s="2">
        <f t="shared" si="189"/>
        <v>0</v>
      </c>
      <c r="BJ202" s="2">
        <f t="shared" si="189"/>
        <v>0</v>
      </c>
      <c r="BK202" s="2">
        <f t="shared" si="189"/>
        <v>0</v>
      </c>
      <c r="BL202" s="2">
        <f t="shared" si="189"/>
        <v>0</v>
      </c>
      <c r="BM202" s="2">
        <f t="shared" si="189"/>
        <v>0</v>
      </c>
      <c r="BN202" s="2">
        <f t="shared" si="189"/>
        <v>0</v>
      </c>
      <c r="BO202" s="2">
        <f t="shared" si="189"/>
        <v>0</v>
      </c>
      <c r="BP202" s="2">
        <f t="shared" si="189"/>
        <v>0</v>
      </c>
      <c r="BQ202" s="2">
        <f t="shared" si="189"/>
        <v>0</v>
      </c>
      <c r="BR202" s="2">
        <f t="shared" si="189"/>
        <v>0</v>
      </c>
      <c r="BS202" s="2">
        <f t="shared" si="189"/>
        <v>0</v>
      </c>
      <c r="BT202" s="2">
        <f t="shared" si="189"/>
        <v>0</v>
      </c>
      <c r="BU202" s="2">
        <f t="shared" si="189"/>
        <v>0</v>
      </c>
      <c r="BV202" s="2">
        <f t="shared" si="189"/>
        <v>0</v>
      </c>
      <c r="BW202" s="2">
        <f t="shared" si="189"/>
        <v>0</v>
      </c>
      <c r="BX202" s="2">
        <f t="shared" si="189"/>
        <v>0</v>
      </c>
      <c r="BY202" s="2">
        <f t="shared" si="189"/>
        <v>0</v>
      </c>
      <c r="BZ202" s="2">
        <f t="shared" si="189"/>
        <v>0</v>
      </c>
      <c r="CA202" s="2">
        <f t="shared" ref="CA202:DF202" si="190">CA219</f>
        <v>178242.04</v>
      </c>
      <c r="CB202" s="2">
        <f t="shared" si="190"/>
        <v>48014.97</v>
      </c>
      <c r="CC202" s="2">
        <f t="shared" si="190"/>
        <v>130227.07</v>
      </c>
      <c r="CD202" s="2">
        <f t="shared" si="190"/>
        <v>0</v>
      </c>
      <c r="CE202" s="2">
        <f t="shared" si="190"/>
        <v>141682.92000000001</v>
      </c>
      <c r="CF202" s="2">
        <f t="shared" si="190"/>
        <v>141682.92000000001</v>
      </c>
      <c r="CG202" s="2">
        <f t="shared" si="190"/>
        <v>0</v>
      </c>
      <c r="CH202" s="2">
        <f t="shared" si="190"/>
        <v>141682.92000000001</v>
      </c>
      <c r="CI202" s="2">
        <f t="shared" si="190"/>
        <v>0</v>
      </c>
      <c r="CJ202" s="2">
        <f t="shared" si="190"/>
        <v>0</v>
      </c>
      <c r="CK202" s="2">
        <f t="shared" si="190"/>
        <v>0</v>
      </c>
      <c r="CL202" s="2">
        <f t="shared" si="190"/>
        <v>0</v>
      </c>
      <c r="CM202" s="2">
        <f t="shared" si="190"/>
        <v>0</v>
      </c>
      <c r="CN202" s="2">
        <f t="shared" si="190"/>
        <v>0</v>
      </c>
      <c r="CO202" s="2">
        <f t="shared" si="190"/>
        <v>0</v>
      </c>
      <c r="CP202" s="2">
        <f t="shared" si="190"/>
        <v>0</v>
      </c>
      <c r="CQ202" s="2">
        <f t="shared" si="190"/>
        <v>0</v>
      </c>
      <c r="CR202" s="2">
        <f t="shared" si="190"/>
        <v>0</v>
      </c>
      <c r="CS202" s="2">
        <f t="shared" si="190"/>
        <v>0</v>
      </c>
      <c r="CT202" s="2">
        <f t="shared" si="190"/>
        <v>0</v>
      </c>
      <c r="CU202" s="2">
        <f t="shared" si="190"/>
        <v>0</v>
      </c>
      <c r="CV202" s="2">
        <f t="shared" si="190"/>
        <v>0</v>
      </c>
      <c r="CW202" s="2">
        <f t="shared" si="190"/>
        <v>0</v>
      </c>
      <c r="CX202" s="2">
        <f t="shared" si="190"/>
        <v>0</v>
      </c>
      <c r="CY202" s="2">
        <f t="shared" si="190"/>
        <v>0</v>
      </c>
      <c r="CZ202" s="2">
        <f t="shared" si="190"/>
        <v>0</v>
      </c>
      <c r="DA202" s="2">
        <f t="shared" si="190"/>
        <v>0</v>
      </c>
      <c r="DB202" s="2">
        <f t="shared" si="190"/>
        <v>0</v>
      </c>
      <c r="DC202" s="2">
        <f t="shared" si="190"/>
        <v>0</v>
      </c>
      <c r="DD202" s="2">
        <f t="shared" si="190"/>
        <v>0</v>
      </c>
      <c r="DE202" s="2">
        <f t="shared" si="190"/>
        <v>0</v>
      </c>
      <c r="DF202" s="2">
        <f t="shared" si="190"/>
        <v>0</v>
      </c>
      <c r="DG202" s="3">
        <f t="shared" ref="DG202:EL202" si="191">DG219</f>
        <v>0</v>
      </c>
      <c r="DH202" s="3">
        <f t="shared" si="191"/>
        <v>0</v>
      </c>
      <c r="DI202" s="3">
        <f t="shared" si="191"/>
        <v>0</v>
      </c>
      <c r="DJ202" s="3">
        <f t="shared" si="191"/>
        <v>0</v>
      </c>
      <c r="DK202" s="3">
        <f t="shared" si="191"/>
        <v>0</v>
      </c>
      <c r="DL202" s="3">
        <f t="shared" si="191"/>
        <v>0</v>
      </c>
      <c r="DM202" s="3">
        <f t="shared" si="191"/>
        <v>0</v>
      </c>
      <c r="DN202" s="3">
        <f t="shared" si="191"/>
        <v>0</v>
      </c>
      <c r="DO202" s="3">
        <f t="shared" si="191"/>
        <v>0</v>
      </c>
      <c r="DP202" s="3">
        <f t="shared" si="191"/>
        <v>0</v>
      </c>
      <c r="DQ202" s="3">
        <f t="shared" si="191"/>
        <v>0</v>
      </c>
      <c r="DR202" s="3">
        <f t="shared" si="191"/>
        <v>0</v>
      </c>
      <c r="DS202" s="3">
        <f t="shared" si="191"/>
        <v>0</v>
      </c>
      <c r="DT202" s="3">
        <f t="shared" si="191"/>
        <v>0</v>
      </c>
      <c r="DU202" s="3">
        <f t="shared" si="191"/>
        <v>0</v>
      </c>
      <c r="DV202" s="3">
        <f t="shared" si="191"/>
        <v>0</v>
      </c>
      <c r="DW202" s="3">
        <f t="shared" si="191"/>
        <v>0</v>
      </c>
      <c r="DX202" s="3">
        <f t="shared" si="191"/>
        <v>0</v>
      </c>
      <c r="DY202" s="3">
        <f t="shared" si="191"/>
        <v>0</v>
      </c>
      <c r="DZ202" s="3">
        <f t="shared" si="191"/>
        <v>0</v>
      </c>
      <c r="EA202" s="3">
        <f t="shared" si="191"/>
        <v>0</v>
      </c>
      <c r="EB202" s="3">
        <f t="shared" si="191"/>
        <v>0</v>
      </c>
      <c r="EC202" s="3">
        <f t="shared" si="191"/>
        <v>0</v>
      </c>
      <c r="ED202" s="3">
        <f t="shared" si="191"/>
        <v>0</v>
      </c>
      <c r="EE202" s="3">
        <f t="shared" si="191"/>
        <v>0</v>
      </c>
      <c r="EF202" s="3">
        <f t="shared" si="191"/>
        <v>0</v>
      </c>
      <c r="EG202" s="3">
        <f t="shared" si="191"/>
        <v>0</v>
      </c>
      <c r="EH202" s="3">
        <f t="shared" si="191"/>
        <v>0</v>
      </c>
      <c r="EI202" s="3">
        <f t="shared" si="191"/>
        <v>0</v>
      </c>
      <c r="EJ202" s="3">
        <f t="shared" si="191"/>
        <v>0</v>
      </c>
      <c r="EK202" s="3">
        <f t="shared" si="191"/>
        <v>0</v>
      </c>
      <c r="EL202" s="3">
        <f t="shared" si="191"/>
        <v>0</v>
      </c>
      <c r="EM202" s="3">
        <f t="shared" ref="EM202:FR202" si="192">EM219</f>
        <v>0</v>
      </c>
      <c r="EN202" s="3">
        <f t="shared" si="192"/>
        <v>0</v>
      </c>
      <c r="EO202" s="3">
        <f t="shared" si="192"/>
        <v>0</v>
      </c>
      <c r="EP202" s="3">
        <f t="shared" si="192"/>
        <v>0</v>
      </c>
      <c r="EQ202" s="3">
        <f t="shared" si="192"/>
        <v>0</v>
      </c>
      <c r="ER202" s="3">
        <f t="shared" si="192"/>
        <v>0</v>
      </c>
      <c r="ES202" s="3">
        <f t="shared" si="192"/>
        <v>0</v>
      </c>
      <c r="ET202" s="3">
        <f t="shared" si="192"/>
        <v>0</v>
      </c>
      <c r="EU202" s="3">
        <f t="shared" si="192"/>
        <v>0</v>
      </c>
      <c r="EV202" s="3">
        <f t="shared" si="192"/>
        <v>0</v>
      </c>
      <c r="EW202" s="3">
        <f t="shared" si="192"/>
        <v>0</v>
      </c>
      <c r="EX202" s="3">
        <f t="shared" si="192"/>
        <v>0</v>
      </c>
      <c r="EY202" s="3">
        <f t="shared" si="192"/>
        <v>0</v>
      </c>
      <c r="EZ202" s="3">
        <f t="shared" si="192"/>
        <v>0</v>
      </c>
      <c r="FA202" s="3">
        <f t="shared" si="192"/>
        <v>0</v>
      </c>
      <c r="FB202" s="3">
        <f t="shared" si="192"/>
        <v>0</v>
      </c>
      <c r="FC202" s="3">
        <f t="shared" si="192"/>
        <v>0</v>
      </c>
      <c r="FD202" s="3">
        <f t="shared" si="192"/>
        <v>0</v>
      </c>
      <c r="FE202" s="3">
        <f t="shared" si="192"/>
        <v>0</v>
      </c>
      <c r="FF202" s="3">
        <f t="shared" si="192"/>
        <v>0</v>
      </c>
      <c r="FG202" s="3">
        <f t="shared" si="192"/>
        <v>0</v>
      </c>
      <c r="FH202" s="3">
        <f t="shared" si="192"/>
        <v>0</v>
      </c>
      <c r="FI202" s="3">
        <f t="shared" si="192"/>
        <v>0</v>
      </c>
      <c r="FJ202" s="3">
        <f t="shared" si="192"/>
        <v>0</v>
      </c>
      <c r="FK202" s="3">
        <f t="shared" si="192"/>
        <v>0</v>
      </c>
      <c r="FL202" s="3">
        <f t="shared" si="192"/>
        <v>0</v>
      </c>
      <c r="FM202" s="3">
        <f t="shared" si="192"/>
        <v>0</v>
      </c>
      <c r="FN202" s="3">
        <f t="shared" si="192"/>
        <v>0</v>
      </c>
      <c r="FO202" s="3">
        <f t="shared" si="192"/>
        <v>0</v>
      </c>
      <c r="FP202" s="3">
        <f t="shared" si="192"/>
        <v>0</v>
      </c>
      <c r="FQ202" s="3">
        <f t="shared" si="192"/>
        <v>0</v>
      </c>
      <c r="FR202" s="3">
        <f t="shared" si="192"/>
        <v>0</v>
      </c>
      <c r="FS202" s="3">
        <f t="shared" ref="FS202:GX202" si="193">FS219</f>
        <v>0</v>
      </c>
      <c r="FT202" s="3">
        <f t="shared" si="193"/>
        <v>0</v>
      </c>
      <c r="FU202" s="3">
        <f t="shared" si="193"/>
        <v>0</v>
      </c>
      <c r="FV202" s="3">
        <f t="shared" si="193"/>
        <v>0</v>
      </c>
      <c r="FW202" s="3">
        <f t="shared" si="193"/>
        <v>0</v>
      </c>
      <c r="FX202" s="3">
        <f t="shared" si="193"/>
        <v>0</v>
      </c>
      <c r="FY202" s="3">
        <f t="shared" si="193"/>
        <v>0</v>
      </c>
      <c r="FZ202" s="3">
        <f t="shared" si="193"/>
        <v>0</v>
      </c>
      <c r="GA202" s="3">
        <f t="shared" si="193"/>
        <v>0</v>
      </c>
      <c r="GB202" s="3">
        <f t="shared" si="193"/>
        <v>0</v>
      </c>
      <c r="GC202" s="3">
        <f t="shared" si="193"/>
        <v>0</v>
      </c>
      <c r="GD202" s="3">
        <f t="shared" si="193"/>
        <v>0</v>
      </c>
      <c r="GE202" s="3">
        <f t="shared" si="193"/>
        <v>0</v>
      </c>
      <c r="GF202" s="3">
        <f t="shared" si="193"/>
        <v>0</v>
      </c>
      <c r="GG202" s="3">
        <f t="shared" si="193"/>
        <v>0</v>
      </c>
      <c r="GH202" s="3">
        <f t="shared" si="193"/>
        <v>0</v>
      </c>
      <c r="GI202" s="3">
        <f t="shared" si="193"/>
        <v>0</v>
      </c>
      <c r="GJ202" s="3">
        <f t="shared" si="193"/>
        <v>0</v>
      </c>
      <c r="GK202" s="3">
        <f t="shared" si="193"/>
        <v>0</v>
      </c>
      <c r="GL202" s="3">
        <f t="shared" si="193"/>
        <v>0</v>
      </c>
      <c r="GM202" s="3">
        <f t="shared" si="193"/>
        <v>0</v>
      </c>
      <c r="GN202" s="3">
        <f t="shared" si="193"/>
        <v>0</v>
      </c>
      <c r="GO202" s="3">
        <f t="shared" si="193"/>
        <v>0</v>
      </c>
      <c r="GP202" s="3">
        <f t="shared" si="193"/>
        <v>0</v>
      </c>
      <c r="GQ202" s="3">
        <f t="shared" si="193"/>
        <v>0</v>
      </c>
      <c r="GR202" s="3">
        <f t="shared" si="193"/>
        <v>0</v>
      </c>
      <c r="GS202" s="3">
        <f t="shared" si="193"/>
        <v>0</v>
      </c>
      <c r="GT202" s="3">
        <f t="shared" si="193"/>
        <v>0</v>
      </c>
      <c r="GU202" s="3">
        <f t="shared" si="193"/>
        <v>0</v>
      </c>
      <c r="GV202" s="3">
        <f t="shared" si="193"/>
        <v>0</v>
      </c>
      <c r="GW202" s="3">
        <f t="shared" si="193"/>
        <v>0</v>
      </c>
      <c r="GX202" s="3">
        <f t="shared" si="193"/>
        <v>0</v>
      </c>
    </row>
    <row r="204" spans="1:245">
      <c r="A204">
        <v>17</v>
      </c>
      <c r="B204">
        <v>1</v>
      </c>
      <c r="C204">
        <f ca="1">ROW(SmtRes!A375)</f>
        <v>375</v>
      </c>
      <c r="D204">
        <f ca="1">ROW(EtalonRes!A362)</f>
        <v>362</v>
      </c>
      <c r="E204" t="s">
        <v>303</v>
      </c>
      <c r="F204" t="s">
        <v>304</v>
      </c>
      <c r="G204" t="s">
        <v>305</v>
      </c>
      <c r="H204" t="s">
        <v>254</v>
      </c>
      <c r="I204">
        <f>ROUND(32/100,9)</f>
        <v>0.32</v>
      </c>
      <c r="J204">
        <v>0</v>
      </c>
      <c r="O204">
        <f t="shared" ref="O204:O217" si="194">ROUND(CP204,2)</f>
        <v>97.75</v>
      </c>
      <c r="P204">
        <f t="shared" ref="P204:P217" si="195">ROUND(CQ204*I204,2)</f>
        <v>0</v>
      </c>
      <c r="Q204">
        <f t="shared" ref="Q204:Q217" si="196">ROUND(CR204*I204,2)</f>
        <v>1.83</v>
      </c>
      <c r="R204">
        <f t="shared" ref="R204:R217" si="197">ROUND(CS204*I204,2)</f>
        <v>0.8</v>
      </c>
      <c r="S204">
        <f t="shared" ref="S204:S217" si="198">ROUND(CT204*I204,2)</f>
        <v>95.92</v>
      </c>
      <c r="T204">
        <f t="shared" ref="T204:T217" si="199">ROUND(CU204*I204,2)</f>
        <v>0</v>
      </c>
      <c r="U204">
        <f t="shared" ref="U204:U217" si="200">CV204*I204</f>
        <v>2.0224000000000002</v>
      </c>
      <c r="V204">
        <f t="shared" ref="V204:V217" si="201">CW204*I204</f>
        <v>9.5999999999999992E-3</v>
      </c>
      <c r="W204">
        <f t="shared" ref="W204:W217" si="202">ROUND(CX204*I204,2)</f>
        <v>0</v>
      </c>
      <c r="X204">
        <f t="shared" ref="X204:X217" si="203">ROUND(CY204,2)</f>
        <v>82.21</v>
      </c>
      <c r="Y204">
        <f t="shared" ref="Y204:Y217" si="204">ROUND(CZ204,2)</f>
        <v>62.87</v>
      </c>
      <c r="AA204">
        <v>39278658</v>
      </c>
      <c r="AB204">
        <f t="shared" ref="AB204:AB217" si="205">ROUND((AC204+AD204+AF204),2)</f>
        <v>50.24</v>
      </c>
      <c r="AC204">
        <f t="shared" ref="AC204:AC217" si="206">ROUND((ES204),2)</f>
        <v>0</v>
      </c>
      <c r="AD204">
        <f t="shared" ref="AD204:AD217" si="207">ROUND((((ET204)-(EU204))+AE204),2)</f>
        <v>0.94</v>
      </c>
      <c r="AE204">
        <f t="shared" ref="AE204:AE217" si="208">ROUND((EU204),2)</f>
        <v>0.41</v>
      </c>
      <c r="AF204">
        <f t="shared" ref="AF204:AF217" si="209">ROUND((EV204),2)</f>
        <v>49.3</v>
      </c>
      <c r="AG204">
        <f t="shared" ref="AG204:AG217" si="210">ROUND((AP204),2)</f>
        <v>0</v>
      </c>
      <c r="AH204">
        <f t="shared" ref="AH204:AH217" si="211">(EW204)</f>
        <v>6.32</v>
      </c>
      <c r="AI204">
        <f t="shared" ref="AI204:AI217" si="212">(EX204)</f>
        <v>0.03</v>
      </c>
      <c r="AJ204">
        <f t="shared" ref="AJ204:AJ217" si="213">ROUND((AS204),2)</f>
        <v>0</v>
      </c>
      <c r="AK204">
        <v>50.24</v>
      </c>
      <c r="AL204">
        <v>0</v>
      </c>
      <c r="AM204">
        <v>0.94</v>
      </c>
      <c r="AN204">
        <v>0.41</v>
      </c>
      <c r="AO204">
        <v>49.3</v>
      </c>
      <c r="AP204">
        <v>0</v>
      </c>
      <c r="AQ204">
        <v>6.32</v>
      </c>
      <c r="AR204">
        <v>0.03</v>
      </c>
      <c r="AS204">
        <v>0</v>
      </c>
      <c r="AT204">
        <v>85</v>
      </c>
      <c r="AU204">
        <v>65</v>
      </c>
      <c r="AV204">
        <v>1</v>
      </c>
      <c r="AW204">
        <v>1</v>
      </c>
      <c r="AZ204">
        <v>6.08</v>
      </c>
      <c r="BA204">
        <v>6.08</v>
      </c>
      <c r="BB204">
        <v>6.08</v>
      </c>
      <c r="BC204">
        <v>6.08</v>
      </c>
      <c r="BD204" t="s">
        <v>1067</v>
      </c>
      <c r="BE204" t="s">
        <v>1067</v>
      </c>
      <c r="BF204" t="s">
        <v>1067</v>
      </c>
      <c r="BG204" t="s">
        <v>1067</v>
      </c>
      <c r="BH204">
        <v>0</v>
      </c>
      <c r="BI204">
        <v>1</v>
      </c>
      <c r="BJ204" t="s">
        <v>306</v>
      </c>
      <c r="BM204">
        <v>67001</v>
      </c>
      <c r="BN204">
        <v>0</v>
      </c>
      <c r="BO204" t="s">
        <v>1067</v>
      </c>
      <c r="BP204">
        <v>0</v>
      </c>
      <c r="BQ204">
        <v>6</v>
      </c>
      <c r="BR204">
        <v>0</v>
      </c>
      <c r="BS204">
        <v>6.08</v>
      </c>
      <c r="BT204">
        <v>1</v>
      </c>
      <c r="BU204">
        <v>1</v>
      </c>
      <c r="BV204">
        <v>1</v>
      </c>
      <c r="BW204">
        <v>1</v>
      </c>
      <c r="BX204">
        <v>1</v>
      </c>
      <c r="BY204" t="s">
        <v>1067</v>
      </c>
      <c r="BZ204">
        <v>85</v>
      </c>
      <c r="CA204">
        <v>65</v>
      </c>
      <c r="CF204">
        <v>0</v>
      </c>
      <c r="CG204">
        <v>0</v>
      </c>
      <c r="CM204">
        <v>0</v>
      </c>
      <c r="CN204" t="s">
        <v>1067</v>
      </c>
      <c r="CO204">
        <v>0</v>
      </c>
      <c r="CP204">
        <f t="shared" ref="CP204:CP217" si="214">(P204+Q204+S204)</f>
        <v>97.75</v>
      </c>
      <c r="CQ204">
        <f t="shared" ref="CQ204:CQ217" si="215">AC204*BC204</f>
        <v>0</v>
      </c>
      <c r="CR204">
        <f t="shared" ref="CR204:CR217" si="216">AD204*BB204</f>
        <v>5.7151999999999994</v>
      </c>
      <c r="CS204">
        <f t="shared" ref="CS204:CS217" si="217">AE204*BS204</f>
        <v>2.4927999999999999</v>
      </c>
      <c r="CT204">
        <f t="shared" ref="CT204:CT217" si="218">AF204*BA204</f>
        <v>299.74399999999997</v>
      </c>
      <c r="CU204">
        <f t="shared" ref="CU204:CU217" si="219">AG204</f>
        <v>0</v>
      </c>
      <c r="CV204">
        <f t="shared" ref="CV204:CV217" si="220">AH204</f>
        <v>6.32</v>
      </c>
      <c r="CW204">
        <f t="shared" ref="CW204:CW217" si="221">AI204</f>
        <v>0.03</v>
      </c>
      <c r="CX204">
        <f t="shared" ref="CX204:CX217" si="222">AJ204</f>
        <v>0</v>
      </c>
      <c r="CY204">
        <f t="shared" ref="CY204:CY217" si="223">(((S204+R204)*AT204)/100)</f>
        <v>82.212000000000003</v>
      </c>
      <c r="CZ204">
        <f t="shared" ref="CZ204:CZ217" si="224">(((S204+R204)*AU204)/100)</f>
        <v>62.868000000000002</v>
      </c>
      <c r="DC204" t="s">
        <v>1067</v>
      </c>
      <c r="DD204" t="s">
        <v>1067</v>
      </c>
      <c r="DE204" t="s">
        <v>1067</v>
      </c>
      <c r="DF204" t="s">
        <v>1067</v>
      </c>
      <c r="DG204" t="s">
        <v>1067</v>
      </c>
      <c r="DH204" t="s">
        <v>1067</v>
      </c>
      <c r="DI204" t="s">
        <v>1067</v>
      </c>
      <c r="DJ204" t="s">
        <v>1067</v>
      </c>
      <c r="DK204" t="s">
        <v>1067</v>
      </c>
      <c r="DL204" t="s">
        <v>1067</v>
      </c>
      <c r="DM204" t="s">
        <v>1067</v>
      </c>
      <c r="DN204">
        <v>0</v>
      </c>
      <c r="DO204">
        <v>0</v>
      </c>
      <c r="DP204">
        <v>1</v>
      </c>
      <c r="DQ204">
        <v>1</v>
      </c>
      <c r="DU204">
        <v>1013</v>
      </c>
      <c r="DV204" t="s">
        <v>254</v>
      </c>
      <c r="DW204" t="s">
        <v>254</v>
      </c>
      <c r="DX204">
        <v>1</v>
      </c>
      <c r="EE204">
        <v>39174628</v>
      </c>
      <c r="EF204">
        <v>6</v>
      </c>
      <c r="EG204" t="s">
        <v>1110</v>
      </c>
      <c r="EH204">
        <v>0</v>
      </c>
      <c r="EI204" t="s">
        <v>1067</v>
      </c>
      <c r="EJ204">
        <v>1</v>
      </c>
      <c r="EK204">
        <v>67001</v>
      </c>
      <c r="EL204" t="s">
        <v>256</v>
      </c>
      <c r="EM204" t="s">
        <v>257</v>
      </c>
      <c r="EO204" t="s">
        <v>1067</v>
      </c>
      <c r="EQ204">
        <v>0</v>
      </c>
      <c r="ER204">
        <v>50.24</v>
      </c>
      <c r="ES204">
        <v>0</v>
      </c>
      <c r="ET204">
        <v>0.94</v>
      </c>
      <c r="EU204">
        <v>0.41</v>
      </c>
      <c r="EV204">
        <v>49.3</v>
      </c>
      <c r="EW204">
        <v>6.32</v>
      </c>
      <c r="EX204">
        <v>0.03</v>
      </c>
      <c r="EY204">
        <v>0</v>
      </c>
      <c r="FQ204">
        <v>0</v>
      </c>
      <c r="FR204">
        <f t="shared" ref="FR204:FR217" si="225">ROUND(IF(AND(BH204=3,BI204=3),P204,0),2)</f>
        <v>0</v>
      </c>
      <c r="FS204">
        <v>0</v>
      </c>
      <c r="FX204">
        <v>85</v>
      </c>
      <c r="FY204">
        <v>65</v>
      </c>
      <c r="GA204" t="s">
        <v>1067</v>
      </c>
      <c r="GD204">
        <v>0</v>
      </c>
      <c r="GF204">
        <v>-1609785902</v>
      </c>
      <c r="GG204">
        <v>1</v>
      </c>
      <c r="GH204">
        <v>1</v>
      </c>
      <c r="GI204">
        <v>4</v>
      </c>
      <c r="GJ204">
        <v>0</v>
      </c>
      <c r="GK204">
        <f>ROUND(R204*(R12)/100,2)</f>
        <v>0</v>
      </c>
      <c r="GL204">
        <f t="shared" ref="GL204:GL217" si="226">ROUND(IF(AND(BH204=3,BI204=3,FS204&lt;&gt;0),P204,0),2)</f>
        <v>0</v>
      </c>
      <c r="GM204">
        <f t="shared" ref="GM204:GM217" si="227">ROUND(O204+X204+Y204+GK204,2)+GX204</f>
        <v>242.83</v>
      </c>
      <c r="GN204">
        <f t="shared" ref="GN204:GN217" si="228">IF(OR(BI204=0,BI204=1),ROUND(O204+X204+Y204+GK204,2),0)</f>
        <v>242.83</v>
      </c>
      <c r="GO204">
        <f t="shared" ref="GO204:GO217" si="229">IF(BI204=2,ROUND(O204+X204+Y204+GK204,2),0)</f>
        <v>0</v>
      </c>
      <c r="GP204">
        <f t="shared" ref="GP204:GP217" si="230">IF(BI204=4,ROUND(O204+X204+Y204+GK204,2)+GX204,0)</f>
        <v>0</v>
      </c>
      <c r="GR204">
        <v>0</v>
      </c>
      <c r="GS204">
        <v>3</v>
      </c>
      <c r="GT204">
        <v>0</v>
      </c>
      <c r="GU204" t="s">
        <v>1067</v>
      </c>
      <c r="GV204">
        <f t="shared" ref="GV204:GV217" si="231">ROUND(GT204,2)</f>
        <v>0</v>
      </c>
      <c r="GW204">
        <v>1</v>
      </c>
      <c r="GX204">
        <f t="shared" ref="GX204:GX217" si="232">ROUND(GV204*GW204*I204,2)</f>
        <v>0</v>
      </c>
      <c r="HA204">
        <v>0</v>
      </c>
      <c r="HB204">
        <v>0</v>
      </c>
      <c r="IK204">
        <v>0</v>
      </c>
    </row>
    <row r="205" spans="1:245">
      <c r="A205">
        <v>17</v>
      </c>
      <c r="B205">
        <v>1</v>
      </c>
      <c r="C205">
        <f ca="1">ROW(SmtRes!A376)</f>
        <v>376</v>
      </c>
      <c r="D205">
        <f ca="1">ROW(EtalonRes!A364)</f>
        <v>364</v>
      </c>
      <c r="E205" t="s">
        <v>307</v>
      </c>
      <c r="F205" t="s">
        <v>308</v>
      </c>
      <c r="G205" t="s">
        <v>309</v>
      </c>
      <c r="H205" t="s">
        <v>1108</v>
      </c>
      <c r="I205">
        <v>2</v>
      </c>
      <c r="J205">
        <v>0</v>
      </c>
      <c r="O205">
        <f t="shared" si="194"/>
        <v>240.89</v>
      </c>
      <c r="P205">
        <f t="shared" si="195"/>
        <v>0</v>
      </c>
      <c r="Q205">
        <f t="shared" si="196"/>
        <v>0</v>
      </c>
      <c r="R205">
        <f t="shared" si="197"/>
        <v>0</v>
      </c>
      <c r="S205">
        <f t="shared" si="198"/>
        <v>240.89</v>
      </c>
      <c r="T205">
        <f t="shared" si="199"/>
        <v>0</v>
      </c>
      <c r="U205">
        <f t="shared" si="200"/>
        <v>5.08</v>
      </c>
      <c r="V205">
        <f t="shared" si="201"/>
        <v>0</v>
      </c>
      <c r="W205">
        <f t="shared" si="202"/>
        <v>0</v>
      </c>
      <c r="X205">
        <f t="shared" si="203"/>
        <v>204.76</v>
      </c>
      <c r="Y205">
        <f t="shared" si="204"/>
        <v>156.58000000000001</v>
      </c>
      <c r="AA205">
        <v>39278658</v>
      </c>
      <c r="AB205">
        <f t="shared" si="205"/>
        <v>19.809999999999999</v>
      </c>
      <c r="AC205">
        <f t="shared" si="206"/>
        <v>0</v>
      </c>
      <c r="AD205">
        <f t="shared" si="207"/>
        <v>0</v>
      </c>
      <c r="AE205">
        <f t="shared" si="208"/>
        <v>0</v>
      </c>
      <c r="AF205">
        <f t="shared" si="209"/>
        <v>19.809999999999999</v>
      </c>
      <c r="AG205">
        <f t="shared" si="210"/>
        <v>0</v>
      </c>
      <c r="AH205">
        <f t="shared" si="211"/>
        <v>2.54</v>
      </c>
      <c r="AI205">
        <f t="shared" si="212"/>
        <v>0</v>
      </c>
      <c r="AJ205">
        <f t="shared" si="213"/>
        <v>0</v>
      </c>
      <c r="AK205">
        <v>19.809999999999999</v>
      </c>
      <c r="AL205">
        <v>0</v>
      </c>
      <c r="AM205">
        <v>0</v>
      </c>
      <c r="AN205">
        <v>0</v>
      </c>
      <c r="AO205">
        <v>19.809999999999999</v>
      </c>
      <c r="AP205">
        <v>0</v>
      </c>
      <c r="AQ205">
        <v>2.54</v>
      </c>
      <c r="AR205">
        <v>0</v>
      </c>
      <c r="AS205">
        <v>0</v>
      </c>
      <c r="AT205">
        <v>85</v>
      </c>
      <c r="AU205">
        <v>65</v>
      </c>
      <c r="AV205">
        <v>1</v>
      </c>
      <c r="AW205">
        <v>1</v>
      </c>
      <c r="AZ205">
        <v>6.08</v>
      </c>
      <c r="BA205">
        <v>6.08</v>
      </c>
      <c r="BB205">
        <v>6.08</v>
      </c>
      <c r="BC205">
        <v>6.08</v>
      </c>
      <c r="BD205" t="s">
        <v>1067</v>
      </c>
      <c r="BE205" t="s">
        <v>1067</v>
      </c>
      <c r="BF205" t="s">
        <v>1067</v>
      </c>
      <c r="BG205" t="s">
        <v>1067</v>
      </c>
      <c r="BH205">
        <v>0</v>
      </c>
      <c r="BI205">
        <v>1</v>
      </c>
      <c r="BJ205" t="s">
        <v>310</v>
      </c>
      <c r="BM205">
        <v>67001</v>
      </c>
      <c r="BN205">
        <v>0</v>
      </c>
      <c r="BO205" t="s">
        <v>1067</v>
      </c>
      <c r="BP205">
        <v>0</v>
      </c>
      <c r="BQ205">
        <v>6</v>
      </c>
      <c r="BR205">
        <v>0</v>
      </c>
      <c r="BS205">
        <v>6.08</v>
      </c>
      <c r="BT205">
        <v>1</v>
      </c>
      <c r="BU205">
        <v>1</v>
      </c>
      <c r="BV205">
        <v>1</v>
      </c>
      <c r="BW205">
        <v>1</v>
      </c>
      <c r="BX205">
        <v>1</v>
      </c>
      <c r="BY205" t="s">
        <v>1067</v>
      </c>
      <c r="BZ205">
        <v>85</v>
      </c>
      <c r="CA205">
        <v>65</v>
      </c>
      <c r="CF205">
        <v>0</v>
      </c>
      <c r="CG205">
        <v>0</v>
      </c>
      <c r="CM205">
        <v>0</v>
      </c>
      <c r="CN205" t="s">
        <v>1067</v>
      </c>
      <c r="CO205">
        <v>0</v>
      </c>
      <c r="CP205">
        <f t="shared" si="214"/>
        <v>240.89</v>
      </c>
      <c r="CQ205">
        <f t="shared" si="215"/>
        <v>0</v>
      </c>
      <c r="CR205">
        <f t="shared" si="216"/>
        <v>0</v>
      </c>
      <c r="CS205">
        <f t="shared" si="217"/>
        <v>0</v>
      </c>
      <c r="CT205">
        <f t="shared" si="218"/>
        <v>120.44479999999999</v>
      </c>
      <c r="CU205">
        <f t="shared" si="219"/>
        <v>0</v>
      </c>
      <c r="CV205">
        <f t="shared" si="220"/>
        <v>2.54</v>
      </c>
      <c r="CW205">
        <f t="shared" si="221"/>
        <v>0</v>
      </c>
      <c r="CX205">
        <f t="shared" si="222"/>
        <v>0</v>
      </c>
      <c r="CY205">
        <f t="shared" si="223"/>
        <v>204.75649999999999</v>
      </c>
      <c r="CZ205">
        <f t="shared" si="224"/>
        <v>156.57849999999999</v>
      </c>
      <c r="DC205" t="s">
        <v>1067</v>
      </c>
      <c r="DD205" t="s">
        <v>1067</v>
      </c>
      <c r="DE205" t="s">
        <v>1067</v>
      </c>
      <c r="DF205" t="s">
        <v>1067</v>
      </c>
      <c r="DG205" t="s">
        <v>1067</v>
      </c>
      <c r="DH205" t="s">
        <v>1067</v>
      </c>
      <c r="DI205" t="s">
        <v>1067</v>
      </c>
      <c r="DJ205" t="s">
        <v>1067</v>
      </c>
      <c r="DK205" t="s">
        <v>1067</v>
      </c>
      <c r="DL205" t="s">
        <v>1067</v>
      </c>
      <c r="DM205" t="s">
        <v>1067</v>
      </c>
      <c r="DN205">
        <v>0</v>
      </c>
      <c r="DO205">
        <v>0</v>
      </c>
      <c r="DP205">
        <v>1</v>
      </c>
      <c r="DQ205">
        <v>1</v>
      </c>
      <c r="DU205">
        <v>1003</v>
      </c>
      <c r="DV205" t="s">
        <v>1108</v>
      </c>
      <c r="DW205" t="s">
        <v>1108</v>
      </c>
      <c r="DX205">
        <v>100</v>
      </c>
      <c r="EE205">
        <v>39174628</v>
      </c>
      <c r="EF205">
        <v>6</v>
      </c>
      <c r="EG205" t="s">
        <v>1110</v>
      </c>
      <c r="EH205">
        <v>0</v>
      </c>
      <c r="EI205" t="s">
        <v>1067</v>
      </c>
      <c r="EJ205">
        <v>1</v>
      </c>
      <c r="EK205">
        <v>67001</v>
      </c>
      <c r="EL205" t="s">
        <v>256</v>
      </c>
      <c r="EM205" t="s">
        <v>257</v>
      </c>
      <c r="EO205" t="s">
        <v>1067</v>
      </c>
      <c r="EQ205">
        <v>0</v>
      </c>
      <c r="ER205">
        <v>19.809999999999999</v>
      </c>
      <c r="ES205">
        <v>0</v>
      </c>
      <c r="ET205">
        <v>0</v>
      </c>
      <c r="EU205">
        <v>0</v>
      </c>
      <c r="EV205">
        <v>19.809999999999999</v>
      </c>
      <c r="EW205">
        <v>2.54</v>
      </c>
      <c r="EX205">
        <v>0</v>
      </c>
      <c r="EY205">
        <v>0</v>
      </c>
      <c r="FQ205">
        <v>0</v>
      </c>
      <c r="FR205">
        <f t="shared" si="225"/>
        <v>0</v>
      </c>
      <c r="FS205">
        <v>0</v>
      </c>
      <c r="FX205">
        <v>85</v>
      </c>
      <c r="FY205">
        <v>65</v>
      </c>
      <c r="GA205" t="s">
        <v>1067</v>
      </c>
      <c r="GD205">
        <v>0</v>
      </c>
      <c r="GF205">
        <v>273460933</v>
      </c>
      <c r="GG205">
        <v>1</v>
      </c>
      <c r="GH205">
        <v>1</v>
      </c>
      <c r="GI205">
        <v>4</v>
      </c>
      <c r="GJ205">
        <v>0</v>
      </c>
      <c r="GK205">
        <f>ROUND(R205*(R12)/100,2)</f>
        <v>0</v>
      </c>
      <c r="GL205">
        <f t="shared" si="226"/>
        <v>0</v>
      </c>
      <c r="GM205">
        <f t="shared" si="227"/>
        <v>602.23</v>
      </c>
      <c r="GN205">
        <f t="shared" si="228"/>
        <v>602.23</v>
      </c>
      <c r="GO205">
        <f t="shared" si="229"/>
        <v>0</v>
      </c>
      <c r="GP205">
        <f t="shared" si="230"/>
        <v>0</v>
      </c>
      <c r="GR205">
        <v>0</v>
      </c>
      <c r="GS205">
        <v>3</v>
      </c>
      <c r="GT205">
        <v>0</v>
      </c>
      <c r="GU205" t="s">
        <v>1067</v>
      </c>
      <c r="GV205">
        <f t="shared" si="231"/>
        <v>0</v>
      </c>
      <c r="GW205">
        <v>1</v>
      </c>
      <c r="GX205">
        <f t="shared" si="232"/>
        <v>0</v>
      </c>
      <c r="HA205">
        <v>0</v>
      </c>
      <c r="HB205">
        <v>0</v>
      </c>
      <c r="IK205">
        <v>0</v>
      </c>
    </row>
    <row r="206" spans="1:245">
      <c r="A206">
        <v>17</v>
      </c>
      <c r="B206">
        <v>1</v>
      </c>
      <c r="C206">
        <f ca="1">ROW(SmtRes!A390)</f>
        <v>390</v>
      </c>
      <c r="D206">
        <f ca="1">ROW(EtalonRes!A376)</f>
        <v>376</v>
      </c>
      <c r="E206" t="s">
        <v>311</v>
      </c>
      <c r="F206" t="s">
        <v>312</v>
      </c>
      <c r="G206" t="s">
        <v>313</v>
      </c>
      <c r="H206" t="s">
        <v>254</v>
      </c>
      <c r="I206">
        <v>0.12</v>
      </c>
      <c r="J206">
        <v>0</v>
      </c>
      <c r="O206">
        <f t="shared" si="194"/>
        <v>14782.62</v>
      </c>
      <c r="P206">
        <f t="shared" si="195"/>
        <v>946.76</v>
      </c>
      <c r="Q206">
        <f t="shared" si="196"/>
        <v>11479.29</v>
      </c>
      <c r="R206">
        <f t="shared" si="197"/>
        <v>1092.18</v>
      </c>
      <c r="S206">
        <f t="shared" si="198"/>
        <v>2356.5700000000002</v>
      </c>
      <c r="T206">
        <f t="shared" si="199"/>
        <v>0</v>
      </c>
      <c r="U206">
        <f t="shared" si="200"/>
        <v>39.072000000000003</v>
      </c>
      <c r="V206">
        <f t="shared" si="201"/>
        <v>13.3368</v>
      </c>
      <c r="W206">
        <f t="shared" si="202"/>
        <v>0</v>
      </c>
      <c r="X206">
        <f t="shared" si="203"/>
        <v>3276.31</v>
      </c>
      <c r="Y206">
        <f t="shared" si="204"/>
        <v>2241.69</v>
      </c>
      <c r="AA206">
        <v>39278658</v>
      </c>
      <c r="AB206">
        <f t="shared" si="205"/>
        <v>20261.259999999998</v>
      </c>
      <c r="AC206">
        <f t="shared" si="206"/>
        <v>1297.6400000000001</v>
      </c>
      <c r="AD206">
        <f t="shared" si="207"/>
        <v>15733.67</v>
      </c>
      <c r="AE206">
        <f t="shared" si="208"/>
        <v>1496.96</v>
      </c>
      <c r="AF206">
        <f t="shared" si="209"/>
        <v>3229.95</v>
      </c>
      <c r="AG206">
        <f t="shared" si="210"/>
        <v>0</v>
      </c>
      <c r="AH206">
        <f t="shared" si="211"/>
        <v>325.60000000000002</v>
      </c>
      <c r="AI206">
        <f t="shared" si="212"/>
        <v>111.14</v>
      </c>
      <c r="AJ206">
        <f t="shared" si="213"/>
        <v>0</v>
      </c>
      <c r="AK206">
        <v>20261.259999999998</v>
      </c>
      <c r="AL206">
        <v>1297.6400000000001</v>
      </c>
      <c r="AM206">
        <v>15733.67</v>
      </c>
      <c r="AN206">
        <v>1496.96</v>
      </c>
      <c r="AO206">
        <v>3229.95</v>
      </c>
      <c r="AP206">
        <v>0</v>
      </c>
      <c r="AQ206">
        <v>325.60000000000002</v>
      </c>
      <c r="AR206">
        <v>111.14</v>
      </c>
      <c r="AS206">
        <v>0</v>
      </c>
      <c r="AT206">
        <v>95</v>
      </c>
      <c r="AU206">
        <v>65</v>
      </c>
      <c r="AV206">
        <v>1</v>
      </c>
      <c r="AW206">
        <v>1</v>
      </c>
      <c r="AZ206">
        <v>6.08</v>
      </c>
      <c r="BA206">
        <v>6.08</v>
      </c>
      <c r="BB206">
        <v>6.08</v>
      </c>
      <c r="BC206">
        <v>6.08</v>
      </c>
      <c r="BD206" t="s">
        <v>1067</v>
      </c>
      <c r="BE206" t="s">
        <v>1067</v>
      </c>
      <c r="BF206" t="s">
        <v>1067</v>
      </c>
      <c r="BG206" t="s">
        <v>1067</v>
      </c>
      <c r="BH206">
        <v>0</v>
      </c>
      <c r="BI206">
        <v>2</v>
      </c>
      <c r="BJ206" t="s">
        <v>314</v>
      </c>
      <c r="BM206">
        <v>108001</v>
      </c>
      <c r="BN206">
        <v>0</v>
      </c>
      <c r="BO206" t="s">
        <v>1067</v>
      </c>
      <c r="BP206">
        <v>0</v>
      </c>
      <c r="BQ206">
        <v>3</v>
      </c>
      <c r="BR206">
        <v>0</v>
      </c>
      <c r="BS206">
        <v>6.08</v>
      </c>
      <c r="BT206">
        <v>1</v>
      </c>
      <c r="BU206">
        <v>1</v>
      </c>
      <c r="BV206">
        <v>1</v>
      </c>
      <c r="BW206">
        <v>1</v>
      </c>
      <c r="BX206">
        <v>1</v>
      </c>
      <c r="BY206" t="s">
        <v>1067</v>
      </c>
      <c r="BZ206">
        <v>95</v>
      </c>
      <c r="CA206">
        <v>65</v>
      </c>
      <c r="CF206">
        <v>0</v>
      </c>
      <c r="CG206">
        <v>0</v>
      </c>
      <c r="CM206">
        <v>0</v>
      </c>
      <c r="CN206" t="s">
        <v>1067</v>
      </c>
      <c r="CO206">
        <v>0</v>
      </c>
      <c r="CP206">
        <f t="shared" si="214"/>
        <v>14782.62</v>
      </c>
      <c r="CQ206">
        <f t="shared" si="215"/>
        <v>7889.6512000000012</v>
      </c>
      <c r="CR206">
        <f t="shared" si="216"/>
        <v>95660.713600000003</v>
      </c>
      <c r="CS206">
        <f t="shared" si="217"/>
        <v>9101.5167999999994</v>
      </c>
      <c r="CT206">
        <f t="shared" si="218"/>
        <v>19638.095999999998</v>
      </c>
      <c r="CU206">
        <f t="shared" si="219"/>
        <v>0</v>
      </c>
      <c r="CV206">
        <f t="shared" si="220"/>
        <v>325.60000000000002</v>
      </c>
      <c r="CW206">
        <f t="shared" si="221"/>
        <v>111.14</v>
      </c>
      <c r="CX206">
        <f t="shared" si="222"/>
        <v>0</v>
      </c>
      <c r="CY206">
        <f t="shared" si="223"/>
        <v>3276.3125</v>
      </c>
      <c r="CZ206">
        <f t="shared" si="224"/>
        <v>2241.6875</v>
      </c>
      <c r="DC206" t="s">
        <v>1067</v>
      </c>
      <c r="DD206" t="s">
        <v>1067</v>
      </c>
      <c r="DE206" t="s">
        <v>1067</v>
      </c>
      <c r="DF206" t="s">
        <v>1067</v>
      </c>
      <c r="DG206" t="s">
        <v>1067</v>
      </c>
      <c r="DH206" t="s">
        <v>1067</v>
      </c>
      <c r="DI206" t="s">
        <v>1067</v>
      </c>
      <c r="DJ206" t="s">
        <v>1067</v>
      </c>
      <c r="DK206" t="s">
        <v>1067</v>
      </c>
      <c r="DL206" t="s">
        <v>1067</v>
      </c>
      <c r="DM206" t="s">
        <v>1067</v>
      </c>
      <c r="DN206">
        <v>0</v>
      </c>
      <c r="DO206">
        <v>0</v>
      </c>
      <c r="DP206">
        <v>1</v>
      </c>
      <c r="DQ206">
        <v>1</v>
      </c>
      <c r="DU206">
        <v>1013</v>
      </c>
      <c r="DV206" t="s">
        <v>254</v>
      </c>
      <c r="DW206" t="s">
        <v>254</v>
      </c>
      <c r="DX206">
        <v>1</v>
      </c>
      <c r="EE206">
        <v>39174386</v>
      </c>
      <c r="EF206">
        <v>3</v>
      </c>
      <c r="EG206" t="s">
        <v>247</v>
      </c>
      <c r="EH206">
        <v>0</v>
      </c>
      <c r="EI206" t="s">
        <v>1067</v>
      </c>
      <c r="EJ206">
        <v>2</v>
      </c>
      <c r="EK206">
        <v>108001</v>
      </c>
      <c r="EL206" t="s">
        <v>248</v>
      </c>
      <c r="EM206" t="s">
        <v>249</v>
      </c>
      <c r="EO206" t="s">
        <v>1067</v>
      </c>
      <c r="EQ206">
        <v>0</v>
      </c>
      <c r="ER206">
        <v>20261.259999999998</v>
      </c>
      <c r="ES206">
        <v>1297.6400000000001</v>
      </c>
      <c r="ET206">
        <v>15733.67</v>
      </c>
      <c r="EU206">
        <v>1496.96</v>
      </c>
      <c r="EV206">
        <v>3229.95</v>
      </c>
      <c r="EW206">
        <v>325.60000000000002</v>
      </c>
      <c r="EX206">
        <v>111.14</v>
      </c>
      <c r="EY206">
        <v>0</v>
      </c>
      <c r="FQ206">
        <v>0</v>
      </c>
      <c r="FR206">
        <f t="shared" si="225"/>
        <v>0</v>
      </c>
      <c r="FS206">
        <v>0</v>
      </c>
      <c r="FX206">
        <v>95</v>
      </c>
      <c r="FY206">
        <v>65</v>
      </c>
      <c r="GA206" t="s">
        <v>1067</v>
      </c>
      <c r="GD206">
        <v>0</v>
      </c>
      <c r="GF206">
        <v>-1668964770</v>
      </c>
      <c r="GG206">
        <v>1</v>
      </c>
      <c r="GH206">
        <v>1</v>
      </c>
      <c r="GI206">
        <v>4</v>
      </c>
      <c r="GJ206">
        <v>0</v>
      </c>
      <c r="GK206">
        <f>ROUND(R206*(R12)/100,2)</f>
        <v>0</v>
      </c>
      <c r="GL206">
        <f t="shared" si="226"/>
        <v>0</v>
      </c>
      <c r="GM206">
        <f t="shared" si="227"/>
        <v>20300.62</v>
      </c>
      <c r="GN206">
        <f t="shared" si="228"/>
        <v>0</v>
      </c>
      <c r="GO206">
        <f t="shared" si="229"/>
        <v>20300.62</v>
      </c>
      <c r="GP206">
        <f t="shared" si="230"/>
        <v>0</v>
      </c>
      <c r="GR206">
        <v>0</v>
      </c>
      <c r="GS206">
        <v>3</v>
      </c>
      <c r="GT206">
        <v>0</v>
      </c>
      <c r="GU206" t="s">
        <v>1067</v>
      </c>
      <c r="GV206">
        <f t="shared" si="231"/>
        <v>0</v>
      </c>
      <c r="GW206">
        <v>1</v>
      </c>
      <c r="GX206">
        <f t="shared" si="232"/>
        <v>0</v>
      </c>
      <c r="HA206">
        <v>0</v>
      </c>
      <c r="HB206">
        <v>0</v>
      </c>
      <c r="IK206">
        <v>0</v>
      </c>
    </row>
    <row r="207" spans="1:245">
      <c r="A207">
        <v>18</v>
      </c>
      <c r="B207">
        <v>1</v>
      </c>
      <c r="C207">
        <v>387</v>
      </c>
      <c r="E207" t="s">
        <v>315</v>
      </c>
      <c r="F207" t="s">
        <v>316</v>
      </c>
      <c r="G207" t="s">
        <v>317</v>
      </c>
      <c r="H207" t="s">
        <v>86</v>
      </c>
      <c r="I207">
        <f>I206*J207</f>
        <v>12</v>
      </c>
      <c r="J207">
        <v>100</v>
      </c>
      <c r="O207">
        <f t="shared" si="194"/>
        <v>6534.3</v>
      </c>
      <c r="P207">
        <f t="shared" si="195"/>
        <v>6534.3</v>
      </c>
      <c r="Q207">
        <f t="shared" si="196"/>
        <v>0</v>
      </c>
      <c r="R207">
        <f t="shared" si="197"/>
        <v>0</v>
      </c>
      <c r="S207">
        <f t="shared" si="198"/>
        <v>0</v>
      </c>
      <c r="T207">
        <f t="shared" si="199"/>
        <v>0</v>
      </c>
      <c r="U207">
        <f t="shared" si="200"/>
        <v>0</v>
      </c>
      <c r="V207">
        <f t="shared" si="201"/>
        <v>0</v>
      </c>
      <c r="W207">
        <f t="shared" si="202"/>
        <v>0</v>
      </c>
      <c r="X207">
        <f t="shared" si="203"/>
        <v>0</v>
      </c>
      <c r="Y207">
        <f t="shared" si="204"/>
        <v>0</v>
      </c>
      <c r="AA207">
        <v>39278658</v>
      </c>
      <c r="AB207">
        <f t="shared" si="205"/>
        <v>89.56</v>
      </c>
      <c r="AC207">
        <f t="shared" si="206"/>
        <v>89.56</v>
      </c>
      <c r="AD207">
        <f t="shared" si="207"/>
        <v>0</v>
      </c>
      <c r="AE207">
        <f t="shared" si="208"/>
        <v>0</v>
      </c>
      <c r="AF207">
        <f t="shared" si="209"/>
        <v>0</v>
      </c>
      <c r="AG207">
        <f t="shared" si="210"/>
        <v>0</v>
      </c>
      <c r="AH207">
        <f t="shared" si="211"/>
        <v>0</v>
      </c>
      <c r="AI207">
        <f t="shared" si="212"/>
        <v>0</v>
      </c>
      <c r="AJ207">
        <f t="shared" si="213"/>
        <v>0</v>
      </c>
      <c r="AK207">
        <v>89.56</v>
      </c>
      <c r="AL207">
        <v>89.56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95</v>
      </c>
      <c r="AU207">
        <v>65</v>
      </c>
      <c r="AV207">
        <v>1</v>
      </c>
      <c r="AW207">
        <v>1</v>
      </c>
      <c r="AZ207">
        <v>6.08</v>
      </c>
      <c r="BA207">
        <v>1</v>
      </c>
      <c r="BB207">
        <v>1</v>
      </c>
      <c r="BC207">
        <v>6.08</v>
      </c>
      <c r="BD207" t="s">
        <v>1067</v>
      </c>
      <c r="BE207" t="s">
        <v>1067</v>
      </c>
      <c r="BF207" t="s">
        <v>1067</v>
      </c>
      <c r="BG207" t="s">
        <v>1067</v>
      </c>
      <c r="BH207">
        <v>3</v>
      </c>
      <c r="BI207">
        <v>2</v>
      </c>
      <c r="BJ207" t="s">
        <v>318</v>
      </c>
      <c r="BM207">
        <v>108001</v>
      </c>
      <c r="BN207">
        <v>0</v>
      </c>
      <c r="BO207" t="s">
        <v>1067</v>
      </c>
      <c r="BP207">
        <v>0</v>
      </c>
      <c r="BQ207">
        <v>3</v>
      </c>
      <c r="BR207">
        <v>0</v>
      </c>
      <c r="BS207">
        <v>1</v>
      </c>
      <c r="BT207">
        <v>1</v>
      </c>
      <c r="BU207">
        <v>1</v>
      </c>
      <c r="BV207">
        <v>1</v>
      </c>
      <c r="BW207">
        <v>1</v>
      </c>
      <c r="BX207">
        <v>1</v>
      </c>
      <c r="BY207" t="s">
        <v>1067</v>
      </c>
      <c r="BZ207">
        <v>95</v>
      </c>
      <c r="CA207">
        <v>65</v>
      </c>
      <c r="CF207">
        <v>0</v>
      </c>
      <c r="CG207">
        <v>0</v>
      </c>
      <c r="CM207">
        <v>0</v>
      </c>
      <c r="CN207" t="s">
        <v>1067</v>
      </c>
      <c r="CO207">
        <v>0</v>
      </c>
      <c r="CP207">
        <f t="shared" si="214"/>
        <v>6534.3</v>
      </c>
      <c r="CQ207">
        <f t="shared" si="215"/>
        <v>544.52480000000003</v>
      </c>
      <c r="CR207">
        <f t="shared" si="216"/>
        <v>0</v>
      </c>
      <c r="CS207">
        <f t="shared" si="217"/>
        <v>0</v>
      </c>
      <c r="CT207">
        <f t="shared" si="218"/>
        <v>0</v>
      </c>
      <c r="CU207">
        <f t="shared" si="219"/>
        <v>0</v>
      </c>
      <c r="CV207">
        <f t="shared" si="220"/>
        <v>0</v>
      </c>
      <c r="CW207">
        <f t="shared" si="221"/>
        <v>0</v>
      </c>
      <c r="CX207">
        <f t="shared" si="222"/>
        <v>0</v>
      </c>
      <c r="CY207">
        <f t="shared" si="223"/>
        <v>0</v>
      </c>
      <c r="CZ207">
        <f t="shared" si="224"/>
        <v>0</v>
      </c>
      <c r="DC207" t="s">
        <v>1067</v>
      </c>
      <c r="DD207" t="s">
        <v>1067</v>
      </c>
      <c r="DE207" t="s">
        <v>1067</v>
      </c>
      <c r="DF207" t="s">
        <v>1067</v>
      </c>
      <c r="DG207" t="s">
        <v>1067</v>
      </c>
      <c r="DH207" t="s">
        <v>1067</v>
      </c>
      <c r="DI207" t="s">
        <v>1067</v>
      </c>
      <c r="DJ207" t="s">
        <v>1067</v>
      </c>
      <c r="DK207" t="s">
        <v>1067</v>
      </c>
      <c r="DL207" t="s">
        <v>1067</v>
      </c>
      <c r="DM207" t="s">
        <v>1067</v>
      </c>
      <c r="DN207">
        <v>0</v>
      </c>
      <c r="DO207">
        <v>0</v>
      </c>
      <c r="DP207">
        <v>1</v>
      </c>
      <c r="DQ207">
        <v>1</v>
      </c>
      <c r="DU207">
        <v>1010</v>
      </c>
      <c r="DV207" t="s">
        <v>86</v>
      </c>
      <c r="DW207" t="s">
        <v>86</v>
      </c>
      <c r="DX207">
        <v>1</v>
      </c>
      <c r="EE207">
        <v>39174386</v>
      </c>
      <c r="EF207">
        <v>3</v>
      </c>
      <c r="EG207" t="s">
        <v>247</v>
      </c>
      <c r="EH207">
        <v>0</v>
      </c>
      <c r="EI207" t="s">
        <v>1067</v>
      </c>
      <c r="EJ207">
        <v>2</v>
      </c>
      <c r="EK207">
        <v>108001</v>
      </c>
      <c r="EL207" t="s">
        <v>248</v>
      </c>
      <c r="EM207" t="s">
        <v>249</v>
      </c>
      <c r="EO207" t="s">
        <v>1067</v>
      </c>
      <c r="EQ207">
        <v>0</v>
      </c>
      <c r="ER207">
        <v>89.56</v>
      </c>
      <c r="ES207">
        <v>89.56</v>
      </c>
      <c r="ET207">
        <v>0</v>
      </c>
      <c r="EU207">
        <v>0</v>
      </c>
      <c r="EV207">
        <v>0</v>
      </c>
      <c r="EW207">
        <v>0</v>
      </c>
      <c r="EX207">
        <v>0</v>
      </c>
      <c r="FQ207">
        <v>0</v>
      </c>
      <c r="FR207">
        <f t="shared" si="225"/>
        <v>0</v>
      </c>
      <c r="FS207">
        <v>0</v>
      </c>
      <c r="FX207">
        <v>95</v>
      </c>
      <c r="FY207">
        <v>65</v>
      </c>
      <c r="GA207" t="s">
        <v>1067</v>
      </c>
      <c r="GD207">
        <v>0</v>
      </c>
      <c r="GF207">
        <v>-320638321</v>
      </c>
      <c r="GG207">
        <v>1</v>
      </c>
      <c r="GH207">
        <v>1</v>
      </c>
      <c r="GI207">
        <v>4</v>
      </c>
      <c r="GJ207">
        <v>0</v>
      </c>
      <c r="GK207">
        <f>ROUND(R207*(R12)/100,2)</f>
        <v>0</v>
      </c>
      <c r="GL207">
        <f t="shared" si="226"/>
        <v>0</v>
      </c>
      <c r="GM207">
        <f t="shared" si="227"/>
        <v>6534.3</v>
      </c>
      <c r="GN207">
        <f t="shared" si="228"/>
        <v>0</v>
      </c>
      <c r="GO207">
        <f t="shared" si="229"/>
        <v>6534.3</v>
      </c>
      <c r="GP207">
        <f t="shared" si="230"/>
        <v>0</v>
      </c>
      <c r="GR207">
        <v>0</v>
      </c>
      <c r="GS207">
        <v>3</v>
      </c>
      <c r="GT207">
        <v>0</v>
      </c>
      <c r="GU207" t="s">
        <v>1067</v>
      </c>
      <c r="GV207">
        <f t="shared" si="231"/>
        <v>0</v>
      </c>
      <c r="GW207">
        <v>1</v>
      </c>
      <c r="GX207">
        <f t="shared" si="232"/>
        <v>0</v>
      </c>
      <c r="HA207">
        <v>0</v>
      </c>
      <c r="HB207">
        <v>0</v>
      </c>
      <c r="IK207">
        <v>0</v>
      </c>
    </row>
    <row r="208" spans="1:245">
      <c r="A208">
        <v>18</v>
      </c>
      <c r="B208">
        <v>1</v>
      </c>
      <c r="C208">
        <v>388</v>
      </c>
      <c r="E208" t="s">
        <v>319</v>
      </c>
      <c r="F208" t="s">
        <v>320</v>
      </c>
      <c r="G208" t="s">
        <v>321</v>
      </c>
      <c r="H208" t="s">
        <v>86</v>
      </c>
      <c r="I208">
        <f>I206*J208</f>
        <v>12</v>
      </c>
      <c r="J208">
        <v>100</v>
      </c>
      <c r="O208">
        <f t="shared" si="194"/>
        <v>75221.03</v>
      </c>
      <c r="P208">
        <f t="shared" si="195"/>
        <v>75221.03</v>
      </c>
      <c r="Q208">
        <f t="shared" si="196"/>
        <v>0</v>
      </c>
      <c r="R208">
        <f t="shared" si="197"/>
        <v>0</v>
      </c>
      <c r="S208">
        <f t="shared" si="198"/>
        <v>0</v>
      </c>
      <c r="T208">
        <f t="shared" si="199"/>
        <v>0</v>
      </c>
      <c r="U208">
        <f t="shared" si="200"/>
        <v>0</v>
      </c>
      <c r="V208">
        <f t="shared" si="201"/>
        <v>0</v>
      </c>
      <c r="W208">
        <f t="shared" si="202"/>
        <v>0</v>
      </c>
      <c r="X208">
        <f t="shared" si="203"/>
        <v>0</v>
      </c>
      <c r="Y208">
        <f t="shared" si="204"/>
        <v>0</v>
      </c>
      <c r="AA208">
        <v>39278658</v>
      </c>
      <c r="AB208">
        <f t="shared" si="205"/>
        <v>1030.99</v>
      </c>
      <c r="AC208">
        <f t="shared" si="206"/>
        <v>1030.99</v>
      </c>
      <c r="AD208">
        <f t="shared" si="207"/>
        <v>0</v>
      </c>
      <c r="AE208">
        <f t="shared" si="208"/>
        <v>0</v>
      </c>
      <c r="AF208">
        <f t="shared" si="209"/>
        <v>0</v>
      </c>
      <c r="AG208">
        <f t="shared" si="210"/>
        <v>0</v>
      </c>
      <c r="AH208">
        <f t="shared" si="211"/>
        <v>0</v>
      </c>
      <c r="AI208">
        <f t="shared" si="212"/>
        <v>0</v>
      </c>
      <c r="AJ208">
        <f t="shared" si="213"/>
        <v>0</v>
      </c>
      <c r="AK208">
        <v>1030.99</v>
      </c>
      <c r="AL208">
        <v>1030.99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95</v>
      </c>
      <c r="AU208">
        <v>65</v>
      </c>
      <c r="AV208">
        <v>1</v>
      </c>
      <c r="AW208">
        <v>1</v>
      </c>
      <c r="AZ208">
        <v>6.08</v>
      </c>
      <c r="BA208">
        <v>1</v>
      </c>
      <c r="BB208">
        <v>1</v>
      </c>
      <c r="BC208">
        <v>6.08</v>
      </c>
      <c r="BD208" t="s">
        <v>1067</v>
      </c>
      <c r="BE208" t="s">
        <v>1067</v>
      </c>
      <c r="BF208" t="s">
        <v>1067</v>
      </c>
      <c r="BG208" t="s">
        <v>1067</v>
      </c>
      <c r="BH208">
        <v>3</v>
      </c>
      <c r="BI208">
        <v>2</v>
      </c>
      <c r="BJ208" t="s">
        <v>322</v>
      </c>
      <c r="BM208">
        <v>108001</v>
      </c>
      <c r="BN208">
        <v>0</v>
      </c>
      <c r="BO208" t="s">
        <v>1067</v>
      </c>
      <c r="BP208">
        <v>0</v>
      </c>
      <c r="BQ208">
        <v>3</v>
      </c>
      <c r="BR208">
        <v>0</v>
      </c>
      <c r="BS208">
        <v>1</v>
      </c>
      <c r="BT208">
        <v>1</v>
      </c>
      <c r="BU208">
        <v>1</v>
      </c>
      <c r="BV208">
        <v>1</v>
      </c>
      <c r="BW208">
        <v>1</v>
      </c>
      <c r="BX208">
        <v>1</v>
      </c>
      <c r="BY208" t="s">
        <v>1067</v>
      </c>
      <c r="BZ208">
        <v>95</v>
      </c>
      <c r="CA208">
        <v>65</v>
      </c>
      <c r="CF208">
        <v>0</v>
      </c>
      <c r="CG208">
        <v>0</v>
      </c>
      <c r="CM208">
        <v>0</v>
      </c>
      <c r="CN208" t="s">
        <v>1067</v>
      </c>
      <c r="CO208">
        <v>0</v>
      </c>
      <c r="CP208">
        <f t="shared" si="214"/>
        <v>75221.03</v>
      </c>
      <c r="CQ208">
        <f t="shared" si="215"/>
        <v>6268.4192000000003</v>
      </c>
      <c r="CR208">
        <f t="shared" si="216"/>
        <v>0</v>
      </c>
      <c r="CS208">
        <f t="shared" si="217"/>
        <v>0</v>
      </c>
      <c r="CT208">
        <f t="shared" si="218"/>
        <v>0</v>
      </c>
      <c r="CU208">
        <f t="shared" si="219"/>
        <v>0</v>
      </c>
      <c r="CV208">
        <f t="shared" si="220"/>
        <v>0</v>
      </c>
      <c r="CW208">
        <f t="shared" si="221"/>
        <v>0</v>
      </c>
      <c r="CX208">
        <f t="shared" si="222"/>
        <v>0</v>
      </c>
      <c r="CY208">
        <f t="shared" si="223"/>
        <v>0</v>
      </c>
      <c r="CZ208">
        <f t="shared" si="224"/>
        <v>0</v>
      </c>
      <c r="DC208" t="s">
        <v>1067</v>
      </c>
      <c r="DD208" t="s">
        <v>1067</v>
      </c>
      <c r="DE208" t="s">
        <v>1067</v>
      </c>
      <c r="DF208" t="s">
        <v>1067</v>
      </c>
      <c r="DG208" t="s">
        <v>1067</v>
      </c>
      <c r="DH208" t="s">
        <v>1067</v>
      </c>
      <c r="DI208" t="s">
        <v>1067</v>
      </c>
      <c r="DJ208" t="s">
        <v>1067</v>
      </c>
      <c r="DK208" t="s">
        <v>1067</v>
      </c>
      <c r="DL208" t="s">
        <v>1067</v>
      </c>
      <c r="DM208" t="s">
        <v>1067</v>
      </c>
      <c r="DN208">
        <v>0</v>
      </c>
      <c r="DO208">
        <v>0</v>
      </c>
      <c r="DP208">
        <v>1</v>
      </c>
      <c r="DQ208">
        <v>1</v>
      </c>
      <c r="DU208">
        <v>1010</v>
      </c>
      <c r="DV208" t="s">
        <v>86</v>
      </c>
      <c r="DW208" t="s">
        <v>86</v>
      </c>
      <c r="DX208">
        <v>1</v>
      </c>
      <c r="EE208">
        <v>39174386</v>
      </c>
      <c r="EF208">
        <v>3</v>
      </c>
      <c r="EG208" t="s">
        <v>247</v>
      </c>
      <c r="EH208">
        <v>0</v>
      </c>
      <c r="EI208" t="s">
        <v>1067</v>
      </c>
      <c r="EJ208">
        <v>2</v>
      </c>
      <c r="EK208">
        <v>108001</v>
      </c>
      <c r="EL208" t="s">
        <v>248</v>
      </c>
      <c r="EM208" t="s">
        <v>249</v>
      </c>
      <c r="EO208" t="s">
        <v>1067</v>
      </c>
      <c r="EQ208">
        <v>0</v>
      </c>
      <c r="ER208">
        <v>1030.99</v>
      </c>
      <c r="ES208">
        <v>1030.99</v>
      </c>
      <c r="ET208">
        <v>0</v>
      </c>
      <c r="EU208">
        <v>0</v>
      </c>
      <c r="EV208">
        <v>0</v>
      </c>
      <c r="EW208">
        <v>0</v>
      </c>
      <c r="EX208">
        <v>0</v>
      </c>
      <c r="FQ208">
        <v>0</v>
      </c>
      <c r="FR208">
        <f t="shared" si="225"/>
        <v>0</v>
      </c>
      <c r="FS208">
        <v>0</v>
      </c>
      <c r="FX208">
        <v>95</v>
      </c>
      <c r="FY208">
        <v>65</v>
      </c>
      <c r="GA208" t="s">
        <v>1067</v>
      </c>
      <c r="GD208">
        <v>0</v>
      </c>
      <c r="GF208">
        <v>-1938928697</v>
      </c>
      <c r="GG208">
        <v>1</v>
      </c>
      <c r="GH208">
        <v>1</v>
      </c>
      <c r="GI208">
        <v>4</v>
      </c>
      <c r="GJ208">
        <v>0</v>
      </c>
      <c r="GK208">
        <f>ROUND(R208*(R12)/100,2)</f>
        <v>0</v>
      </c>
      <c r="GL208">
        <f t="shared" si="226"/>
        <v>0</v>
      </c>
      <c r="GM208">
        <f t="shared" si="227"/>
        <v>75221.03</v>
      </c>
      <c r="GN208">
        <f t="shared" si="228"/>
        <v>0</v>
      </c>
      <c r="GO208">
        <f t="shared" si="229"/>
        <v>75221.03</v>
      </c>
      <c r="GP208">
        <f t="shared" si="230"/>
        <v>0</v>
      </c>
      <c r="GR208">
        <v>0</v>
      </c>
      <c r="GS208">
        <v>3</v>
      </c>
      <c r="GT208">
        <v>0</v>
      </c>
      <c r="GU208" t="s">
        <v>1067</v>
      </c>
      <c r="GV208">
        <f t="shared" si="231"/>
        <v>0</v>
      </c>
      <c r="GW208">
        <v>1</v>
      </c>
      <c r="GX208">
        <f t="shared" si="232"/>
        <v>0</v>
      </c>
      <c r="HA208">
        <v>0</v>
      </c>
      <c r="HB208">
        <v>0</v>
      </c>
      <c r="IK208">
        <v>0</v>
      </c>
    </row>
    <row r="209" spans="1:245">
      <c r="A209">
        <v>17</v>
      </c>
      <c r="B209">
        <v>1</v>
      </c>
      <c r="C209">
        <f ca="1">ROW(SmtRes!A407)</f>
        <v>407</v>
      </c>
      <c r="D209">
        <f ca="1">ROW(EtalonRes!A393)</f>
        <v>393</v>
      </c>
      <c r="E209" t="s">
        <v>323</v>
      </c>
      <c r="F209" t="s">
        <v>324</v>
      </c>
      <c r="G209" t="s">
        <v>325</v>
      </c>
      <c r="H209" t="s">
        <v>244</v>
      </c>
      <c r="I209">
        <v>4</v>
      </c>
      <c r="J209">
        <v>0</v>
      </c>
      <c r="O209">
        <f t="shared" si="194"/>
        <v>4862.78</v>
      </c>
      <c r="P209">
        <f t="shared" si="195"/>
        <v>1175.6300000000001</v>
      </c>
      <c r="Q209">
        <f t="shared" si="196"/>
        <v>963.07</v>
      </c>
      <c r="R209">
        <f t="shared" si="197"/>
        <v>107.74</v>
      </c>
      <c r="S209">
        <f t="shared" si="198"/>
        <v>2724.08</v>
      </c>
      <c r="T209">
        <f t="shared" si="199"/>
        <v>0</v>
      </c>
      <c r="U209">
        <f t="shared" si="200"/>
        <v>40.4</v>
      </c>
      <c r="V209">
        <f t="shared" si="201"/>
        <v>1.76</v>
      </c>
      <c r="W209">
        <f t="shared" si="202"/>
        <v>0</v>
      </c>
      <c r="X209">
        <f t="shared" si="203"/>
        <v>2265.46</v>
      </c>
      <c r="Y209">
        <f t="shared" si="204"/>
        <v>1699.09</v>
      </c>
      <c r="AA209">
        <v>39278658</v>
      </c>
      <c r="AB209">
        <f t="shared" si="205"/>
        <v>199.95</v>
      </c>
      <c r="AC209">
        <f t="shared" si="206"/>
        <v>48.34</v>
      </c>
      <c r="AD209">
        <f t="shared" si="207"/>
        <v>39.6</v>
      </c>
      <c r="AE209">
        <f t="shared" si="208"/>
        <v>4.43</v>
      </c>
      <c r="AF209">
        <f t="shared" si="209"/>
        <v>112.01</v>
      </c>
      <c r="AG209">
        <f t="shared" si="210"/>
        <v>0</v>
      </c>
      <c r="AH209">
        <f t="shared" si="211"/>
        <v>10.1</v>
      </c>
      <c r="AI209">
        <f t="shared" si="212"/>
        <v>0.44</v>
      </c>
      <c r="AJ209">
        <f t="shared" si="213"/>
        <v>0</v>
      </c>
      <c r="AK209">
        <v>199.95</v>
      </c>
      <c r="AL209">
        <v>48.34</v>
      </c>
      <c r="AM209">
        <v>39.6</v>
      </c>
      <c r="AN209">
        <v>4.43</v>
      </c>
      <c r="AO209">
        <v>112.01</v>
      </c>
      <c r="AP209">
        <v>0</v>
      </c>
      <c r="AQ209">
        <v>10.1</v>
      </c>
      <c r="AR209">
        <v>0.44</v>
      </c>
      <c r="AS209">
        <v>0</v>
      </c>
      <c r="AT209">
        <v>80</v>
      </c>
      <c r="AU209">
        <v>60</v>
      </c>
      <c r="AV209">
        <v>1</v>
      </c>
      <c r="AW209">
        <v>1</v>
      </c>
      <c r="AZ209">
        <v>6.08</v>
      </c>
      <c r="BA209">
        <v>6.08</v>
      </c>
      <c r="BB209">
        <v>6.08</v>
      </c>
      <c r="BC209">
        <v>6.08</v>
      </c>
      <c r="BD209" t="s">
        <v>1067</v>
      </c>
      <c r="BE209" t="s">
        <v>1067</v>
      </c>
      <c r="BF209" t="s">
        <v>1067</v>
      </c>
      <c r="BG209" t="s">
        <v>1067</v>
      </c>
      <c r="BH209">
        <v>0</v>
      </c>
      <c r="BI209">
        <v>2</v>
      </c>
      <c r="BJ209" t="s">
        <v>326</v>
      </c>
      <c r="BM209">
        <v>110001</v>
      </c>
      <c r="BN209">
        <v>0</v>
      </c>
      <c r="BO209" t="s">
        <v>1067</v>
      </c>
      <c r="BP209">
        <v>0</v>
      </c>
      <c r="BQ209">
        <v>3</v>
      </c>
      <c r="BR209">
        <v>0</v>
      </c>
      <c r="BS209">
        <v>6.08</v>
      </c>
      <c r="BT209">
        <v>1</v>
      </c>
      <c r="BU209">
        <v>1</v>
      </c>
      <c r="BV209">
        <v>1</v>
      </c>
      <c r="BW209">
        <v>1</v>
      </c>
      <c r="BX209">
        <v>1</v>
      </c>
      <c r="BY209" t="s">
        <v>1067</v>
      </c>
      <c r="BZ209">
        <v>80</v>
      </c>
      <c r="CA209">
        <v>60</v>
      </c>
      <c r="CF209">
        <v>0</v>
      </c>
      <c r="CG209">
        <v>0</v>
      </c>
      <c r="CM209">
        <v>0</v>
      </c>
      <c r="CN209" t="s">
        <v>1067</v>
      </c>
      <c r="CO209">
        <v>0</v>
      </c>
      <c r="CP209">
        <f t="shared" si="214"/>
        <v>4862.7800000000007</v>
      </c>
      <c r="CQ209">
        <f t="shared" si="215"/>
        <v>293.90720000000005</v>
      </c>
      <c r="CR209">
        <f t="shared" si="216"/>
        <v>240.768</v>
      </c>
      <c r="CS209">
        <f t="shared" si="217"/>
        <v>26.9344</v>
      </c>
      <c r="CT209">
        <f t="shared" si="218"/>
        <v>681.02080000000001</v>
      </c>
      <c r="CU209">
        <f t="shared" si="219"/>
        <v>0</v>
      </c>
      <c r="CV209">
        <f t="shared" si="220"/>
        <v>10.1</v>
      </c>
      <c r="CW209">
        <f t="shared" si="221"/>
        <v>0.44</v>
      </c>
      <c r="CX209">
        <f t="shared" si="222"/>
        <v>0</v>
      </c>
      <c r="CY209">
        <f t="shared" si="223"/>
        <v>2265.4559999999997</v>
      </c>
      <c r="CZ209">
        <f t="shared" si="224"/>
        <v>1699.0919999999999</v>
      </c>
      <c r="DC209" t="s">
        <v>1067</v>
      </c>
      <c r="DD209" t="s">
        <v>1067</v>
      </c>
      <c r="DE209" t="s">
        <v>1067</v>
      </c>
      <c r="DF209" t="s">
        <v>1067</v>
      </c>
      <c r="DG209" t="s">
        <v>1067</v>
      </c>
      <c r="DH209" t="s">
        <v>1067</v>
      </c>
      <c r="DI209" t="s">
        <v>1067</v>
      </c>
      <c r="DJ209" t="s">
        <v>1067</v>
      </c>
      <c r="DK209" t="s">
        <v>1067</v>
      </c>
      <c r="DL209" t="s">
        <v>1067</v>
      </c>
      <c r="DM209" t="s">
        <v>1067</v>
      </c>
      <c r="DN209">
        <v>0</v>
      </c>
      <c r="DO209">
        <v>0</v>
      </c>
      <c r="DP209">
        <v>1</v>
      </c>
      <c r="DQ209">
        <v>1</v>
      </c>
      <c r="DU209">
        <v>1013</v>
      </c>
      <c r="DV209" t="s">
        <v>244</v>
      </c>
      <c r="DW209" t="s">
        <v>244</v>
      </c>
      <c r="DX209">
        <v>1</v>
      </c>
      <c r="EE209">
        <v>39174389</v>
      </c>
      <c r="EF209">
        <v>3</v>
      </c>
      <c r="EG209" t="s">
        <v>247</v>
      </c>
      <c r="EH209">
        <v>0</v>
      </c>
      <c r="EI209" t="s">
        <v>1067</v>
      </c>
      <c r="EJ209">
        <v>2</v>
      </c>
      <c r="EK209">
        <v>110001</v>
      </c>
      <c r="EL209" t="s">
        <v>327</v>
      </c>
      <c r="EM209" t="s">
        <v>328</v>
      </c>
      <c r="EO209" t="s">
        <v>1067</v>
      </c>
      <c r="EQ209">
        <v>0</v>
      </c>
      <c r="ER209">
        <v>199.95</v>
      </c>
      <c r="ES209">
        <v>48.34</v>
      </c>
      <c r="ET209">
        <v>39.6</v>
      </c>
      <c r="EU209">
        <v>4.43</v>
      </c>
      <c r="EV209">
        <v>112.01</v>
      </c>
      <c r="EW209">
        <v>10.1</v>
      </c>
      <c r="EX209">
        <v>0.44</v>
      </c>
      <c r="EY209">
        <v>0</v>
      </c>
      <c r="FQ209">
        <v>0</v>
      </c>
      <c r="FR209">
        <f t="shared" si="225"/>
        <v>0</v>
      </c>
      <c r="FS209">
        <v>0</v>
      </c>
      <c r="FX209">
        <v>80</v>
      </c>
      <c r="FY209">
        <v>60</v>
      </c>
      <c r="GA209" t="s">
        <v>1067</v>
      </c>
      <c r="GD209">
        <v>0</v>
      </c>
      <c r="GF209">
        <v>1110635560</v>
      </c>
      <c r="GG209">
        <v>1</v>
      </c>
      <c r="GH209">
        <v>1</v>
      </c>
      <c r="GI209">
        <v>4</v>
      </c>
      <c r="GJ209">
        <v>0</v>
      </c>
      <c r="GK209">
        <f>ROUND(R209*(R12)/100,2)</f>
        <v>0</v>
      </c>
      <c r="GL209">
        <f t="shared" si="226"/>
        <v>0</v>
      </c>
      <c r="GM209">
        <f t="shared" si="227"/>
        <v>8827.33</v>
      </c>
      <c r="GN209">
        <f t="shared" si="228"/>
        <v>0</v>
      </c>
      <c r="GO209">
        <f t="shared" si="229"/>
        <v>8827.33</v>
      </c>
      <c r="GP209">
        <f t="shared" si="230"/>
        <v>0</v>
      </c>
      <c r="GR209">
        <v>0</v>
      </c>
      <c r="GS209">
        <v>3</v>
      </c>
      <c r="GT209">
        <v>0</v>
      </c>
      <c r="GU209" t="s">
        <v>1067</v>
      </c>
      <c r="GV209">
        <f t="shared" si="231"/>
        <v>0</v>
      </c>
      <c r="GW209">
        <v>1</v>
      </c>
      <c r="GX209">
        <f t="shared" si="232"/>
        <v>0</v>
      </c>
      <c r="HA209">
        <v>0</v>
      </c>
      <c r="HB209">
        <v>0</v>
      </c>
      <c r="IK209">
        <v>0</v>
      </c>
    </row>
    <row r="210" spans="1:245">
      <c r="A210">
        <v>18</v>
      </c>
      <c r="B210">
        <v>1</v>
      </c>
      <c r="C210">
        <v>406</v>
      </c>
      <c r="E210" t="s">
        <v>329</v>
      </c>
      <c r="F210" t="s">
        <v>330</v>
      </c>
      <c r="G210" t="s">
        <v>331</v>
      </c>
      <c r="H210" t="s">
        <v>86</v>
      </c>
      <c r="I210">
        <f>I209*J210</f>
        <v>4</v>
      </c>
      <c r="J210">
        <v>1</v>
      </c>
      <c r="O210">
        <f t="shared" si="194"/>
        <v>6825.89</v>
      </c>
      <c r="P210">
        <f t="shared" si="195"/>
        <v>6825.89</v>
      </c>
      <c r="Q210">
        <f t="shared" si="196"/>
        <v>0</v>
      </c>
      <c r="R210">
        <f t="shared" si="197"/>
        <v>0</v>
      </c>
      <c r="S210">
        <f t="shared" si="198"/>
        <v>0</v>
      </c>
      <c r="T210">
        <f t="shared" si="199"/>
        <v>0</v>
      </c>
      <c r="U210">
        <f t="shared" si="200"/>
        <v>0</v>
      </c>
      <c r="V210">
        <f t="shared" si="201"/>
        <v>0</v>
      </c>
      <c r="W210">
        <f t="shared" si="202"/>
        <v>0</v>
      </c>
      <c r="X210">
        <f t="shared" si="203"/>
        <v>0</v>
      </c>
      <c r="Y210">
        <f t="shared" si="204"/>
        <v>0</v>
      </c>
      <c r="AA210">
        <v>39278658</v>
      </c>
      <c r="AB210">
        <f t="shared" si="205"/>
        <v>280.67</v>
      </c>
      <c r="AC210">
        <f t="shared" si="206"/>
        <v>280.67</v>
      </c>
      <c r="AD210">
        <f t="shared" si="207"/>
        <v>0</v>
      </c>
      <c r="AE210">
        <f t="shared" si="208"/>
        <v>0</v>
      </c>
      <c r="AF210">
        <f t="shared" si="209"/>
        <v>0</v>
      </c>
      <c r="AG210">
        <f t="shared" si="210"/>
        <v>0</v>
      </c>
      <c r="AH210">
        <f t="shared" si="211"/>
        <v>0</v>
      </c>
      <c r="AI210">
        <f t="shared" si="212"/>
        <v>0</v>
      </c>
      <c r="AJ210">
        <f t="shared" si="213"/>
        <v>0</v>
      </c>
      <c r="AK210">
        <v>280.67</v>
      </c>
      <c r="AL210">
        <v>280.67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80</v>
      </c>
      <c r="AU210">
        <v>60</v>
      </c>
      <c r="AV210">
        <v>1</v>
      </c>
      <c r="AW210">
        <v>1</v>
      </c>
      <c r="AZ210">
        <v>6.08</v>
      </c>
      <c r="BA210">
        <v>1</v>
      </c>
      <c r="BB210">
        <v>1</v>
      </c>
      <c r="BC210">
        <v>6.08</v>
      </c>
      <c r="BD210" t="s">
        <v>1067</v>
      </c>
      <c r="BE210" t="s">
        <v>1067</v>
      </c>
      <c r="BF210" t="s">
        <v>1067</v>
      </c>
      <c r="BG210" t="s">
        <v>1067</v>
      </c>
      <c r="BH210">
        <v>3</v>
      </c>
      <c r="BI210">
        <v>2</v>
      </c>
      <c r="BJ210" t="s">
        <v>332</v>
      </c>
      <c r="BM210">
        <v>110001</v>
      </c>
      <c r="BN210">
        <v>0</v>
      </c>
      <c r="BO210" t="s">
        <v>1067</v>
      </c>
      <c r="BP210">
        <v>0</v>
      </c>
      <c r="BQ210">
        <v>3</v>
      </c>
      <c r="BR210">
        <v>0</v>
      </c>
      <c r="BS210">
        <v>1</v>
      </c>
      <c r="BT210">
        <v>1</v>
      </c>
      <c r="BU210">
        <v>1</v>
      </c>
      <c r="BV210">
        <v>1</v>
      </c>
      <c r="BW210">
        <v>1</v>
      </c>
      <c r="BX210">
        <v>1</v>
      </c>
      <c r="BY210" t="s">
        <v>1067</v>
      </c>
      <c r="BZ210">
        <v>80</v>
      </c>
      <c r="CA210">
        <v>60</v>
      </c>
      <c r="CF210">
        <v>0</v>
      </c>
      <c r="CG210">
        <v>0</v>
      </c>
      <c r="CM210">
        <v>0</v>
      </c>
      <c r="CN210" t="s">
        <v>1067</v>
      </c>
      <c r="CO210">
        <v>0</v>
      </c>
      <c r="CP210">
        <f t="shared" si="214"/>
        <v>6825.89</v>
      </c>
      <c r="CQ210">
        <f t="shared" si="215"/>
        <v>1706.4736</v>
      </c>
      <c r="CR210">
        <f t="shared" si="216"/>
        <v>0</v>
      </c>
      <c r="CS210">
        <f t="shared" si="217"/>
        <v>0</v>
      </c>
      <c r="CT210">
        <f t="shared" si="218"/>
        <v>0</v>
      </c>
      <c r="CU210">
        <f t="shared" si="219"/>
        <v>0</v>
      </c>
      <c r="CV210">
        <f t="shared" si="220"/>
        <v>0</v>
      </c>
      <c r="CW210">
        <f t="shared" si="221"/>
        <v>0</v>
      </c>
      <c r="CX210">
        <f t="shared" si="222"/>
        <v>0</v>
      </c>
      <c r="CY210">
        <f t="shared" si="223"/>
        <v>0</v>
      </c>
      <c r="CZ210">
        <f t="shared" si="224"/>
        <v>0</v>
      </c>
      <c r="DC210" t="s">
        <v>1067</v>
      </c>
      <c r="DD210" t="s">
        <v>1067</v>
      </c>
      <c r="DE210" t="s">
        <v>1067</v>
      </c>
      <c r="DF210" t="s">
        <v>1067</v>
      </c>
      <c r="DG210" t="s">
        <v>1067</v>
      </c>
      <c r="DH210" t="s">
        <v>1067</v>
      </c>
      <c r="DI210" t="s">
        <v>1067</v>
      </c>
      <c r="DJ210" t="s">
        <v>1067</v>
      </c>
      <c r="DK210" t="s">
        <v>1067</v>
      </c>
      <c r="DL210" t="s">
        <v>1067</v>
      </c>
      <c r="DM210" t="s">
        <v>1067</v>
      </c>
      <c r="DN210">
        <v>0</v>
      </c>
      <c r="DO210">
        <v>0</v>
      </c>
      <c r="DP210">
        <v>1</v>
      </c>
      <c r="DQ210">
        <v>1</v>
      </c>
      <c r="DU210">
        <v>1010</v>
      </c>
      <c r="DV210" t="s">
        <v>86</v>
      </c>
      <c r="DW210" t="s">
        <v>86</v>
      </c>
      <c r="DX210">
        <v>1</v>
      </c>
      <c r="EE210">
        <v>39174389</v>
      </c>
      <c r="EF210">
        <v>3</v>
      </c>
      <c r="EG210" t="s">
        <v>247</v>
      </c>
      <c r="EH210">
        <v>0</v>
      </c>
      <c r="EI210" t="s">
        <v>1067</v>
      </c>
      <c r="EJ210">
        <v>2</v>
      </c>
      <c r="EK210">
        <v>110001</v>
      </c>
      <c r="EL210" t="s">
        <v>327</v>
      </c>
      <c r="EM210" t="s">
        <v>328</v>
      </c>
      <c r="EO210" t="s">
        <v>1067</v>
      </c>
      <c r="EQ210">
        <v>0</v>
      </c>
      <c r="ER210">
        <v>280.67</v>
      </c>
      <c r="ES210">
        <v>280.67</v>
      </c>
      <c r="ET210">
        <v>0</v>
      </c>
      <c r="EU210">
        <v>0</v>
      </c>
      <c r="EV210">
        <v>0</v>
      </c>
      <c r="EW210">
        <v>0</v>
      </c>
      <c r="EX210">
        <v>0</v>
      </c>
      <c r="FQ210">
        <v>0</v>
      </c>
      <c r="FR210">
        <f t="shared" si="225"/>
        <v>0</v>
      </c>
      <c r="FS210">
        <v>0</v>
      </c>
      <c r="FX210">
        <v>80</v>
      </c>
      <c r="FY210">
        <v>60</v>
      </c>
      <c r="GA210" t="s">
        <v>1067</v>
      </c>
      <c r="GD210">
        <v>0</v>
      </c>
      <c r="GF210">
        <v>-783051407</v>
      </c>
      <c r="GG210">
        <v>1</v>
      </c>
      <c r="GH210">
        <v>1</v>
      </c>
      <c r="GI210">
        <v>4</v>
      </c>
      <c r="GJ210">
        <v>0</v>
      </c>
      <c r="GK210">
        <f>ROUND(R210*(R12)/100,2)</f>
        <v>0</v>
      </c>
      <c r="GL210">
        <f t="shared" si="226"/>
        <v>0</v>
      </c>
      <c r="GM210">
        <f t="shared" si="227"/>
        <v>6825.89</v>
      </c>
      <c r="GN210">
        <f t="shared" si="228"/>
        <v>0</v>
      </c>
      <c r="GO210">
        <f t="shared" si="229"/>
        <v>6825.89</v>
      </c>
      <c r="GP210">
        <f t="shared" si="230"/>
        <v>0</v>
      </c>
      <c r="GR210">
        <v>0</v>
      </c>
      <c r="GS210">
        <v>3</v>
      </c>
      <c r="GT210">
        <v>0</v>
      </c>
      <c r="GU210" t="s">
        <v>1067</v>
      </c>
      <c r="GV210">
        <f t="shared" si="231"/>
        <v>0</v>
      </c>
      <c r="GW210">
        <v>1</v>
      </c>
      <c r="GX210">
        <f t="shared" si="232"/>
        <v>0</v>
      </c>
      <c r="HA210">
        <v>0</v>
      </c>
      <c r="HB210">
        <v>0</v>
      </c>
      <c r="IK210">
        <v>0</v>
      </c>
    </row>
    <row r="211" spans="1:245">
      <c r="A211">
        <v>17</v>
      </c>
      <c r="B211">
        <v>1</v>
      </c>
      <c r="C211">
        <f ca="1">ROW(SmtRes!A414)</f>
        <v>414</v>
      </c>
      <c r="D211">
        <f ca="1">ROW(EtalonRes!A399)</f>
        <v>399</v>
      </c>
      <c r="E211" t="s">
        <v>333</v>
      </c>
      <c r="F211" t="s">
        <v>334</v>
      </c>
      <c r="G211" t="s">
        <v>335</v>
      </c>
      <c r="H211" t="s">
        <v>1108</v>
      </c>
      <c r="I211">
        <f>ROUND(150/100,9)</f>
        <v>1.5</v>
      </c>
      <c r="J211">
        <v>0</v>
      </c>
      <c r="O211">
        <f t="shared" si="194"/>
        <v>1885.65</v>
      </c>
      <c r="P211">
        <f t="shared" si="195"/>
        <v>469.95</v>
      </c>
      <c r="Q211">
        <f t="shared" si="196"/>
        <v>2.83</v>
      </c>
      <c r="R211">
        <f t="shared" si="197"/>
        <v>1.28</v>
      </c>
      <c r="S211">
        <f t="shared" si="198"/>
        <v>1412.87</v>
      </c>
      <c r="T211">
        <f t="shared" si="199"/>
        <v>0</v>
      </c>
      <c r="U211">
        <f t="shared" si="200"/>
        <v>24.434999999999999</v>
      </c>
      <c r="V211">
        <f t="shared" si="201"/>
        <v>1.4999999999999999E-2</v>
      </c>
      <c r="W211">
        <f t="shared" si="202"/>
        <v>0</v>
      </c>
      <c r="X211">
        <f t="shared" si="203"/>
        <v>1343.44</v>
      </c>
      <c r="Y211">
        <f t="shared" si="204"/>
        <v>919.2</v>
      </c>
      <c r="AA211">
        <v>39278658</v>
      </c>
      <c r="AB211">
        <f t="shared" si="205"/>
        <v>206.76</v>
      </c>
      <c r="AC211">
        <f t="shared" si="206"/>
        <v>51.53</v>
      </c>
      <c r="AD211">
        <f t="shared" si="207"/>
        <v>0.31</v>
      </c>
      <c r="AE211">
        <f t="shared" si="208"/>
        <v>0.14000000000000001</v>
      </c>
      <c r="AF211">
        <f t="shared" si="209"/>
        <v>154.91999999999999</v>
      </c>
      <c r="AG211">
        <f t="shared" si="210"/>
        <v>0</v>
      </c>
      <c r="AH211">
        <f t="shared" si="211"/>
        <v>16.29</v>
      </c>
      <c r="AI211">
        <f t="shared" si="212"/>
        <v>0.01</v>
      </c>
      <c r="AJ211">
        <f t="shared" si="213"/>
        <v>0</v>
      </c>
      <c r="AK211">
        <v>206.76</v>
      </c>
      <c r="AL211">
        <v>51.53</v>
      </c>
      <c r="AM211">
        <v>0.31</v>
      </c>
      <c r="AN211">
        <v>0.14000000000000001</v>
      </c>
      <c r="AO211">
        <v>154.91999999999999</v>
      </c>
      <c r="AP211">
        <v>0</v>
      </c>
      <c r="AQ211">
        <v>16.29</v>
      </c>
      <c r="AR211">
        <v>0.01</v>
      </c>
      <c r="AS211">
        <v>0</v>
      </c>
      <c r="AT211">
        <v>95</v>
      </c>
      <c r="AU211">
        <v>65</v>
      </c>
      <c r="AV211">
        <v>1</v>
      </c>
      <c r="AW211">
        <v>1</v>
      </c>
      <c r="AZ211">
        <v>6.08</v>
      </c>
      <c r="BA211">
        <v>6.08</v>
      </c>
      <c r="BB211">
        <v>6.08</v>
      </c>
      <c r="BC211">
        <v>6.08</v>
      </c>
      <c r="BD211" t="s">
        <v>1067</v>
      </c>
      <c r="BE211" t="s">
        <v>1067</v>
      </c>
      <c r="BF211" t="s">
        <v>1067</v>
      </c>
      <c r="BG211" t="s">
        <v>1067</v>
      </c>
      <c r="BH211">
        <v>0</v>
      </c>
      <c r="BI211">
        <v>2</v>
      </c>
      <c r="BJ211" t="s">
        <v>336</v>
      </c>
      <c r="BM211">
        <v>108001</v>
      </c>
      <c r="BN211">
        <v>0</v>
      </c>
      <c r="BO211" t="s">
        <v>1067</v>
      </c>
      <c r="BP211">
        <v>0</v>
      </c>
      <c r="BQ211">
        <v>3</v>
      </c>
      <c r="BR211">
        <v>0</v>
      </c>
      <c r="BS211">
        <v>6.08</v>
      </c>
      <c r="BT211">
        <v>1</v>
      </c>
      <c r="BU211">
        <v>1</v>
      </c>
      <c r="BV211">
        <v>1</v>
      </c>
      <c r="BW211">
        <v>1</v>
      </c>
      <c r="BX211">
        <v>1</v>
      </c>
      <c r="BY211" t="s">
        <v>1067</v>
      </c>
      <c r="BZ211">
        <v>95</v>
      </c>
      <c r="CA211">
        <v>65</v>
      </c>
      <c r="CF211">
        <v>0</v>
      </c>
      <c r="CG211">
        <v>0</v>
      </c>
      <c r="CM211">
        <v>0</v>
      </c>
      <c r="CN211" t="s">
        <v>1067</v>
      </c>
      <c r="CO211">
        <v>0</v>
      </c>
      <c r="CP211">
        <f t="shared" si="214"/>
        <v>1885.6499999999999</v>
      </c>
      <c r="CQ211">
        <f t="shared" si="215"/>
        <v>313.30240000000003</v>
      </c>
      <c r="CR211">
        <f t="shared" si="216"/>
        <v>1.8848</v>
      </c>
      <c r="CS211">
        <f t="shared" si="217"/>
        <v>0.85120000000000007</v>
      </c>
      <c r="CT211">
        <f t="shared" si="218"/>
        <v>941.91359999999997</v>
      </c>
      <c r="CU211">
        <f t="shared" si="219"/>
        <v>0</v>
      </c>
      <c r="CV211">
        <f t="shared" si="220"/>
        <v>16.29</v>
      </c>
      <c r="CW211">
        <f t="shared" si="221"/>
        <v>0.01</v>
      </c>
      <c r="CX211">
        <f t="shared" si="222"/>
        <v>0</v>
      </c>
      <c r="CY211">
        <f t="shared" si="223"/>
        <v>1343.4425000000001</v>
      </c>
      <c r="CZ211">
        <f t="shared" si="224"/>
        <v>919.19749999999988</v>
      </c>
      <c r="DC211" t="s">
        <v>1067</v>
      </c>
      <c r="DD211" t="s">
        <v>1067</v>
      </c>
      <c r="DE211" t="s">
        <v>1067</v>
      </c>
      <c r="DF211" t="s">
        <v>1067</v>
      </c>
      <c r="DG211" t="s">
        <v>1067</v>
      </c>
      <c r="DH211" t="s">
        <v>1067</v>
      </c>
      <c r="DI211" t="s">
        <v>1067</v>
      </c>
      <c r="DJ211" t="s">
        <v>1067</v>
      </c>
      <c r="DK211" t="s">
        <v>1067</v>
      </c>
      <c r="DL211" t="s">
        <v>1067</v>
      </c>
      <c r="DM211" t="s">
        <v>1067</v>
      </c>
      <c r="DN211">
        <v>0</v>
      </c>
      <c r="DO211">
        <v>0</v>
      </c>
      <c r="DP211">
        <v>1</v>
      </c>
      <c r="DQ211">
        <v>1</v>
      </c>
      <c r="DU211">
        <v>1003</v>
      </c>
      <c r="DV211" t="s">
        <v>1108</v>
      </c>
      <c r="DW211" t="s">
        <v>1108</v>
      </c>
      <c r="DX211">
        <v>100</v>
      </c>
      <c r="EE211">
        <v>39174386</v>
      </c>
      <c r="EF211">
        <v>3</v>
      </c>
      <c r="EG211" t="s">
        <v>247</v>
      </c>
      <c r="EH211">
        <v>0</v>
      </c>
      <c r="EI211" t="s">
        <v>1067</v>
      </c>
      <c r="EJ211">
        <v>2</v>
      </c>
      <c r="EK211">
        <v>108001</v>
      </c>
      <c r="EL211" t="s">
        <v>248</v>
      </c>
      <c r="EM211" t="s">
        <v>249</v>
      </c>
      <c r="EO211" t="s">
        <v>1067</v>
      </c>
      <c r="EQ211">
        <v>0</v>
      </c>
      <c r="ER211">
        <v>206.76</v>
      </c>
      <c r="ES211">
        <v>51.53</v>
      </c>
      <c r="ET211">
        <v>0.31</v>
      </c>
      <c r="EU211">
        <v>0.14000000000000001</v>
      </c>
      <c r="EV211">
        <v>154.91999999999999</v>
      </c>
      <c r="EW211">
        <v>16.29</v>
      </c>
      <c r="EX211">
        <v>0.01</v>
      </c>
      <c r="EY211">
        <v>0</v>
      </c>
      <c r="FQ211">
        <v>0</v>
      </c>
      <c r="FR211">
        <f t="shared" si="225"/>
        <v>0</v>
      </c>
      <c r="FS211">
        <v>0</v>
      </c>
      <c r="FX211">
        <v>95</v>
      </c>
      <c r="FY211">
        <v>65</v>
      </c>
      <c r="GA211" t="s">
        <v>1067</v>
      </c>
      <c r="GD211">
        <v>0</v>
      </c>
      <c r="GF211">
        <v>-1776686347</v>
      </c>
      <c r="GG211">
        <v>1</v>
      </c>
      <c r="GH211">
        <v>1</v>
      </c>
      <c r="GI211">
        <v>4</v>
      </c>
      <c r="GJ211">
        <v>0</v>
      </c>
      <c r="GK211">
        <f>ROUND(R211*(R12)/100,2)</f>
        <v>0</v>
      </c>
      <c r="GL211">
        <f t="shared" si="226"/>
        <v>0</v>
      </c>
      <c r="GM211">
        <f t="shared" si="227"/>
        <v>4148.29</v>
      </c>
      <c r="GN211">
        <f t="shared" si="228"/>
        <v>0</v>
      </c>
      <c r="GO211">
        <f t="shared" si="229"/>
        <v>4148.29</v>
      </c>
      <c r="GP211">
        <f t="shared" si="230"/>
        <v>0</v>
      </c>
      <c r="GR211">
        <v>0</v>
      </c>
      <c r="GS211">
        <v>3</v>
      </c>
      <c r="GT211">
        <v>0</v>
      </c>
      <c r="GU211" t="s">
        <v>1067</v>
      </c>
      <c r="GV211">
        <f t="shared" si="231"/>
        <v>0</v>
      </c>
      <c r="GW211">
        <v>1</v>
      </c>
      <c r="GX211">
        <f t="shared" si="232"/>
        <v>0</v>
      </c>
      <c r="HA211">
        <v>0</v>
      </c>
      <c r="HB211">
        <v>0</v>
      </c>
      <c r="IK211">
        <v>0</v>
      </c>
    </row>
    <row r="212" spans="1:245">
      <c r="A212">
        <v>18</v>
      </c>
      <c r="B212">
        <v>1</v>
      </c>
      <c r="C212">
        <v>413</v>
      </c>
      <c r="E212" t="s">
        <v>337</v>
      </c>
      <c r="F212" t="s">
        <v>338</v>
      </c>
      <c r="G212" t="s">
        <v>339</v>
      </c>
      <c r="H212" t="s">
        <v>1108</v>
      </c>
      <c r="I212">
        <f>I211*J212</f>
        <v>1.5</v>
      </c>
      <c r="J212">
        <v>1</v>
      </c>
      <c r="O212">
        <f t="shared" si="194"/>
        <v>1076.1600000000001</v>
      </c>
      <c r="P212">
        <f t="shared" si="195"/>
        <v>1076.1600000000001</v>
      </c>
      <c r="Q212">
        <f t="shared" si="196"/>
        <v>0</v>
      </c>
      <c r="R212">
        <f t="shared" si="197"/>
        <v>0</v>
      </c>
      <c r="S212">
        <f t="shared" si="198"/>
        <v>0</v>
      </c>
      <c r="T212">
        <f t="shared" si="199"/>
        <v>0</v>
      </c>
      <c r="U212">
        <f t="shared" si="200"/>
        <v>0</v>
      </c>
      <c r="V212">
        <f t="shared" si="201"/>
        <v>0</v>
      </c>
      <c r="W212">
        <f t="shared" si="202"/>
        <v>0</v>
      </c>
      <c r="X212">
        <f t="shared" si="203"/>
        <v>0</v>
      </c>
      <c r="Y212">
        <f t="shared" si="204"/>
        <v>0</v>
      </c>
      <c r="AA212">
        <v>39278658</v>
      </c>
      <c r="AB212">
        <f t="shared" si="205"/>
        <v>118</v>
      </c>
      <c r="AC212">
        <f t="shared" si="206"/>
        <v>118</v>
      </c>
      <c r="AD212">
        <f t="shared" si="207"/>
        <v>0</v>
      </c>
      <c r="AE212">
        <f t="shared" si="208"/>
        <v>0</v>
      </c>
      <c r="AF212">
        <f t="shared" si="209"/>
        <v>0</v>
      </c>
      <c r="AG212">
        <f t="shared" si="210"/>
        <v>0</v>
      </c>
      <c r="AH212">
        <f t="shared" si="211"/>
        <v>0</v>
      </c>
      <c r="AI212">
        <f t="shared" si="212"/>
        <v>0</v>
      </c>
      <c r="AJ212">
        <f t="shared" si="213"/>
        <v>0</v>
      </c>
      <c r="AK212">
        <v>118</v>
      </c>
      <c r="AL212">
        <v>118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95</v>
      </c>
      <c r="AU212">
        <v>65</v>
      </c>
      <c r="AV212">
        <v>1</v>
      </c>
      <c r="AW212">
        <v>1</v>
      </c>
      <c r="AZ212">
        <v>6.08</v>
      </c>
      <c r="BA212">
        <v>1</v>
      </c>
      <c r="BB212">
        <v>1</v>
      </c>
      <c r="BC212">
        <v>6.08</v>
      </c>
      <c r="BD212" t="s">
        <v>1067</v>
      </c>
      <c r="BE212" t="s">
        <v>1067</v>
      </c>
      <c r="BF212" t="s">
        <v>1067</v>
      </c>
      <c r="BG212" t="s">
        <v>1067</v>
      </c>
      <c r="BH212">
        <v>3</v>
      </c>
      <c r="BI212">
        <v>2</v>
      </c>
      <c r="BJ212" t="s">
        <v>340</v>
      </c>
      <c r="BM212">
        <v>108001</v>
      </c>
      <c r="BN212">
        <v>0</v>
      </c>
      <c r="BO212" t="s">
        <v>1067</v>
      </c>
      <c r="BP212">
        <v>0</v>
      </c>
      <c r="BQ212">
        <v>3</v>
      </c>
      <c r="BR212">
        <v>0</v>
      </c>
      <c r="BS212">
        <v>1</v>
      </c>
      <c r="BT212">
        <v>1</v>
      </c>
      <c r="BU212">
        <v>1</v>
      </c>
      <c r="BV212">
        <v>1</v>
      </c>
      <c r="BW212">
        <v>1</v>
      </c>
      <c r="BX212">
        <v>1</v>
      </c>
      <c r="BY212" t="s">
        <v>1067</v>
      </c>
      <c r="BZ212">
        <v>95</v>
      </c>
      <c r="CA212">
        <v>65</v>
      </c>
      <c r="CF212">
        <v>0</v>
      </c>
      <c r="CG212">
        <v>0</v>
      </c>
      <c r="CM212">
        <v>0</v>
      </c>
      <c r="CN212" t="s">
        <v>1067</v>
      </c>
      <c r="CO212">
        <v>0</v>
      </c>
      <c r="CP212">
        <f t="shared" si="214"/>
        <v>1076.1600000000001</v>
      </c>
      <c r="CQ212">
        <f t="shared" si="215"/>
        <v>717.44</v>
      </c>
      <c r="CR212">
        <f t="shared" si="216"/>
        <v>0</v>
      </c>
      <c r="CS212">
        <f t="shared" si="217"/>
        <v>0</v>
      </c>
      <c r="CT212">
        <f t="shared" si="218"/>
        <v>0</v>
      </c>
      <c r="CU212">
        <f t="shared" si="219"/>
        <v>0</v>
      </c>
      <c r="CV212">
        <f t="shared" si="220"/>
        <v>0</v>
      </c>
      <c r="CW212">
        <f t="shared" si="221"/>
        <v>0</v>
      </c>
      <c r="CX212">
        <f t="shared" si="222"/>
        <v>0</v>
      </c>
      <c r="CY212">
        <f t="shared" si="223"/>
        <v>0</v>
      </c>
      <c r="CZ212">
        <f t="shared" si="224"/>
        <v>0</v>
      </c>
      <c r="DC212" t="s">
        <v>1067</v>
      </c>
      <c r="DD212" t="s">
        <v>1067</v>
      </c>
      <c r="DE212" t="s">
        <v>1067</v>
      </c>
      <c r="DF212" t="s">
        <v>1067</v>
      </c>
      <c r="DG212" t="s">
        <v>1067</v>
      </c>
      <c r="DH212" t="s">
        <v>1067</v>
      </c>
      <c r="DI212" t="s">
        <v>1067</v>
      </c>
      <c r="DJ212" t="s">
        <v>1067</v>
      </c>
      <c r="DK212" t="s">
        <v>1067</v>
      </c>
      <c r="DL212" t="s">
        <v>1067</v>
      </c>
      <c r="DM212" t="s">
        <v>1067</v>
      </c>
      <c r="DN212">
        <v>0</v>
      </c>
      <c r="DO212">
        <v>0</v>
      </c>
      <c r="DP212">
        <v>1</v>
      </c>
      <c r="DQ212">
        <v>1</v>
      </c>
      <c r="DU212">
        <v>1003</v>
      </c>
      <c r="DV212" t="s">
        <v>1108</v>
      </c>
      <c r="DW212" t="s">
        <v>1108</v>
      </c>
      <c r="DX212">
        <v>100</v>
      </c>
      <c r="EE212">
        <v>39174386</v>
      </c>
      <c r="EF212">
        <v>3</v>
      </c>
      <c r="EG212" t="s">
        <v>247</v>
      </c>
      <c r="EH212">
        <v>0</v>
      </c>
      <c r="EI212" t="s">
        <v>1067</v>
      </c>
      <c r="EJ212">
        <v>2</v>
      </c>
      <c r="EK212">
        <v>108001</v>
      </c>
      <c r="EL212" t="s">
        <v>248</v>
      </c>
      <c r="EM212" t="s">
        <v>249</v>
      </c>
      <c r="EO212" t="s">
        <v>1067</v>
      </c>
      <c r="EQ212">
        <v>0</v>
      </c>
      <c r="ER212">
        <v>118</v>
      </c>
      <c r="ES212">
        <v>118</v>
      </c>
      <c r="ET212">
        <v>0</v>
      </c>
      <c r="EU212">
        <v>0</v>
      </c>
      <c r="EV212">
        <v>0</v>
      </c>
      <c r="EW212">
        <v>0</v>
      </c>
      <c r="EX212">
        <v>0</v>
      </c>
      <c r="FQ212">
        <v>0</v>
      </c>
      <c r="FR212">
        <f t="shared" si="225"/>
        <v>0</v>
      </c>
      <c r="FS212">
        <v>0</v>
      </c>
      <c r="FX212">
        <v>95</v>
      </c>
      <c r="FY212">
        <v>65</v>
      </c>
      <c r="GA212" t="s">
        <v>1067</v>
      </c>
      <c r="GD212">
        <v>0</v>
      </c>
      <c r="GF212">
        <v>1810876701</v>
      </c>
      <c r="GG212">
        <v>1</v>
      </c>
      <c r="GH212">
        <v>1</v>
      </c>
      <c r="GI212">
        <v>4</v>
      </c>
      <c r="GJ212">
        <v>0</v>
      </c>
      <c r="GK212">
        <f>ROUND(R212*(R12)/100,2)</f>
        <v>0</v>
      </c>
      <c r="GL212">
        <f t="shared" si="226"/>
        <v>0</v>
      </c>
      <c r="GM212">
        <f t="shared" si="227"/>
        <v>1076.1600000000001</v>
      </c>
      <c r="GN212">
        <f t="shared" si="228"/>
        <v>0</v>
      </c>
      <c r="GO212">
        <f t="shared" si="229"/>
        <v>1076.1600000000001</v>
      </c>
      <c r="GP212">
        <f t="shared" si="230"/>
        <v>0</v>
      </c>
      <c r="GR212">
        <v>0</v>
      </c>
      <c r="GS212">
        <v>3</v>
      </c>
      <c r="GT212">
        <v>0</v>
      </c>
      <c r="GU212" t="s">
        <v>1067</v>
      </c>
      <c r="GV212">
        <f t="shared" si="231"/>
        <v>0</v>
      </c>
      <c r="GW212">
        <v>1</v>
      </c>
      <c r="GX212">
        <f t="shared" si="232"/>
        <v>0</v>
      </c>
      <c r="HA212">
        <v>0</v>
      </c>
      <c r="HB212">
        <v>0</v>
      </c>
      <c r="IK212">
        <v>0</v>
      </c>
    </row>
    <row r="213" spans="1:245">
      <c r="A213">
        <v>17</v>
      </c>
      <c r="B213">
        <v>1</v>
      </c>
      <c r="C213">
        <f ca="1">ROW(SmtRes!A423)</f>
        <v>423</v>
      </c>
      <c r="D213">
        <f ca="1">ROW(EtalonRes!A407)</f>
        <v>407</v>
      </c>
      <c r="E213" t="s">
        <v>341</v>
      </c>
      <c r="F213" t="s">
        <v>342</v>
      </c>
      <c r="G213" t="s">
        <v>343</v>
      </c>
      <c r="H213" t="s">
        <v>1108</v>
      </c>
      <c r="I213">
        <f>ROUND(150/100,9)</f>
        <v>1.5</v>
      </c>
      <c r="J213">
        <v>0</v>
      </c>
      <c r="O213">
        <f t="shared" si="194"/>
        <v>462.56</v>
      </c>
      <c r="P213">
        <f t="shared" si="195"/>
        <v>124.03</v>
      </c>
      <c r="Q213">
        <f t="shared" si="196"/>
        <v>16.23</v>
      </c>
      <c r="R213">
        <f t="shared" si="197"/>
        <v>2.37</v>
      </c>
      <c r="S213">
        <f t="shared" si="198"/>
        <v>322.3</v>
      </c>
      <c r="T213">
        <f t="shared" si="199"/>
        <v>0</v>
      </c>
      <c r="U213">
        <f t="shared" si="200"/>
        <v>5.64</v>
      </c>
      <c r="V213">
        <f t="shared" si="201"/>
        <v>0.03</v>
      </c>
      <c r="W213">
        <f t="shared" si="202"/>
        <v>0</v>
      </c>
      <c r="X213">
        <f t="shared" si="203"/>
        <v>308.44</v>
      </c>
      <c r="Y213">
        <f t="shared" si="204"/>
        <v>211.04</v>
      </c>
      <c r="AA213">
        <v>39278658</v>
      </c>
      <c r="AB213">
        <f t="shared" si="205"/>
        <v>50.72</v>
      </c>
      <c r="AC213">
        <f t="shared" si="206"/>
        <v>13.6</v>
      </c>
      <c r="AD213">
        <f t="shared" si="207"/>
        <v>1.78</v>
      </c>
      <c r="AE213">
        <f t="shared" si="208"/>
        <v>0.26</v>
      </c>
      <c r="AF213">
        <f t="shared" si="209"/>
        <v>35.340000000000003</v>
      </c>
      <c r="AG213">
        <f t="shared" si="210"/>
        <v>0</v>
      </c>
      <c r="AH213">
        <f t="shared" si="211"/>
        <v>3.76</v>
      </c>
      <c r="AI213">
        <f t="shared" si="212"/>
        <v>0.02</v>
      </c>
      <c r="AJ213">
        <f t="shared" si="213"/>
        <v>0</v>
      </c>
      <c r="AK213">
        <v>50.72</v>
      </c>
      <c r="AL213">
        <v>13.6</v>
      </c>
      <c r="AM213">
        <v>1.78</v>
      </c>
      <c r="AN213">
        <v>0.26</v>
      </c>
      <c r="AO213">
        <v>35.340000000000003</v>
      </c>
      <c r="AP213">
        <v>0</v>
      </c>
      <c r="AQ213">
        <v>3.76</v>
      </c>
      <c r="AR213">
        <v>0.02</v>
      </c>
      <c r="AS213">
        <v>0</v>
      </c>
      <c r="AT213">
        <v>95</v>
      </c>
      <c r="AU213">
        <v>65</v>
      </c>
      <c r="AV213">
        <v>1</v>
      </c>
      <c r="AW213">
        <v>1</v>
      </c>
      <c r="AZ213">
        <v>6.08</v>
      </c>
      <c r="BA213">
        <v>6.08</v>
      </c>
      <c r="BB213">
        <v>6.08</v>
      </c>
      <c r="BC213">
        <v>6.08</v>
      </c>
      <c r="BD213" t="s">
        <v>1067</v>
      </c>
      <c r="BE213" t="s">
        <v>1067</v>
      </c>
      <c r="BF213" t="s">
        <v>1067</v>
      </c>
      <c r="BG213" t="s">
        <v>1067</v>
      </c>
      <c r="BH213">
        <v>0</v>
      </c>
      <c r="BI213">
        <v>2</v>
      </c>
      <c r="BJ213" t="s">
        <v>344</v>
      </c>
      <c r="BM213">
        <v>108001</v>
      </c>
      <c r="BN213">
        <v>0</v>
      </c>
      <c r="BO213" t="s">
        <v>1067</v>
      </c>
      <c r="BP213">
        <v>0</v>
      </c>
      <c r="BQ213">
        <v>3</v>
      </c>
      <c r="BR213">
        <v>0</v>
      </c>
      <c r="BS213">
        <v>6.08</v>
      </c>
      <c r="BT213">
        <v>1</v>
      </c>
      <c r="BU213">
        <v>1</v>
      </c>
      <c r="BV213">
        <v>1</v>
      </c>
      <c r="BW213">
        <v>1</v>
      </c>
      <c r="BX213">
        <v>1</v>
      </c>
      <c r="BY213" t="s">
        <v>1067</v>
      </c>
      <c r="BZ213">
        <v>95</v>
      </c>
      <c r="CA213">
        <v>65</v>
      </c>
      <c r="CF213">
        <v>0</v>
      </c>
      <c r="CG213">
        <v>0</v>
      </c>
      <c r="CM213">
        <v>0</v>
      </c>
      <c r="CN213" t="s">
        <v>1067</v>
      </c>
      <c r="CO213">
        <v>0</v>
      </c>
      <c r="CP213">
        <f t="shared" si="214"/>
        <v>462.56</v>
      </c>
      <c r="CQ213">
        <f t="shared" si="215"/>
        <v>82.688000000000002</v>
      </c>
      <c r="CR213">
        <f t="shared" si="216"/>
        <v>10.8224</v>
      </c>
      <c r="CS213">
        <f t="shared" si="217"/>
        <v>1.5808</v>
      </c>
      <c r="CT213">
        <f t="shared" si="218"/>
        <v>214.86720000000003</v>
      </c>
      <c r="CU213">
        <f t="shared" si="219"/>
        <v>0</v>
      </c>
      <c r="CV213">
        <f t="shared" si="220"/>
        <v>3.76</v>
      </c>
      <c r="CW213">
        <f t="shared" si="221"/>
        <v>0.02</v>
      </c>
      <c r="CX213">
        <f t="shared" si="222"/>
        <v>0</v>
      </c>
      <c r="CY213">
        <f t="shared" si="223"/>
        <v>308.43650000000002</v>
      </c>
      <c r="CZ213">
        <f t="shared" si="224"/>
        <v>211.03549999999998</v>
      </c>
      <c r="DC213" t="s">
        <v>1067</v>
      </c>
      <c r="DD213" t="s">
        <v>1067</v>
      </c>
      <c r="DE213" t="s">
        <v>1067</v>
      </c>
      <c r="DF213" t="s">
        <v>1067</v>
      </c>
      <c r="DG213" t="s">
        <v>1067</v>
      </c>
      <c r="DH213" t="s">
        <v>1067</v>
      </c>
      <c r="DI213" t="s">
        <v>1067</v>
      </c>
      <c r="DJ213" t="s">
        <v>1067</v>
      </c>
      <c r="DK213" t="s">
        <v>1067</v>
      </c>
      <c r="DL213" t="s">
        <v>1067</v>
      </c>
      <c r="DM213" t="s">
        <v>1067</v>
      </c>
      <c r="DN213">
        <v>0</v>
      </c>
      <c r="DO213">
        <v>0</v>
      </c>
      <c r="DP213">
        <v>1</v>
      </c>
      <c r="DQ213">
        <v>1</v>
      </c>
      <c r="DU213">
        <v>1003</v>
      </c>
      <c r="DV213" t="s">
        <v>1108</v>
      </c>
      <c r="DW213" t="s">
        <v>1108</v>
      </c>
      <c r="DX213">
        <v>100</v>
      </c>
      <c r="EE213">
        <v>39174386</v>
      </c>
      <c r="EF213">
        <v>3</v>
      </c>
      <c r="EG213" t="s">
        <v>247</v>
      </c>
      <c r="EH213">
        <v>0</v>
      </c>
      <c r="EI213" t="s">
        <v>1067</v>
      </c>
      <c r="EJ213">
        <v>2</v>
      </c>
      <c r="EK213">
        <v>108001</v>
      </c>
      <c r="EL213" t="s">
        <v>248</v>
      </c>
      <c r="EM213" t="s">
        <v>249</v>
      </c>
      <c r="EO213" t="s">
        <v>1067</v>
      </c>
      <c r="EQ213">
        <v>0</v>
      </c>
      <c r="ER213">
        <v>50.72</v>
      </c>
      <c r="ES213">
        <v>13.6</v>
      </c>
      <c r="ET213">
        <v>1.78</v>
      </c>
      <c r="EU213">
        <v>0.26</v>
      </c>
      <c r="EV213">
        <v>35.340000000000003</v>
      </c>
      <c r="EW213">
        <v>3.76</v>
      </c>
      <c r="EX213">
        <v>0.02</v>
      </c>
      <c r="EY213">
        <v>0</v>
      </c>
      <c r="FQ213">
        <v>0</v>
      </c>
      <c r="FR213">
        <f t="shared" si="225"/>
        <v>0</v>
      </c>
      <c r="FS213">
        <v>0</v>
      </c>
      <c r="FX213">
        <v>95</v>
      </c>
      <c r="FY213">
        <v>65</v>
      </c>
      <c r="GA213" t="s">
        <v>1067</v>
      </c>
      <c r="GD213">
        <v>0</v>
      </c>
      <c r="GF213">
        <v>-1448624239</v>
      </c>
      <c r="GG213">
        <v>1</v>
      </c>
      <c r="GH213">
        <v>1</v>
      </c>
      <c r="GI213">
        <v>4</v>
      </c>
      <c r="GJ213">
        <v>0</v>
      </c>
      <c r="GK213">
        <f>ROUND(R213*(R12)/100,2)</f>
        <v>0</v>
      </c>
      <c r="GL213">
        <f t="shared" si="226"/>
        <v>0</v>
      </c>
      <c r="GM213">
        <f t="shared" si="227"/>
        <v>982.04</v>
      </c>
      <c r="GN213">
        <f t="shared" si="228"/>
        <v>0</v>
      </c>
      <c r="GO213">
        <f t="shared" si="229"/>
        <v>982.04</v>
      </c>
      <c r="GP213">
        <f t="shared" si="230"/>
        <v>0</v>
      </c>
      <c r="GR213">
        <v>0</v>
      </c>
      <c r="GS213">
        <v>3</v>
      </c>
      <c r="GT213">
        <v>0</v>
      </c>
      <c r="GU213" t="s">
        <v>1067</v>
      </c>
      <c r="GV213">
        <f t="shared" si="231"/>
        <v>0</v>
      </c>
      <c r="GW213">
        <v>1</v>
      </c>
      <c r="GX213">
        <f t="shared" si="232"/>
        <v>0</v>
      </c>
      <c r="HA213">
        <v>0</v>
      </c>
      <c r="HB213">
        <v>0</v>
      </c>
      <c r="IK213">
        <v>0</v>
      </c>
    </row>
    <row r="214" spans="1:245">
      <c r="A214">
        <v>18</v>
      </c>
      <c r="B214">
        <v>1</v>
      </c>
      <c r="C214">
        <v>422</v>
      </c>
      <c r="E214" t="s">
        <v>345</v>
      </c>
      <c r="F214" t="s">
        <v>346</v>
      </c>
      <c r="G214" t="s">
        <v>347</v>
      </c>
      <c r="H214" t="s">
        <v>348</v>
      </c>
      <c r="I214">
        <f>I213*J214</f>
        <v>0.15</v>
      </c>
      <c r="J214">
        <v>9.9999999999999992E-2</v>
      </c>
      <c r="O214">
        <f t="shared" si="194"/>
        <v>6311.41</v>
      </c>
      <c r="P214">
        <f t="shared" si="195"/>
        <v>6311.41</v>
      </c>
      <c r="Q214">
        <f t="shared" si="196"/>
        <v>0</v>
      </c>
      <c r="R214">
        <f t="shared" si="197"/>
        <v>0</v>
      </c>
      <c r="S214">
        <f t="shared" si="198"/>
        <v>0</v>
      </c>
      <c r="T214">
        <f t="shared" si="199"/>
        <v>0</v>
      </c>
      <c r="U214">
        <f t="shared" si="200"/>
        <v>0</v>
      </c>
      <c r="V214">
        <f t="shared" si="201"/>
        <v>0</v>
      </c>
      <c r="W214">
        <f t="shared" si="202"/>
        <v>0</v>
      </c>
      <c r="X214">
        <f t="shared" si="203"/>
        <v>0</v>
      </c>
      <c r="Y214">
        <f t="shared" si="204"/>
        <v>0</v>
      </c>
      <c r="AA214">
        <v>39278658</v>
      </c>
      <c r="AB214">
        <f t="shared" si="205"/>
        <v>6920.41</v>
      </c>
      <c r="AC214">
        <f t="shared" si="206"/>
        <v>6920.41</v>
      </c>
      <c r="AD214">
        <f t="shared" si="207"/>
        <v>0</v>
      </c>
      <c r="AE214">
        <f t="shared" si="208"/>
        <v>0</v>
      </c>
      <c r="AF214">
        <f t="shared" si="209"/>
        <v>0</v>
      </c>
      <c r="AG214">
        <f t="shared" si="210"/>
        <v>0</v>
      </c>
      <c r="AH214">
        <f t="shared" si="211"/>
        <v>0</v>
      </c>
      <c r="AI214">
        <f t="shared" si="212"/>
        <v>0</v>
      </c>
      <c r="AJ214">
        <f t="shared" si="213"/>
        <v>0</v>
      </c>
      <c r="AK214">
        <v>6920.41</v>
      </c>
      <c r="AL214">
        <v>6920.41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95</v>
      </c>
      <c r="AU214">
        <v>65</v>
      </c>
      <c r="AV214">
        <v>1</v>
      </c>
      <c r="AW214">
        <v>1</v>
      </c>
      <c r="AZ214">
        <v>6.08</v>
      </c>
      <c r="BA214">
        <v>1</v>
      </c>
      <c r="BB214">
        <v>1</v>
      </c>
      <c r="BC214">
        <v>6.08</v>
      </c>
      <c r="BD214" t="s">
        <v>1067</v>
      </c>
      <c r="BE214" t="s">
        <v>1067</v>
      </c>
      <c r="BF214" t="s">
        <v>1067</v>
      </c>
      <c r="BG214" t="s">
        <v>1067</v>
      </c>
      <c r="BH214">
        <v>3</v>
      </c>
      <c r="BI214">
        <v>2</v>
      </c>
      <c r="BJ214" t="s">
        <v>349</v>
      </c>
      <c r="BM214">
        <v>108001</v>
      </c>
      <c r="BN214">
        <v>0</v>
      </c>
      <c r="BO214" t="s">
        <v>1067</v>
      </c>
      <c r="BP214">
        <v>0</v>
      </c>
      <c r="BQ214">
        <v>3</v>
      </c>
      <c r="BR214">
        <v>0</v>
      </c>
      <c r="BS214">
        <v>1</v>
      </c>
      <c r="BT214">
        <v>1</v>
      </c>
      <c r="BU214">
        <v>1</v>
      </c>
      <c r="BV214">
        <v>1</v>
      </c>
      <c r="BW214">
        <v>1</v>
      </c>
      <c r="BX214">
        <v>1</v>
      </c>
      <c r="BY214" t="s">
        <v>1067</v>
      </c>
      <c r="BZ214">
        <v>95</v>
      </c>
      <c r="CA214">
        <v>65</v>
      </c>
      <c r="CF214">
        <v>0</v>
      </c>
      <c r="CG214">
        <v>0</v>
      </c>
      <c r="CM214">
        <v>0</v>
      </c>
      <c r="CN214" t="s">
        <v>1067</v>
      </c>
      <c r="CO214">
        <v>0</v>
      </c>
      <c r="CP214">
        <f t="shared" si="214"/>
        <v>6311.41</v>
      </c>
      <c r="CQ214">
        <f t="shared" si="215"/>
        <v>42076.092799999999</v>
      </c>
      <c r="CR214">
        <f t="shared" si="216"/>
        <v>0</v>
      </c>
      <c r="CS214">
        <f t="shared" si="217"/>
        <v>0</v>
      </c>
      <c r="CT214">
        <f t="shared" si="218"/>
        <v>0</v>
      </c>
      <c r="CU214">
        <f t="shared" si="219"/>
        <v>0</v>
      </c>
      <c r="CV214">
        <f t="shared" si="220"/>
        <v>0</v>
      </c>
      <c r="CW214">
        <f t="shared" si="221"/>
        <v>0</v>
      </c>
      <c r="CX214">
        <f t="shared" si="222"/>
        <v>0</v>
      </c>
      <c r="CY214">
        <f t="shared" si="223"/>
        <v>0</v>
      </c>
      <c r="CZ214">
        <f t="shared" si="224"/>
        <v>0</v>
      </c>
      <c r="DC214" t="s">
        <v>1067</v>
      </c>
      <c r="DD214" t="s">
        <v>1067</v>
      </c>
      <c r="DE214" t="s">
        <v>1067</v>
      </c>
      <c r="DF214" t="s">
        <v>1067</v>
      </c>
      <c r="DG214" t="s">
        <v>1067</v>
      </c>
      <c r="DH214" t="s">
        <v>1067</v>
      </c>
      <c r="DI214" t="s">
        <v>1067</v>
      </c>
      <c r="DJ214" t="s">
        <v>1067</v>
      </c>
      <c r="DK214" t="s">
        <v>1067</v>
      </c>
      <c r="DL214" t="s">
        <v>1067</v>
      </c>
      <c r="DM214" t="s">
        <v>1067</v>
      </c>
      <c r="DN214">
        <v>0</v>
      </c>
      <c r="DO214">
        <v>0</v>
      </c>
      <c r="DP214">
        <v>1</v>
      </c>
      <c r="DQ214">
        <v>1</v>
      </c>
      <c r="DU214">
        <v>1013</v>
      </c>
      <c r="DV214" t="s">
        <v>348</v>
      </c>
      <c r="DW214" t="s">
        <v>350</v>
      </c>
      <c r="DX214">
        <v>1</v>
      </c>
      <c r="EE214">
        <v>39174386</v>
      </c>
      <c r="EF214">
        <v>3</v>
      </c>
      <c r="EG214" t="s">
        <v>247</v>
      </c>
      <c r="EH214">
        <v>0</v>
      </c>
      <c r="EI214" t="s">
        <v>1067</v>
      </c>
      <c r="EJ214">
        <v>2</v>
      </c>
      <c r="EK214">
        <v>108001</v>
      </c>
      <c r="EL214" t="s">
        <v>248</v>
      </c>
      <c r="EM214" t="s">
        <v>249</v>
      </c>
      <c r="EO214" t="s">
        <v>1067</v>
      </c>
      <c r="EQ214">
        <v>0</v>
      </c>
      <c r="ER214">
        <v>6920.41</v>
      </c>
      <c r="ES214">
        <v>6920.41</v>
      </c>
      <c r="ET214">
        <v>0</v>
      </c>
      <c r="EU214">
        <v>0</v>
      </c>
      <c r="EV214">
        <v>0</v>
      </c>
      <c r="EW214">
        <v>0</v>
      </c>
      <c r="EX214">
        <v>0</v>
      </c>
      <c r="FQ214">
        <v>0</v>
      </c>
      <c r="FR214">
        <f t="shared" si="225"/>
        <v>0</v>
      </c>
      <c r="FS214">
        <v>0</v>
      </c>
      <c r="FX214">
        <v>95</v>
      </c>
      <c r="FY214">
        <v>65</v>
      </c>
      <c r="GA214" t="s">
        <v>1067</v>
      </c>
      <c r="GD214">
        <v>0</v>
      </c>
      <c r="GF214">
        <v>559331636</v>
      </c>
      <c r="GG214">
        <v>1</v>
      </c>
      <c r="GH214">
        <v>1</v>
      </c>
      <c r="GI214">
        <v>4</v>
      </c>
      <c r="GJ214">
        <v>0</v>
      </c>
      <c r="GK214">
        <f>ROUND(R214*(R12)/100,2)</f>
        <v>0</v>
      </c>
      <c r="GL214">
        <f t="shared" si="226"/>
        <v>0</v>
      </c>
      <c r="GM214">
        <f t="shared" si="227"/>
        <v>6311.41</v>
      </c>
      <c r="GN214">
        <f t="shared" si="228"/>
        <v>0</v>
      </c>
      <c r="GO214">
        <f t="shared" si="229"/>
        <v>6311.41</v>
      </c>
      <c r="GP214">
        <f t="shared" si="230"/>
        <v>0</v>
      </c>
      <c r="GR214">
        <v>0</v>
      </c>
      <c r="GS214">
        <v>3</v>
      </c>
      <c r="GT214">
        <v>0</v>
      </c>
      <c r="GU214" t="s">
        <v>1067</v>
      </c>
      <c r="GV214">
        <f t="shared" si="231"/>
        <v>0</v>
      </c>
      <c r="GW214">
        <v>1</v>
      </c>
      <c r="GX214">
        <f t="shared" si="232"/>
        <v>0</v>
      </c>
      <c r="HA214">
        <v>0</v>
      </c>
      <c r="HB214">
        <v>0</v>
      </c>
      <c r="IK214">
        <v>0</v>
      </c>
    </row>
    <row r="215" spans="1:245">
      <c r="A215">
        <v>17</v>
      </c>
      <c r="B215">
        <v>1</v>
      </c>
      <c r="C215">
        <f ca="1">ROW(SmtRes!A428)</f>
        <v>428</v>
      </c>
      <c r="D215">
        <f ca="1">ROW(EtalonRes!A411)</f>
        <v>411</v>
      </c>
      <c r="E215" t="s">
        <v>351</v>
      </c>
      <c r="F215" t="s">
        <v>352</v>
      </c>
      <c r="G215" t="s">
        <v>353</v>
      </c>
      <c r="H215" t="s">
        <v>254</v>
      </c>
      <c r="I215">
        <f>ROUND(32/100,9)</f>
        <v>0.32</v>
      </c>
      <c r="J215">
        <v>0</v>
      </c>
      <c r="O215">
        <f t="shared" si="194"/>
        <v>1669.48</v>
      </c>
      <c r="P215">
        <f t="shared" si="195"/>
        <v>0</v>
      </c>
      <c r="Q215">
        <f t="shared" si="196"/>
        <v>1.83</v>
      </c>
      <c r="R215">
        <f t="shared" si="197"/>
        <v>0.8</v>
      </c>
      <c r="S215">
        <f t="shared" si="198"/>
        <v>1667.65</v>
      </c>
      <c r="T215">
        <f t="shared" si="199"/>
        <v>0</v>
      </c>
      <c r="U215">
        <f t="shared" si="200"/>
        <v>28.512</v>
      </c>
      <c r="V215">
        <f t="shared" si="201"/>
        <v>9.5999999999999992E-3</v>
      </c>
      <c r="W215">
        <f t="shared" si="202"/>
        <v>0</v>
      </c>
      <c r="X215">
        <f t="shared" si="203"/>
        <v>1418.18</v>
      </c>
      <c r="Y215">
        <f t="shared" si="204"/>
        <v>1084.49</v>
      </c>
      <c r="AA215">
        <v>39278658</v>
      </c>
      <c r="AB215">
        <f t="shared" si="205"/>
        <v>858.08</v>
      </c>
      <c r="AC215">
        <f t="shared" si="206"/>
        <v>0</v>
      </c>
      <c r="AD215">
        <f t="shared" si="207"/>
        <v>0.94</v>
      </c>
      <c r="AE215">
        <f t="shared" si="208"/>
        <v>0.41</v>
      </c>
      <c r="AF215">
        <f t="shared" si="209"/>
        <v>857.14</v>
      </c>
      <c r="AG215">
        <f t="shared" si="210"/>
        <v>0</v>
      </c>
      <c r="AH215">
        <f t="shared" si="211"/>
        <v>89.1</v>
      </c>
      <c r="AI215">
        <f t="shared" si="212"/>
        <v>0.03</v>
      </c>
      <c r="AJ215">
        <f t="shared" si="213"/>
        <v>0</v>
      </c>
      <c r="AK215">
        <v>858.08</v>
      </c>
      <c r="AL215">
        <v>0</v>
      </c>
      <c r="AM215">
        <v>0.94</v>
      </c>
      <c r="AN215">
        <v>0.41</v>
      </c>
      <c r="AO215">
        <v>857.14</v>
      </c>
      <c r="AP215">
        <v>0</v>
      </c>
      <c r="AQ215">
        <v>89.1</v>
      </c>
      <c r="AR215">
        <v>0.03</v>
      </c>
      <c r="AS215">
        <v>0</v>
      </c>
      <c r="AT215">
        <v>85</v>
      </c>
      <c r="AU215">
        <v>65</v>
      </c>
      <c r="AV215">
        <v>1</v>
      </c>
      <c r="AW215">
        <v>1</v>
      </c>
      <c r="AZ215">
        <v>6.08</v>
      </c>
      <c r="BA215">
        <v>6.08</v>
      </c>
      <c r="BB215">
        <v>6.08</v>
      </c>
      <c r="BC215">
        <v>6.08</v>
      </c>
      <c r="BD215" t="s">
        <v>1067</v>
      </c>
      <c r="BE215" t="s">
        <v>1067</v>
      </c>
      <c r="BF215" t="s">
        <v>1067</v>
      </c>
      <c r="BG215" t="s">
        <v>1067</v>
      </c>
      <c r="BH215">
        <v>0</v>
      </c>
      <c r="BI215">
        <v>1</v>
      </c>
      <c r="BJ215" t="s">
        <v>354</v>
      </c>
      <c r="BM215">
        <v>67001</v>
      </c>
      <c r="BN215">
        <v>0</v>
      </c>
      <c r="BO215" t="s">
        <v>1067</v>
      </c>
      <c r="BP215">
        <v>0</v>
      </c>
      <c r="BQ215">
        <v>6</v>
      </c>
      <c r="BR215">
        <v>0</v>
      </c>
      <c r="BS215">
        <v>6.08</v>
      </c>
      <c r="BT215">
        <v>1</v>
      </c>
      <c r="BU215">
        <v>1</v>
      </c>
      <c r="BV215">
        <v>1</v>
      </c>
      <c r="BW215">
        <v>1</v>
      </c>
      <c r="BX215">
        <v>1</v>
      </c>
      <c r="BY215" t="s">
        <v>1067</v>
      </c>
      <c r="BZ215">
        <v>85</v>
      </c>
      <c r="CA215">
        <v>65</v>
      </c>
      <c r="CF215">
        <v>0</v>
      </c>
      <c r="CG215">
        <v>0</v>
      </c>
      <c r="CM215">
        <v>0</v>
      </c>
      <c r="CN215" t="s">
        <v>1067</v>
      </c>
      <c r="CO215">
        <v>0</v>
      </c>
      <c r="CP215">
        <f t="shared" si="214"/>
        <v>1669.48</v>
      </c>
      <c r="CQ215">
        <f t="shared" si="215"/>
        <v>0</v>
      </c>
      <c r="CR215">
        <f t="shared" si="216"/>
        <v>5.7151999999999994</v>
      </c>
      <c r="CS215">
        <f t="shared" si="217"/>
        <v>2.4927999999999999</v>
      </c>
      <c r="CT215">
        <f t="shared" si="218"/>
        <v>5211.4111999999996</v>
      </c>
      <c r="CU215">
        <f t="shared" si="219"/>
        <v>0</v>
      </c>
      <c r="CV215">
        <f t="shared" si="220"/>
        <v>89.1</v>
      </c>
      <c r="CW215">
        <f t="shared" si="221"/>
        <v>0.03</v>
      </c>
      <c r="CX215">
        <f t="shared" si="222"/>
        <v>0</v>
      </c>
      <c r="CY215">
        <f t="shared" si="223"/>
        <v>1418.1824999999999</v>
      </c>
      <c r="CZ215">
        <f t="shared" si="224"/>
        <v>1084.4925000000001</v>
      </c>
      <c r="DC215" t="s">
        <v>1067</v>
      </c>
      <c r="DD215" t="s">
        <v>1067</v>
      </c>
      <c r="DE215" t="s">
        <v>1067</v>
      </c>
      <c r="DF215" t="s">
        <v>1067</v>
      </c>
      <c r="DG215" t="s">
        <v>1067</v>
      </c>
      <c r="DH215" t="s">
        <v>1067</v>
      </c>
      <c r="DI215" t="s">
        <v>1067</v>
      </c>
      <c r="DJ215" t="s">
        <v>1067</v>
      </c>
      <c r="DK215" t="s">
        <v>1067</v>
      </c>
      <c r="DL215" t="s">
        <v>1067</v>
      </c>
      <c r="DM215" t="s">
        <v>1067</v>
      </c>
      <c r="DN215">
        <v>0</v>
      </c>
      <c r="DO215">
        <v>0</v>
      </c>
      <c r="DP215">
        <v>1</v>
      </c>
      <c r="DQ215">
        <v>1</v>
      </c>
      <c r="DU215">
        <v>1013</v>
      </c>
      <c r="DV215" t="s">
        <v>254</v>
      </c>
      <c r="DW215" t="s">
        <v>254</v>
      </c>
      <c r="DX215">
        <v>1</v>
      </c>
      <c r="EE215">
        <v>39174628</v>
      </c>
      <c r="EF215">
        <v>6</v>
      </c>
      <c r="EG215" t="s">
        <v>1110</v>
      </c>
      <c r="EH215">
        <v>0</v>
      </c>
      <c r="EI215" t="s">
        <v>1067</v>
      </c>
      <c r="EJ215">
        <v>1</v>
      </c>
      <c r="EK215">
        <v>67001</v>
      </c>
      <c r="EL215" t="s">
        <v>256</v>
      </c>
      <c r="EM215" t="s">
        <v>257</v>
      </c>
      <c r="EO215" t="s">
        <v>1067</v>
      </c>
      <c r="EQ215">
        <v>0</v>
      </c>
      <c r="ER215">
        <v>858.08</v>
      </c>
      <c r="ES215">
        <v>0</v>
      </c>
      <c r="ET215">
        <v>0.94</v>
      </c>
      <c r="EU215">
        <v>0.41</v>
      </c>
      <c r="EV215">
        <v>857.14</v>
      </c>
      <c r="EW215">
        <v>89.1</v>
      </c>
      <c r="EX215">
        <v>0.03</v>
      </c>
      <c r="EY215">
        <v>0</v>
      </c>
      <c r="FQ215">
        <v>0</v>
      </c>
      <c r="FR215">
        <f t="shared" si="225"/>
        <v>0</v>
      </c>
      <c r="FS215">
        <v>0</v>
      </c>
      <c r="FX215">
        <v>85</v>
      </c>
      <c r="FY215">
        <v>65</v>
      </c>
      <c r="GA215" t="s">
        <v>1067</v>
      </c>
      <c r="GD215">
        <v>0</v>
      </c>
      <c r="GF215">
        <v>-1620714942</v>
      </c>
      <c r="GG215">
        <v>1</v>
      </c>
      <c r="GH215">
        <v>1</v>
      </c>
      <c r="GI215">
        <v>4</v>
      </c>
      <c r="GJ215">
        <v>0</v>
      </c>
      <c r="GK215">
        <f>ROUND(R215*(R12)/100,2)</f>
        <v>0</v>
      </c>
      <c r="GL215">
        <f t="shared" si="226"/>
        <v>0</v>
      </c>
      <c r="GM215">
        <f t="shared" si="227"/>
        <v>4172.1499999999996</v>
      </c>
      <c r="GN215">
        <f t="shared" si="228"/>
        <v>4172.1499999999996</v>
      </c>
      <c r="GO215">
        <f t="shared" si="229"/>
        <v>0</v>
      </c>
      <c r="GP215">
        <f t="shared" si="230"/>
        <v>0</v>
      </c>
      <c r="GR215">
        <v>0</v>
      </c>
      <c r="GS215">
        <v>3</v>
      </c>
      <c r="GT215">
        <v>0</v>
      </c>
      <c r="GU215" t="s">
        <v>1067</v>
      </c>
      <c r="GV215">
        <f t="shared" si="231"/>
        <v>0</v>
      </c>
      <c r="GW215">
        <v>1</v>
      </c>
      <c r="GX215">
        <f t="shared" si="232"/>
        <v>0</v>
      </c>
      <c r="HA215">
        <v>0</v>
      </c>
      <c r="HB215">
        <v>0</v>
      </c>
      <c r="IK215">
        <v>0</v>
      </c>
    </row>
    <row r="216" spans="1:245">
      <c r="A216">
        <v>18</v>
      </c>
      <c r="B216">
        <v>1</v>
      </c>
      <c r="C216">
        <v>428</v>
      </c>
      <c r="E216" t="s">
        <v>355</v>
      </c>
      <c r="F216" t="s">
        <v>356</v>
      </c>
      <c r="G216" t="s">
        <v>1063</v>
      </c>
      <c r="H216" t="s">
        <v>86</v>
      </c>
      <c r="I216">
        <f>I215*J216</f>
        <v>32</v>
      </c>
      <c r="J216">
        <v>100</v>
      </c>
      <c r="O216">
        <f t="shared" si="194"/>
        <v>42997.760000000002</v>
      </c>
      <c r="P216">
        <f t="shared" si="195"/>
        <v>42997.760000000002</v>
      </c>
      <c r="Q216">
        <f t="shared" si="196"/>
        <v>0</v>
      </c>
      <c r="R216">
        <f t="shared" si="197"/>
        <v>0</v>
      </c>
      <c r="S216">
        <f t="shared" si="198"/>
        <v>0</v>
      </c>
      <c r="T216">
        <f t="shared" si="199"/>
        <v>0</v>
      </c>
      <c r="U216">
        <f t="shared" si="200"/>
        <v>0</v>
      </c>
      <c r="V216">
        <f t="shared" si="201"/>
        <v>0</v>
      </c>
      <c r="W216">
        <f t="shared" si="202"/>
        <v>0</v>
      </c>
      <c r="X216">
        <f t="shared" si="203"/>
        <v>0</v>
      </c>
      <c r="Y216">
        <f t="shared" si="204"/>
        <v>0</v>
      </c>
      <c r="AA216">
        <v>39278658</v>
      </c>
      <c r="AB216">
        <f t="shared" si="205"/>
        <v>221</v>
      </c>
      <c r="AC216">
        <f t="shared" si="206"/>
        <v>221</v>
      </c>
      <c r="AD216">
        <f t="shared" si="207"/>
        <v>0</v>
      </c>
      <c r="AE216">
        <f t="shared" si="208"/>
        <v>0</v>
      </c>
      <c r="AF216">
        <f t="shared" si="209"/>
        <v>0</v>
      </c>
      <c r="AG216">
        <f t="shared" si="210"/>
        <v>0</v>
      </c>
      <c r="AH216">
        <f t="shared" si="211"/>
        <v>0</v>
      </c>
      <c r="AI216">
        <f t="shared" si="212"/>
        <v>0</v>
      </c>
      <c r="AJ216">
        <f t="shared" si="213"/>
        <v>0</v>
      </c>
      <c r="AK216">
        <v>221</v>
      </c>
      <c r="AL216">
        <v>221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85</v>
      </c>
      <c r="AU216">
        <v>65</v>
      </c>
      <c r="AV216">
        <v>1</v>
      </c>
      <c r="AW216">
        <v>1</v>
      </c>
      <c r="AZ216">
        <v>6.08</v>
      </c>
      <c r="BA216">
        <v>1</v>
      </c>
      <c r="BB216">
        <v>1</v>
      </c>
      <c r="BC216">
        <v>6.08</v>
      </c>
      <c r="BD216" t="s">
        <v>1067</v>
      </c>
      <c r="BE216" t="s">
        <v>1067</v>
      </c>
      <c r="BF216" t="s">
        <v>1067</v>
      </c>
      <c r="BG216" t="s">
        <v>1067</v>
      </c>
      <c r="BH216">
        <v>3</v>
      </c>
      <c r="BI216">
        <v>1</v>
      </c>
      <c r="BJ216" t="s">
        <v>358</v>
      </c>
      <c r="BM216">
        <v>67001</v>
      </c>
      <c r="BN216">
        <v>0</v>
      </c>
      <c r="BO216" t="s">
        <v>1067</v>
      </c>
      <c r="BP216">
        <v>0</v>
      </c>
      <c r="BQ216">
        <v>6</v>
      </c>
      <c r="BR216">
        <v>0</v>
      </c>
      <c r="BS216">
        <v>1</v>
      </c>
      <c r="BT216">
        <v>1</v>
      </c>
      <c r="BU216">
        <v>1</v>
      </c>
      <c r="BV216">
        <v>1</v>
      </c>
      <c r="BW216">
        <v>1</v>
      </c>
      <c r="BX216">
        <v>1</v>
      </c>
      <c r="BY216" t="s">
        <v>1067</v>
      </c>
      <c r="BZ216">
        <v>85</v>
      </c>
      <c r="CA216">
        <v>65</v>
      </c>
      <c r="CF216">
        <v>0</v>
      </c>
      <c r="CG216">
        <v>0</v>
      </c>
      <c r="CM216">
        <v>0</v>
      </c>
      <c r="CN216" t="s">
        <v>1067</v>
      </c>
      <c r="CO216">
        <v>0</v>
      </c>
      <c r="CP216">
        <f t="shared" si="214"/>
        <v>42997.760000000002</v>
      </c>
      <c r="CQ216">
        <f t="shared" si="215"/>
        <v>1343.68</v>
      </c>
      <c r="CR216">
        <f t="shared" si="216"/>
        <v>0</v>
      </c>
      <c r="CS216">
        <f t="shared" si="217"/>
        <v>0</v>
      </c>
      <c r="CT216">
        <f t="shared" si="218"/>
        <v>0</v>
      </c>
      <c r="CU216">
        <f t="shared" si="219"/>
        <v>0</v>
      </c>
      <c r="CV216">
        <f t="shared" si="220"/>
        <v>0</v>
      </c>
      <c r="CW216">
        <f t="shared" si="221"/>
        <v>0</v>
      </c>
      <c r="CX216">
        <f t="shared" si="222"/>
        <v>0</v>
      </c>
      <c r="CY216">
        <f t="shared" si="223"/>
        <v>0</v>
      </c>
      <c r="CZ216">
        <f t="shared" si="224"/>
        <v>0</v>
      </c>
      <c r="DC216" t="s">
        <v>1067</v>
      </c>
      <c r="DD216" t="s">
        <v>1067</v>
      </c>
      <c r="DE216" t="s">
        <v>1067</v>
      </c>
      <c r="DF216" t="s">
        <v>1067</v>
      </c>
      <c r="DG216" t="s">
        <v>1067</v>
      </c>
      <c r="DH216" t="s">
        <v>1067</v>
      </c>
      <c r="DI216" t="s">
        <v>1067</v>
      </c>
      <c r="DJ216" t="s">
        <v>1067</v>
      </c>
      <c r="DK216" t="s">
        <v>1067</v>
      </c>
      <c r="DL216" t="s">
        <v>1067</v>
      </c>
      <c r="DM216" t="s">
        <v>1067</v>
      </c>
      <c r="DN216">
        <v>0</v>
      </c>
      <c r="DO216">
        <v>0</v>
      </c>
      <c r="DP216">
        <v>1</v>
      </c>
      <c r="DQ216">
        <v>1</v>
      </c>
      <c r="DU216">
        <v>1010</v>
      </c>
      <c r="DV216" t="s">
        <v>86</v>
      </c>
      <c r="DW216" t="s">
        <v>86</v>
      </c>
      <c r="DX216">
        <v>1</v>
      </c>
      <c r="EE216">
        <v>39174628</v>
      </c>
      <c r="EF216">
        <v>6</v>
      </c>
      <c r="EG216" t="s">
        <v>1110</v>
      </c>
      <c r="EH216">
        <v>0</v>
      </c>
      <c r="EI216" t="s">
        <v>1067</v>
      </c>
      <c r="EJ216">
        <v>1</v>
      </c>
      <c r="EK216">
        <v>67001</v>
      </c>
      <c r="EL216" t="s">
        <v>256</v>
      </c>
      <c r="EM216" t="s">
        <v>257</v>
      </c>
      <c r="EO216" t="s">
        <v>1067</v>
      </c>
      <c r="EQ216">
        <v>0</v>
      </c>
      <c r="ER216">
        <v>221</v>
      </c>
      <c r="ES216">
        <v>221</v>
      </c>
      <c r="ET216">
        <v>0</v>
      </c>
      <c r="EU216">
        <v>0</v>
      </c>
      <c r="EV216">
        <v>0</v>
      </c>
      <c r="EW216">
        <v>0</v>
      </c>
      <c r="EX216">
        <v>0</v>
      </c>
      <c r="FQ216">
        <v>0</v>
      </c>
      <c r="FR216">
        <f t="shared" si="225"/>
        <v>0</v>
      </c>
      <c r="FS216">
        <v>0</v>
      </c>
      <c r="FX216">
        <v>85</v>
      </c>
      <c r="FY216">
        <v>65</v>
      </c>
      <c r="GA216" t="s">
        <v>1067</v>
      </c>
      <c r="GD216">
        <v>0</v>
      </c>
      <c r="GF216">
        <v>-221208904</v>
      </c>
      <c r="GG216">
        <v>1</v>
      </c>
      <c r="GH216">
        <v>1</v>
      </c>
      <c r="GI216">
        <v>4</v>
      </c>
      <c r="GJ216">
        <v>0</v>
      </c>
      <c r="GK216">
        <f>ROUND(R216*(R12)/100,2)</f>
        <v>0</v>
      </c>
      <c r="GL216">
        <f t="shared" si="226"/>
        <v>0</v>
      </c>
      <c r="GM216">
        <f t="shared" si="227"/>
        <v>42997.760000000002</v>
      </c>
      <c r="GN216">
        <f t="shared" si="228"/>
        <v>42997.760000000002</v>
      </c>
      <c r="GO216">
        <f t="shared" si="229"/>
        <v>0</v>
      </c>
      <c r="GP216">
        <f t="shared" si="230"/>
        <v>0</v>
      </c>
      <c r="GR216">
        <v>0</v>
      </c>
      <c r="GS216">
        <v>3</v>
      </c>
      <c r="GT216">
        <v>0</v>
      </c>
      <c r="GU216" t="s">
        <v>1067</v>
      </c>
      <c r="GV216">
        <f t="shared" si="231"/>
        <v>0</v>
      </c>
      <c r="GW216">
        <v>1</v>
      </c>
      <c r="GX216">
        <f t="shared" si="232"/>
        <v>0</v>
      </c>
      <c r="HA216">
        <v>0</v>
      </c>
      <c r="HB216">
        <v>0</v>
      </c>
      <c r="IK216">
        <v>0</v>
      </c>
    </row>
    <row r="217" spans="1:245">
      <c r="A217">
        <v>18</v>
      </c>
      <c r="B217">
        <v>1</v>
      </c>
      <c r="C217">
        <v>427</v>
      </c>
      <c r="E217" t="s">
        <v>359</v>
      </c>
      <c r="F217" t="s">
        <v>360</v>
      </c>
      <c r="G217" t="s">
        <v>361</v>
      </c>
      <c r="H217" t="s">
        <v>86</v>
      </c>
      <c r="I217">
        <f>I215*J217</f>
        <v>32</v>
      </c>
      <c r="J217">
        <v>100</v>
      </c>
      <c r="O217">
        <f t="shared" si="194"/>
        <v>0</v>
      </c>
      <c r="P217">
        <f t="shared" si="195"/>
        <v>0</v>
      </c>
      <c r="Q217">
        <f t="shared" si="196"/>
        <v>0</v>
      </c>
      <c r="R217">
        <f t="shared" si="197"/>
        <v>0</v>
      </c>
      <c r="S217">
        <f t="shared" si="198"/>
        <v>0</v>
      </c>
      <c r="T217">
        <f t="shared" si="199"/>
        <v>0</v>
      </c>
      <c r="U217">
        <f t="shared" si="200"/>
        <v>0</v>
      </c>
      <c r="V217">
        <f t="shared" si="201"/>
        <v>0</v>
      </c>
      <c r="W217">
        <f t="shared" si="202"/>
        <v>0</v>
      </c>
      <c r="X217">
        <f t="shared" si="203"/>
        <v>0</v>
      </c>
      <c r="Y217">
        <f t="shared" si="204"/>
        <v>0</v>
      </c>
      <c r="AA217">
        <v>39278658</v>
      </c>
      <c r="AB217">
        <f t="shared" si="205"/>
        <v>0</v>
      </c>
      <c r="AC217">
        <f t="shared" si="206"/>
        <v>0</v>
      </c>
      <c r="AD217">
        <f t="shared" si="207"/>
        <v>0</v>
      </c>
      <c r="AE217">
        <f t="shared" si="208"/>
        <v>0</v>
      </c>
      <c r="AF217">
        <f t="shared" si="209"/>
        <v>0</v>
      </c>
      <c r="AG217">
        <f t="shared" si="210"/>
        <v>0</v>
      </c>
      <c r="AH217">
        <f t="shared" si="211"/>
        <v>0</v>
      </c>
      <c r="AI217">
        <f t="shared" si="212"/>
        <v>0</v>
      </c>
      <c r="AJ217">
        <f t="shared" si="213"/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85</v>
      </c>
      <c r="AU217">
        <v>65</v>
      </c>
      <c r="AV217">
        <v>1</v>
      </c>
      <c r="AW217">
        <v>1</v>
      </c>
      <c r="AZ217">
        <v>6.08</v>
      </c>
      <c r="BA217">
        <v>1</v>
      </c>
      <c r="BB217">
        <v>1</v>
      </c>
      <c r="BC217">
        <v>6.08</v>
      </c>
      <c r="BD217" t="s">
        <v>1067</v>
      </c>
      <c r="BE217" t="s">
        <v>1067</v>
      </c>
      <c r="BF217" t="s">
        <v>1067</v>
      </c>
      <c r="BG217" t="s">
        <v>1067</v>
      </c>
      <c r="BH217">
        <v>3</v>
      </c>
      <c r="BI217">
        <v>1</v>
      </c>
      <c r="BJ217" t="s">
        <v>1067</v>
      </c>
      <c r="BM217">
        <v>67001</v>
      </c>
      <c r="BN217">
        <v>0</v>
      </c>
      <c r="BO217" t="s">
        <v>1067</v>
      </c>
      <c r="BP217">
        <v>0</v>
      </c>
      <c r="BQ217">
        <v>6</v>
      </c>
      <c r="BR217">
        <v>0</v>
      </c>
      <c r="BS217">
        <v>1</v>
      </c>
      <c r="BT217">
        <v>1</v>
      </c>
      <c r="BU217">
        <v>1</v>
      </c>
      <c r="BV217">
        <v>1</v>
      </c>
      <c r="BW217">
        <v>1</v>
      </c>
      <c r="BX217">
        <v>1</v>
      </c>
      <c r="BY217" t="s">
        <v>1067</v>
      </c>
      <c r="BZ217">
        <v>85</v>
      </c>
      <c r="CA217">
        <v>65</v>
      </c>
      <c r="CF217">
        <v>0</v>
      </c>
      <c r="CG217">
        <v>0</v>
      </c>
      <c r="CM217">
        <v>0</v>
      </c>
      <c r="CN217" t="s">
        <v>1067</v>
      </c>
      <c r="CO217">
        <v>0</v>
      </c>
      <c r="CP217">
        <f t="shared" si="214"/>
        <v>0</v>
      </c>
      <c r="CQ217">
        <f t="shared" si="215"/>
        <v>0</v>
      </c>
      <c r="CR217">
        <f t="shared" si="216"/>
        <v>0</v>
      </c>
      <c r="CS217">
        <f t="shared" si="217"/>
        <v>0</v>
      </c>
      <c r="CT217">
        <f t="shared" si="218"/>
        <v>0</v>
      </c>
      <c r="CU217">
        <f t="shared" si="219"/>
        <v>0</v>
      </c>
      <c r="CV217">
        <f t="shared" si="220"/>
        <v>0</v>
      </c>
      <c r="CW217">
        <f t="shared" si="221"/>
        <v>0</v>
      </c>
      <c r="CX217">
        <f t="shared" si="222"/>
        <v>0</v>
      </c>
      <c r="CY217">
        <f t="shared" si="223"/>
        <v>0</v>
      </c>
      <c r="CZ217">
        <f t="shared" si="224"/>
        <v>0</v>
      </c>
      <c r="DC217" t="s">
        <v>1067</v>
      </c>
      <c r="DD217" t="s">
        <v>1067</v>
      </c>
      <c r="DE217" t="s">
        <v>1067</v>
      </c>
      <c r="DF217" t="s">
        <v>1067</v>
      </c>
      <c r="DG217" t="s">
        <v>1067</v>
      </c>
      <c r="DH217" t="s">
        <v>1067</v>
      </c>
      <c r="DI217" t="s">
        <v>1067</v>
      </c>
      <c r="DJ217" t="s">
        <v>1067</v>
      </c>
      <c r="DK217" t="s">
        <v>1067</v>
      </c>
      <c r="DL217" t="s">
        <v>1067</v>
      </c>
      <c r="DM217" t="s">
        <v>1067</v>
      </c>
      <c r="DN217">
        <v>0</v>
      </c>
      <c r="DO217">
        <v>0</v>
      </c>
      <c r="DP217">
        <v>1</v>
      </c>
      <c r="DQ217">
        <v>1</v>
      </c>
      <c r="DU217">
        <v>1010</v>
      </c>
      <c r="DV217" t="s">
        <v>86</v>
      </c>
      <c r="DW217" t="s">
        <v>86</v>
      </c>
      <c r="DX217">
        <v>1</v>
      </c>
      <c r="EE217">
        <v>39174628</v>
      </c>
      <c r="EF217">
        <v>6</v>
      </c>
      <c r="EG217" t="s">
        <v>1110</v>
      </c>
      <c r="EH217">
        <v>0</v>
      </c>
      <c r="EI217" t="s">
        <v>1067</v>
      </c>
      <c r="EJ217">
        <v>1</v>
      </c>
      <c r="EK217">
        <v>67001</v>
      </c>
      <c r="EL217" t="s">
        <v>256</v>
      </c>
      <c r="EM217" t="s">
        <v>257</v>
      </c>
      <c r="EO217" t="s">
        <v>1067</v>
      </c>
      <c r="EQ217">
        <v>0</v>
      </c>
      <c r="ER217">
        <v>0</v>
      </c>
      <c r="ES217">
        <v>0</v>
      </c>
      <c r="ET217">
        <v>0</v>
      </c>
      <c r="EU217">
        <v>0</v>
      </c>
      <c r="EV217">
        <v>0</v>
      </c>
      <c r="EW217">
        <v>0</v>
      </c>
      <c r="EX217">
        <v>0</v>
      </c>
      <c r="FQ217">
        <v>0</v>
      </c>
      <c r="FR217">
        <f t="shared" si="225"/>
        <v>0</v>
      </c>
      <c r="FS217">
        <v>0</v>
      </c>
      <c r="FX217">
        <v>85</v>
      </c>
      <c r="FY217">
        <v>65</v>
      </c>
      <c r="GA217" t="s">
        <v>1067</v>
      </c>
      <c r="GD217">
        <v>0</v>
      </c>
      <c r="GF217">
        <v>264706411</v>
      </c>
      <c r="GG217">
        <v>1</v>
      </c>
      <c r="GH217">
        <v>1</v>
      </c>
      <c r="GI217">
        <v>4</v>
      </c>
      <c r="GJ217">
        <v>0</v>
      </c>
      <c r="GK217">
        <f>ROUND(R217*(R12)/100,2)</f>
        <v>0</v>
      </c>
      <c r="GL217">
        <f t="shared" si="226"/>
        <v>0</v>
      </c>
      <c r="GM217">
        <f t="shared" si="227"/>
        <v>0</v>
      </c>
      <c r="GN217">
        <f t="shared" si="228"/>
        <v>0</v>
      </c>
      <c r="GO217">
        <f t="shared" si="229"/>
        <v>0</v>
      </c>
      <c r="GP217">
        <f t="shared" si="230"/>
        <v>0</v>
      </c>
      <c r="GR217">
        <v>0</v>
      </c>
      <c r="GS217">
        <v>3</v>
      </c>
      <c r="GT217">
        <v>0</v>
      </c>
      <c r="GU217" t="s">
        <v>1067</v>
      </c>
      <c r="GV217">
        <f t="shared" si="231"/>
        <v>0</v>
      </c>
      <c r="GW217">
        <v>1</v>
      </c>
      <c r="GX217">
        <f t="shared" si="232"/>
        <v>0</v>
      </c>
      <c r="HA217">
        <v>0</v>
      </c>
      <c r="HB217">
        <v>0</v>
      </c>
      <c r="IK217">
        <v>0</v>
      </c>
    </row>
    <row r="219" spans="1:245">
      <c r="A219" s="2">
        <v>51</v>
      </c>
      <c r="B219" s="2">
        <f>B200</f>
        <v>1</v>
      </c>
      <c r="C219" s="2">
        <f>A200</f>
        <v>4</v>
      </c>
      <c r="D219" s="2">
        <f>ROW(A200)</f>
        <v>200</v>
      </c>
      <c r="E219" s="2"/>
      <c r="F219" s="2" t="str">
        <f>IF(F200&lt;&gt;"",F200,"")</f>
        <v>Новый раздел</v>
      </c>
      <c r="G219" s="2" t="str">
        <f>IF(G200&lt;&gt;"",G200,"")</f>
        <v>3 Система электроосвещения</v>
      </c>
      <c r="H219" s="2">
        <v>0</v>
      </c>
      <c r="I219" s="2"/>
      <c r="J219" s="2"/>
      <c r="K219" s="2"/>
      <c r="L219" s="2"/>
      <c r="M219" s="2"/>
      <c r="N219" s="2"/>
      <c r="O219" s="2">
        <f t="shared" ref="O219:T219" si="233">ROUND(AB219,2)</f>
        <v>162968.28</v>
      </c>
      <c r="P219" s="2">
        <f t="shared" si="233"/>
        <v>141682.92000000001</v>
      </c>
      <c r="Q219" s="2">
        <f t="shared" si="233"/>
        <v>12465.08</v>
      </c>
      <c r="R219" s="2">
        <f t="shared" si="233"/>
        <v>1205.17</v>
      </c>
      <c r="S219" s="2">
        <f t="shared" si="233"/>
        <v>8820.2800000000007</v>
      </c>
      <c r="T219" s="2">
        <f t="shared" si="233"/>
        <v>0</v>
      </c>
      <c r="U219" s="2">
        <f>AH219</f>
        <v>145.16140000000001</v>
      </c>
      <c r="V219" s="2">
        <f>AI219</f>
        <v>15.161000000000001</v>
      </c>
      <c r="W219" s="2">
        <f>ROUND(AJ219,2)</f>
        <v>0</v>
      </c>
      <c r="X219" s="2">
        <f>ROUND(AK219,2)</f>
        <v>8898.7999999999993</v>
      </c>
      <c r="Y219" s="2">
        <f>ROUND(AL219,2)</f>
        <v>6374.96</v>
      </c>
      <c r="Z219" s="2"/>
      <c r="AA219" s="2"/>
      <c r="AB219" s="2">
        <f>ROUND(SUMIF(AA204:AA217,"=39278658",O204:O217),2)</f>
        <v>162968.28</v>
      </c>
      <c r="AC219" s="2">
        <f>ROUND(SUMIF(AA204:AA217,"=39278658",P204:P217),2)</f>
        <v>141682.92000000001</v>
      </c>
      <c r="AD219" s="2">
        <f>ROUND(SUMIF(AA204:AA217,"=39278658",Q204:Q217),2)</f>
        <v>12465.08</v>
      </c>
      <c r="AE219" s="2">
        <f>ROUND(SUMIF(AA204:AA217,"=39278658",R204:R217),2)</f>
        <v>1205.17</v>
      </c>
      <c r="AF219" s="2">
        <f>ROUND(SUMIF(AA204:AA217,"=39278658",S204:S217),2)</f>
        <v>8820.2800000000007</v>
      </c>
      <c r="AG219" s="2">
        <f>ROUND(SUMIF(AA204:AA217,"=39278658",T204:T217),2)</f>
        <v>0</v>
      </c>
      <c r="AH219" s="2">
        <f>SUMIF(AA204:AA217,"=39278658",U204:U217)</f>
        <v>145.16140000000001</v>
      </c>
      <c r="AI219" s="2">
        <f>SUMIF(AA204:AA217,"=39278658",V204:V217)</f>
        <v>15.161000000000001</v>
      </c>
      <c r="AJ219" s="2">
        <f>ROUND(SUMIF(AA204:AA217,"=39278658",W204:W217),2)</f>
        <v>0</v>
      </c>
      <c r="AK219" s="2">
        <f>ROUND(SUMIF(AA204:AA217,"=39278658",X204:X217),2)</f>
        <v>8898.7999999999993</v>
      </c>
      <c r="AL219" s="2">
        <f>ROUND(SUMIF(AA204:AA217,"=39278658",Y204:Y217),2)</f>
        <v>6374.96</v>
      </c>
      <c r="AM219" s="2"/>
      <c r="AN219" s="2"/>
      <c r="AO219" s="2">
        <f t="shared" ref="AO219:BC219" si="234">ROUND(BX219,2)</f>
        <v>0</v>
      </c>
      <c r="AP219" s="2">
        <f t="shared" si="234"/>
        <v>0</v>
      </c>
      <c r="AQ219" s="2">
        <f t="shared" si="234"/>
        <v>0</v>
      </c>
      <c r="AR219" s="2">
        <f t="shared" si="234"/>
        <v>178242.04</v>
      </c>
      <c r="AS219" s="2">
        <f t="shared" si="234"/>
        <v>48014.97</v>
      </c>
      <c r="AT219" s="2">
        <f t="shared" si="234"/>
        <v>130227.07</v>
      </c>
      <c r="AU219" s="2">
        <f t="shared" si="234"/>
        <v>0</v>
      </c>
      <c r="AV219" s="2">
        <f t="shared" si="234"/>
        <v>141682.92000000001</v>
      </c>
      <c r="AW219" s="2">
        <f t="shared" si="234"/>
        <v>141682.92000000001</v>
      </c>
      <c r="AX219" s="2">
        <f t="shared" si="234"/>
        <v>0</v>
      </c>
      <c r="AY219" s="2">
        <f t="shared" si="234"/>
        <v>141682.92000000001</v>
      </c>
      <c r="AZ219" s="2">
        <f t="shared" si="234"/>
        <v>0</v>
      </c>
      <c r="BA219" s="2">
        <f t="shared" si="234"/>
        <v>0</v>
      </c>
      <c r="BB219" s="2">
        <f t="shared" si="234"/>
        <v>0</v>
      </c>
      <c r="BC219" s="2">
        <f t="shared" si="234"/>
        <v>0</v>
      </c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>
        <f>ROUND(SUMIF(AA204:AA217,"=39278658",FQ204:FQ217),2)</f>
        <v>0</v>
      </c>
      <c r="BY219" s="2">
        <f>ROUND(SUMIF(AA204:AA217,"=39278658",FR204:FR217),2)</f>
        <v>0</v>
      </c>
      <c r="BZ219" s="2">
        <f>ROUND(SUMIF(AA204:AA217,"=39278658",GL204:GL217),2)</f>
        <v>0</v>
      </c>
      <c r="CA219" s="2">
        <f>ROUND(SUMIF(AA204:AA217,"=39278658",GM204:GM217),2)</f>
        <v>178242.04</v>
      </c>
      <c r="CB219" s="2">
        <f>ROUND(SUMIF(AA204:AA217,"=39278658",GN204:GN217),2)</f>
        <v>48014.97</v>
      </c>
      <c r="CC219" s="2">
        <f>ROUND(SUMIF(AA204:AA217,"=39278658",GO204:GO217),2)</f>
        <v>130227.07</v>
      </c>
      <c r="CD219" s="2">
        <f>ROUND(SUMIF(AA204:AA217,"=39278658",GP204:GP217),2)</f>
        <v>0</v>
      </c>
      <c r="CE219" s="2">
        <f>AC219-BX219</f>
        <v>141682.92000000001</v>
      </c>
      <c r="CF219" s="2">
        <f>AC219-BY219</f>
        <v>141682.92000000001</v>
      </c>
      <c r="CG219" s="2">
        <f>BX219-BZ219</f>
        <v>0</v>
      </c>
      <c r="CH219" s="2">
        <f>AC219-BX219-BY219+BZ219</f>
        <v>141682.92000000001</v>
      </c>
      <c r="CI219" s="2">
        <f>BY219-BZ219</f>
        <v>0</v>
      </c>
      <c r="CJ219" s="2">
        <f>ROUND(SUMIF(AA204:AA217,"=39278658",GX204:GX217),2)</f>
        <v>0</v>
      </c>
      <c r="CK219" s="2">
        <f>ROUND(SUMIF(AA204:AA217,"=39278658",GY204:GY217),2)</f>
        <v>0</v>
      </c>
      <c r="CL219" s="2">
        <f>ROUND(SUMIF(AA204:AA217,"=39278658",GZ204:GZ217),2)</f>
        <v>0</v>
      </c>
      <c r="CM219" s="2"/>
      <c r="CN219" s="2"/>
      <c r="CO219" s="2"/>
      <c r="CP219" s="2"/>
      <c r="CQ219" s="2"/>
      <c r="CR219" s="2"/>
      <c r="CS219" s="2"/>
      <c r="CT219" s="2"/>
      <c r="CU219" s="2"/>
      <c r="CV219" s="2"/>
      <c r="CW219" s="2"/>
      <c r="CX219" s="2"/>
      <c r="CY219" s="2"/>
      <c r="CZ219" s="2"/>
      <c r="DA219" s="2"/>
      <c r="DB219" s="2"/>
      <c r="DC219" s="2"/>
      <c r="DD219" s="2"/>
      <c r="DE219" s="2"/>
      <c r="DF219" s="2"/>
      <c r="DG219" s="3"/>
      <c r="DH219" s="3"/>
      <c r="DI219" s="3"/>
      <c r="DJ219" s="3"/>
      <c r="DK219" s="3"/>
      <c r="DL219" s="3"/>
      <c r="DM219" s="3"/>
      <c r="DN219" s="3"/>
      <c r="DO219" s="3"/>
      <c r="DP219" s="3"/>
      <c r="DQ219" s="3"/>
      <c r="DR219" s="3"/>
      <c r="DS219" s="3"/>
      <c r="DT219" s="3"/>
      <c r="DU219" s="3"/>
      <c r="DV219" s="3"/>
      <c r="DW219" s="3"/>
      <c r="DX219" s="3"/>
      <c r="DY219" s="3"/>
      <c r="DZ219" s="3"/>
      <c r="EA219" s="3"/>
      <c r="EB219" s="3"/>
      <c r="EC219" s="3"/>
      <c r="ED219" s="3"/>
      <c r="EE219" s="3"/>
      <c r="EF219" s="3"/>
      <c r="EG219" s="3"/>
      <c r="EH219" s="3"/>
      <c r="EI219" s="3"/>
      <c r="EJ219" s="3"/>
      <c r="EK219" s="3"/>
      <c r="EL219" s="3"/>
      <c r="EM219" s="3"/>
      <c r="EN219" s="3"/>
      <c r="EO219" s="3"/>
      <c r="EP219" s="3"/>
      <c r="EQ219" s="3"/>
      <c r="ER219" s="3"/>
      <c r="ES219" s="3"/>
      <c r="ET219" s="3"/>
      <c r="EU219" s="3"/>
      <c r="EV219" s="3"/>
      <c r="EW219" s="3"/>
      <c r="EX219" s="3"/>
      <c r="EY219" s="3"/>
      <c r="EZ219" s="3"/>
      <c r="FA219" s="3"/>
      <c r="FB219" s="3"/>
      <c r="FC219" s="3"/>
      <c r="FD219" s="3"/>
      <c r="FE219" s="3"/>
      <c r="FF219" s="3"/>
      <c r="FG219" s="3"/>
      <c r="FH219" s="3"/>
      <c r="FI219" s="3"/>
      <c r="FJ219" s="3"/>
      <c r="FK219" s="3"/>
      <c r="FL219" s="3"/>
      <c r="FM219" s="3"/>
      <c r="FN219" s="3"/>
      <c r="FO219" s="3"/>
      <c r="FP219" s="3"/>
      <c r="FQ219" s="3"/>
      <c r="FR219" s="3"/>
      <c r="FS219" s="3"/>
      <c r="FT219" s="3"/>
      <c r="FU219" s="3"/>
      <c r="FV219" s="3"/>
      <c r="FW219" s="3"/>
      <c r="FX219" s="3"/>
      <c r="FY219" s="3"/>
      <c r="FZ219" s="3"/>
      <c r="GA219" s="3"/>
      <c r="GB219" s="3"/>
      <c r="GC219" s="3"/>
      <c r="GD219" s="3"/>
      <c r="GE219" s="3"/>
      <c r="GF219" s="3"/>
      <c r="GG219" s="3"/>
      <c r="GH219" s="3"/>
      <c r="GI219" s="3"/>
      <c r="GJ219" s="3"/>
      <c r="GK219" s="3"/>
      <c r="GL219" s="3"/>
      <c r="GM219" s="3"/>
      <c r="GN219" s="3"/>
      <c r="GO219" s="3"/>
      <c r="GP219" s="3"/>
      <c r="GQ219" s="3"/>
      <c r="GR219" s="3"/>
      <c r="GS219" s="3"/>
      <c r="GT219" s="3"/>
      <c r="GU219" s="3"/>
      <c r="GV219" s="3"/>
      <c r="GW219" s="3"/>
      <c r="GX219" s="3">
        <v>0</v>
      </c>
    </row>
    <row r="221" spans="1:245">
      <c r="A221" s="4">
        <v>50</v>
      </c>
      <c r="B221" s="4">
        <v>0</v>
      </c>
      <c r="C221" s="4">
        <v>0</v>
      </c>
      <c r="D221" s="4">
        <v>1</v>
      </c>
      <c r="E221" s="4">
        <v>201</v>
      </c>
      <c r="F221" s="4">
        <f ca="1">ROUND(Source!O219,O221)</f>
        <v>162968.28</v>
      </c>
      <c r="G221" s="4" t="s">
        <v>188</v>
      </c>
      <c r="H221" s="4" t="s">
        <v>189</v>
      </c>
      <c r="I221" s="4"/>
      <c r="J221" s="4"/>
      <c r="K221" s="4">
        <v>201</v>
      </c>
      <c r="L221" s="4">
        <v>1</v>
      </c>
      <c r="M221" s="4">
        <v>3</v>
      </c>
      <c r="N221" s="4" t="s">
        <v>1067</v>
      </c>
      <c r="O221" s="4">
        <v>2</v>
      </c>
      <c r="P221" s="4"/>
      <c r="Q221" s="4"/>
      <c r="R221" s="4"/>
      <c r="S221" s="4"/>
      <c r="T221" s="4"/>
      <c r="U221" s="4"/>
      <c r="V221" s="4"/>
      <c r="W221" s="4"/>
    </row>
    <row r="222" spans="1:245">
      <c r="A222" s="4">
        <v>50</v>
      </c>
      <c r="B222" s="4">
        <v>0</v>
      </c>
      <c r="C222" s="4">
        <v>0</v>
      </c>
      <c r="D222" s="4">
        <v>1</v>
      </c>
      <c r="E222" s="4">
        <v>202</v>
      </c>
      <c r="F222" s="4">
        <f ca="1">ROUND(Source!P219,O222)</f>
        <v>141682.92000000001</v>
      </c>
      <c r="G222" s="4" t="s">
        <v>190</v>
      </c>
      <c r="H222" s="4" t="s">
        <v>191</v>
      </c>
      <c r="I222" s="4"/>
      <c r="J222" s="4"/>
      <c r="K222" s="4">
        <v>202</v>
      </c>
      <c r="L222" s="4">
        <v>2</v>
      </c>
      <c r="M222" s="4">
        <v>3</v>
      </c>
      <c r="N222" s="4" t="s">
        <v>1067</v>
      </c>
      <c r="O222" s="4">
        <v>2</v>
      </c>
      <c r="P222" s="4"/>
      <c r="Q222" s="4"/>
      <c r="R222" s="4"/>
      <c r="S222" s="4"/>
      <c r="T222" s="4"/>
      <c r="U222" s="4"/>
      <c r="V222" s="4"/>
      <c r="W222" s="4"/>
    </row>
    <row r="223" spans="1:245">
      <c r="A223" s="4">
        <v>50</v>
      </c>
      <c r="B223" s="4">
        <v>0</v>
      </c>
      <c r="C223" s="4">
        <v>0</v>
      </c>
      <c r="D223" s="4">
        <v>1</v>
      </c>
      <c r="E223" s="4">
        <v>222</v>
      </c>
      <c r="F223" s="4">
        <f ca="1">ROUND(Source!AO219,O223)</f>
        <v>0</v>
      </c>
      <c r="G223" s="4" t="s">
        <v>192</v>
      </c>
      <c r="H223" s="4" t="s">
        <v>193</v>
      </c>
      <c r="I223" s="4"/>
      <c r="J223" s="4"/>
      <c r="K223" s="4">
        <v>222</v>
      </c>
      <c r="L223" s="4">
        <v>3</v>
      </c>
      <c r="M223" s="4">
        <v>3</v>
      </c>
      <c r="N223" s="4" t="s">
        <v>1067</v>
      </c>
      <c r="O223" s="4">
        <v>2</v>
      </c>
      <c r="P223" s="4"/>
      <c r="Q223" s="4"/>
      <c r="R223" s="4"/>
      <c r="S223" s="4"/>
      <c r="T223" s="4"/>
      <c r="U223" s="4"/>
      <c r="V223" s="4"/>
      <c r="W223" s="4"/>
    </row>
    <row r="224" spans="1:245">
      <c r="A224" s="4">
        <v>50</v>
      </c>
      <c r="B224" s="4">
        <v>0</v>
      </c>
      <c r="C224" s="4">
        <v>0</v>
      </c>
      <c r="D224" s="4">
        <v>1</v>
      </c>
      <c r="E224" s="4">
        <v>225</v>
      </c>
      <c r="F224" s="4">
        <f ca="1">ROUND(Source!AV219,O224)</f>
        <v>141682.92000000001</v>
      </c>
      <c r="G224" s="4" t="s">
        <v>194</v>
      </c>
      <c r="H224" s="4" t="s">
        <v>195</v>
      </c>
      <c r="I224" s="4"/>
      <c r="J224" s="4"/>
      <c r="K224" s="4">
        <v>225</v>
      </c>
      <c r="L224" s="4">
        <v>4</v>
      </c>
      <c r="M224" s="4">
        <v>3</v>
      </c>
      <c r="N224" s="4" t="s">
        <v>1067</v>
      </c>
      <c r="O224" s="4">
        <v>2</v>
      </c>
      <c r="P224" s="4"/>
      <c r="Q224" s="4"/>
      <c r="R224" s="4"/>
      <c r="S224" s="4"/>
      <c r="T224" s="4"/>
      <c r="U224" s="4"/>
      <c r="V224" s="4"/>
      <c r="W224" s="4"/>
    </row>
    <row r="225" spans="1:23">
      <c r="A225" s="4">
        <v>50</v>
      </c>
      <c r="B225" s="4">
        <v>0</v>
      </c>
      <c r="C225" s="4">
        <v>0</v>
      </c>
      <c r="D225" s="4">
        <v>1</v>
      </c>
      <c r="E225" s="4">
        <v>226</v>
      </c>
      <c r="F225" s="4">
        <f ca="1">ROUND(Source!AW219,O225)</f>
        <v>141682.92000000001</v>
      </c>
      <c r="G225" s="4" t="s">
        <v>196</v>
      </c>
      <c r="H225" s="4" t="s">
        <v>197</v>
      </c>
      <c r="I225" s="4"/>
      <c r="J225" s="4"/>
      <c r="K225" s="4">
        <v>226</v>
      </c>
      <c r="L225" s="4">
        <v>5</v>
      </c>
      <c r="M225" s="4">
        <v>3</v>
      </c>
      <c r="N225" s="4" t="s">
        <v>1067</v>
      </c>
      <c r="O225" s="4">
        <v>2</v>
      </c>
      <c r="P225" s="4"/>
      <c r="Q225" s="4"/>
      <c r="R225" s="4"/>
      <c r="S225" s="4"/>
      <c r="T225" s="4"/>
      <c r="U225" s="4"/>
      <c r="V225" s="4"/>
      <c r="W225" s="4"/>
    </row>
    <row r="226" spans="1:23">
      <c r="A226" s="4">
        <v>50</v>
      </c>
      <c r="B226" s="4">
        <v>0</v>
      </c>
      <c r="C226" s="4">
        <v>0</v>
      </c>
      <c r="D226" s="4">
        <v>1</v>
      </c>
      <c r="E226" s="4">
        <v>227</v>
      </c>
      <c r="F226" s="4">
        <f ca="1">ROUND(Source!AX219,O226)</f>
        <v>0</v>
      </c>
      <c r="G226" s="4" t="s">
        <v>198</v>
      </c>
      <c r="H226" s="4" t="s">
        <v>199</v>
      </c>
      <c r="I226" s="4"/>
      <c r="J226" s="4"/>
      <c r="K226" s="4">
        <v>227</v>
      </c>
      <c r="L226" s="4">
        <v>6</v>
      </c>
      <c r="M226" s="4">
        <v>3</v>
      </c>
      <c r="N226" s="4" t="s">
        <v>1067</v>
      </c>
      <c r="O226" s="4">
        <v>2</v>
      </c>
      <c r="P226" s="4"/>
      <c r="Q226" s="4"/>
      <c r="R226" s="4"/>
      <c r="S226" s="4"/>
      <c r="T226" s="4"/>
      <c r="U226" s="4"/>
      <c r="V226" s="4"/>
      <c r="W226" s="4"/>
    </row>
    <row r="227" spans="1:23">
      <c r="A227" s="4">
        <v>50</v>
      </c>
      <c r="B227" s="4">
        <v>0</v>
      </c>
      <c r="C227" s="4">
        <v>0</v>
      </c>
      <c r="D227" s="4">
        <v>1</v>
      </c>
      <c r="E227" s="4">
        <v>228</v>
      </c>
      <c r="F227" s="4">
        <f ca="1">ROUND(Source!AY219,O227)</f>
        <v>141682.92000000001</v>
      </c>
      <c r="G227" s="4" t="s">
        <v>200</v>
      </c>
      <c r="H227" s="4" t="s">
        <v>201</v>
      </c>
      <c r="I227" s="4"/>
      <c r="J227" s="4"/>
      <c r="K227" s="4">
        <v>228</v>
      </c>
      <c r="L227" s="4">
        <v>7</v>
      </c>
      <c r="M227" s="4">
        <v>3</v>
      </c>
      <c r="N227" s="4" t="s">
        <v>1067</v>
      </c>
      <c r="O227" s="4">
        <v>2</v>
      </c>
      <c r="P227" s="4"/>
      <c r="Q227" s="4"/>
      <c r="R227" s="4"/>
      <c r="S227" s="4"/>
      <c r="T227" s="4"/>
      <c r="U227" s="4"/>
      <c r="V227" s="4"/>
      <c r="W227" s="4"/>
    </row>
    <row r="228" spans="1:23">
      <c r="A228" s="4">
        <v>50</v>
      </c>
      <c r="B228" s="4">
        <v>0</v>
      </c>
      <c r="C228" s="4">
        <v>0</v>
      </c>
      <c r="D228" s="4">
        <v>1</v>
      </c>
      <c r="E228" s="4">
        <v>216</v>
      </c>
      <c r="F228" s="4">
        <f ca="1">ROUND(Source!AP219,O228)</f>
        <v>0</v>
      </c>
      <c r="G228" s="4" t="s">
        <v>202</v>
      </c>
      <c r="H228" s="4" t="s">
        <v>203</v>
      </c>
      <c r="I228" s="4"/>
      <c r="J228" s="4"/>
      <c r="K228" s="4">
        <v>216</v>
      </c>
      <c r="L228" s="4">
        <v>8</v>
      </c>
      <c r="M228" s="4">
        <v>3</v>
      </c>
      <c r="N228" s="4" t="s">
        <v>1067</v>
      </c>
      <c r="O228" s="4">
        <v>2</v>
      </c>
      <c r="P228" s="4"/>
      <c r="Q228" s="4"/>
      <c r="R228" s="4"/>
      <c r="S228" s="4"/>
      <c r="T228" s="4"/>
      <c r="U228" s="4"/>
      <c r="V228" s="4"/>
      <c r="W228" s="4"/>
    </row>
    <row r="229" spans="1:23">
      <c r="A229" s="4">
        <v>50</v>
      </c>
      <c r="B229" s="4">
        <v>0</v>
      </c>
      <c r="C229" s="4">
        <v>0</v>
      </c>
      <c r="D229" s="4">
        <v>1</v>
      </c>
      <c r="E229" s="4">
        <v>223</v>
      </c>
      <c r="F229" s="4">
        <f ca="1">ROUND(Source!AQ219,O229)</f>
        <v>0</v>
      </c>
      <c r="G229" s="4" t="s">
        <v>204</v>
      </c>
      <c r="H229" s="4" t="s">
        <v>205</v>
      </c>
      <c r="I229" s="4"/>
      <c r="J229" s="4"/>
      <c r="K229" s="4">
        <v>223</v>
      </c>
      <c r="L229" s="4">
        <v>9</v>
      </c>
      <c r="M229" s="4">
        <v>3</v>
      </c>
      <c r="N229" s="4" t="s">
        <v>1067</v>
      </c>
      <c r="O229" s="4">
        <v>2</v>
      </c>
      <c r="P229" s="4"/>
      <c r="Q229" s="4"/>
      <c r="R229" s="4"/>
      <c r="S229" s="4"/>
      <c r="T229" s="4"/>
      <c r="U229" s="4"/>
      <c r="V229" s="4"/>
      <c r="W229" s="4"/>
    </row>
    <row r="230" spans="1:23">
      <c r="A230" s="4">
        <v>50</v>
      </c>
      <c r="B230" s="4">
        <v>0</v>
      </c>
      <c r="C230" s="4">
        <v>0</v>
      </c>
      <c r="D230" s="4">
        <v>1</v>
      </c>
      <c r="E230" s="4">
        <v>229</v>
      </c>
      <c r="F230" s="4">
        <f ca="1">ROUND(Source!AZ219,O230)</f>
        <v>0</v>
      </c>
      <c r="G230" s="4" t="s">
        <v>206</v>
      </c>
      <c r="H230" s="4" t="s">
        <v>207</v>
      </c>
      <c r="I230" s="4"/>
      <c r="J230" s="4"/>
      <c r="K230" s="4">
        <v>229</v>
      </c>
      <c r="L230" s="4">
        <v>10</v>
      </c>
      <c r="M230" s="4">
        <v>3</v>
      </c>
      <c r="N230" s="4" t="s">
        <v>1067</v>
      </c>
      <c r="O230" s="4">
        <v>2</v>
      </c>
      <c r="P230" s="4"/>
      <c r="Q230" s="4"/>
      <c r="R230" s="4"/>
      <c r="S230" s="4"/>
      <c r="T230" s="4"/>
      <c r="U230" s="4"/>
      <c r="V230" s="4"/>
      <c r="W230" s="4"/>
    </row>
    <row r="231" spans="1:23">
      <c r="A231" s="4">
        <v>50</v>
      </c>
      <c r="B231" s="4">
        <v>0</v>
      </c>
      <c r="C231" s="4">
        <v>0</v>
      </c>
      <c r="D231" s="4">
        <v>1</v>
      </c>
      <c r="E231" s="4">
        <v>203</v>
      </c>
      <c r="F231" s="4">
        <f ca="1">ROUND(Source!Q219,O231)</f>
        <v>12465.08</v>
      </c>
      <c r="G231" s="4" t="s">
        <v>208</v>
      </c>
      <c r="H231" s="4" t="s">
        <v>209</v>
      </c>
      <c r="I231" s="4"/>
      <c r="J231" s="4"/>
      <c r="K231" s="4">
        <v>203</v>
      </c>
      <c r="L231" s="4">
        <v>11</v>
      </c>
      <c r="M231" s="4">
        <v>3</v>
      </c>
      <c r="N231" s="4" t="s">
        <v>1067</v>
      </c>
      <c r="O231" s="4">
        <v>2</v>
      </c>
      <c r="P231" s="4"/>
      <c r="Q231" s="4"/>
      <c r="R231" s="4"/>
      <c r="S231" s="4"/>
      <c r="T231" s="4"/>
      <c r="U231" s="4"/>
      <c r="V231" s="4"/>
      <c r="W231" s="4"/>
    </row>
    <row r="232" spans="1:23">
      <c r="A232" s="4">
        <v>50</v>
      </c>
      <c r="B232" s="4">
        <v>0</v>
      </c>
      <c r="C232" s="4">
        <v>0</v>
      </c>
      <c r="D232" s="4">
        <v>1</v>
      </c>
      <c r="E232" s="4">
        <v>231</v>
      </c>
      <c r="F232" s="4">
        <f ca="1">ROUND(Source!BB219,O232)</f>
        <v>0</v>
      </c>
      <c r="G232" s="4" t="s">
        <v>210</v>
      </c>
      <c r="H232" s="4" t="s">
        <v>211</v>
      </c>
      <c r="I232" s="4"/>
      <c r="J232" s="4"/>
      <c r="K232" s="4">
        <v>231</v>
      </c>
      <c r="L232" s="4">
        <v>12</v>
      </c>
      <c r="M232" s="4">
        <v>3</v>
      </c>
      <c r="N232" s="4" t="s">
        <v>1067</v>
      </c>
      <c r="O232" s="4">
        <v>2</v>
      </c>
      <c r="P232" s="4"/>
      <c r="Q232" s="4"/>
      <c r="R232" s="4"/>
      <c r="S232" s="4"/>
      <c r="T232" s="4"/>
      <c r="U232" s="4"/>
      <c r="V232" s="4"/>
      <c r="W232" s="4"/>
    </row>
    <row r="233" spans="1:23">
      <c r="A233" s="4">
        <v>50</v>
      </c>
      <c r="B233" s="4">
        <v>0</v>
      </c>
      <c r="C233" s="4">
        <v>0</v>
      </c>
      <c r="D233" s="4">
        <v>1</v>
      </c>
      <c r="E233" s="4">
        <v>204</v>
      </c>
      <c r="F233" s="4">
        <f ca="1">ROUND(Source!R219,O233)</f>
        <v>1205.17</v>
      </c>
      <c r="G233" s="4" t="s">
        <v>212</v>
      </c>
      <c r="H233" s="4" t="s">
        <v>213</v>
      </c>
      <c r="I233" s="4"/>
      <c r="J233" s="4"/>
      <c r="K233" s="4">
        <v>204</v>
      </c>
      <c r="L233" s="4">
        <v>13</v>
      </c>
      <c r="M233" s="4">
        <v>3</v>
      </c>
      <c r="N233" s="4" t="s">
        <v>1067</v>
      </c>
      <c r="O233" s="4">
        <v>2</v>
      </c>
      <c r="P233" s="4"/>
      <c r="Q233" s="4"/>
      <c r="R233" s="4"/>
      <c r="S233" s="4"/>
      <c r="T233" s="4"/>
      <c r="U233" s="4"/>
      <c r="V233" s="4"/>
      <c r="W233" s="4"/>
    </row>
    <row r="234" spans="1:23">
      <c r="A234" s="4">
        <v>50</v>
      </c>
      <c r="B234" s="4">
        <v>0</v>
      </c>
      <c r="C234" s="4">
        <v>0</v>
      </c>
      <c r="D234" s="4">
        <v>1</v>
      </c>
      <c r="E234" s="4">
        <v>205</v>
      </c>
      <c r="F234" s="4">
        <f ca="1">ROUND(Source!S219,O234)</f>
        <v>8820.2800000000007</v>
      </c>
      <c r="G234" s="4" t="s">
        <v>214</v>
      </c>
      <c r="H234" s="4" t="s">
        <v>215</v>
      </c>
      <c r="I234" s="4"/>
      <c r="J234" s="4"/>
      <c r="K234" s="4">
        <v>205</v>
      </c>
      <c r="L234" s="4">
        <v>14</v>
      </c>
      <c r="M234" s="4">
        <v>3</v>
      </c>
      <c r="N234" s="4" t="s">
        <v>1067</v>
      </c>
      <c r="O234" s="4">
        <v>2</v>
      </c>
      <c r="P234" s="4"/>
      <c r="Q234" s="4"/>
      <c r="R234" s="4"/>
      <c r="S234" s="4"/>
      <c r="T234" s="4"/>
      <c r="U234" s="4"/>
      <c r="V234" s="4"/>
      <c r="W234" s="4"/>
    </row>
    <row r="235" spans="1:23">
      <c r="A235" s="4">
        <v>50</v>
      </c>
      <c r="B235" s="4">
        <v>0</v>
      </c>
      <c r="C235" s="4">
        <v>0</v>
      </c>
      <c r="D235" s="4">
        <v>1</v>
      </c>
      <c r="E235" s="4">
        <v>232</v>
      </c>
      <c r="F235" s="4">
        <f ca="1">ROUND(Source!BC219,O235)</f>
        <v>0</v>
      </c>
      <c r="G235" s="4" t="s">
        <v>216</v>
      </c>
      <c r="H235" s="4" t="s">
        <v>217</v>
      </c>
      <c r="I235" s="4"/>
      <c r="J235" s="4"/>
      <c r="K235" s="4">
        <v>232</v>
      </c>
      <c r="L235" s="4">
        <v>15</v>
      </c>
      <c r="M235" s="4">
        <v>3</v>
      </c>
      <c r="N235" s="4" t="s">
        <v>1067</v>
      </c>
      <c r="O235" s="4">
        <v>2</v>
      </c>
      <c r="P235" s="4"/>
      <c r="Q235" s="4"/>
      <c r="R235" s="4"/>
      <c r="S235" s="4"/>
      <c r="T235" s="4"/>
      <c r="U235" s="4"/>
      <c r="V235" s="4"/>
      <c r="W235" s="4"/>
    </row>
    <row r="236" spans="1:23">
      <c r="A236" s="4">
        <v>50</v>
      </c>
      <c r="B236" s="4">
        <v>0</v>
      </c>
      <c r="C236" s="4">
        <v>0</v>
      </c>
      <c r="D236" s="4">
        <v>1</v>
      </c>
      <c r="E236" s="4">
        <v>214</v>
      </c>
      <c r="F236" s="4">
        <f ca="1">ROUND(Source!AS219,O236)</f>
        <v>48014.97</v>
      </c>
      <c r="G236" s="4" t="s">
        <v>218</v>
      </c>
      <c r="H236" s="4" t="s">
        <v>219</v>
      </c>
      <c r="I236" s="4"/>
      <c r="J236" s="4"/>
      <c r="K236" s="4">
        <v>214</v>
      </c>
      <c r="L236" s="4">
        <v>16</v>
      </c>
      <c r="M236" s="4">
        <v>3</v>
      </c>
      <c r="N236" s="4" t="s">
        <v>1067</v>
      </c>
      <c r="O236" s="4">
        <v>2</v>
      </c>
      <c r="P236" s="4"/>
      <c r="Q236" s="4"/>
      <c r="R236" s="4"/>
      <c r="S236" s="4"/>
      <c r="T236" s="4"/>
      <c r="U236" s="4"/>
      <c r="V236" s="4"/>
      <c r="W236" s="4"/>
    </row>
    <row r="237" spans="1:23">
      <c r="A237" s="4">
        <v>50</v>
      </c>
      <c r="B237" s="4">
        <v>0</v>
      </c>
      <c r="C237" s="4">
        <v>0</v>
      </c>
      <c r="D237" s="4">
        <v>1</v>
      </c>
      <c r="E237" s="4">
        <v>215</v>
      </c>
      <c r="F237" s="4">
        <f ca="1">ROUND(Source!AT219,O237)</f>
        <v>130227.07</v>
      </c>
      <c r="G237" s="4" t="s">
        <v>220</v>
      </c>
      <c r="H237" s="4" t="s">
        <v>221</v>
      </c>
      <c r="I237" s="4"/>
      <c r="J237" s="4"/>
      <c r="K237" s="4">
        <v>215</v>
      </c>
      <c r="L237" s="4">
        <v>17</v>
      </c>
      <c r="M237" s="4">
        <v>3</v>
      </c>
      <c r="N237" s="4" t="s">
        <v>1067</v>
      </c>
      <c r="O237" s="4">
        <v>2</v>
      </c>
      <c r="P237" s="4"/>
      <c r="Q237" s="4"/>
      <c r="R237" s="4"/>
      <c r="S237" s="4"/>
      <c r="T237" s="4"/>
      <c r="U237" s="4"/>
      <c r="V237" s="4"/>
      <c r="W237" s="4"/>
    </row>
    <row r="238" spans="1:23">
      <c r="A238" s="4">
        <v>50</v>
      </c>
      <c r="B238" s="4">
        <v>0</v>
      </c>
      <c r="C238" s="4">
        <v>0</v>
      </c>
      <c r="D238" s="4">
        <v>1</v>
      </c>
      <c r="E238" s="4">
        <v>217</v>
      </c>
      <c r="F238" s="4">
        <f ca="1">ROUND(Source!AU219,O238)</f>
        <v>0</v>
      </c>
      <c r="G238" s="4" t="s">
        <v>222</v>
      </c>
      <c r="H238" s="4" t="s">
        <v>223</v>
      </c>
      <c r="I238" s="4"/>
      <c r="J238" s="4"/>
      <c r="K238" s="4">
        <v>217</v>
      </c>
      <c r="L238" s="4">
        <v>18</v>
      </c>
      <c r="M238" s="4">
        <v>3</v>
      </c>
      <c r="N238" s="4" t="s">
        <v>1067</v>
      </c>
      <c r="O238" s="4">
        <v>2</v>
      </c>
      <c r="P238" s="4"/>
      <c r="Q238" s="4"/>
      <c r="R238" s="4"/>
      <c r="S238" s="4"/>
      <c r="T238" s="4"/>
      <c r="U238" s="4"/>
      <c r="V238" s="4"/>
      <c r="W238" s="4"/>
    </row>
    <row r="239" spans="1:23">
      <c r="A239" s="4">
        <v>50</v>
      </c>
      <c r="B239" s="4">
        <v>0</v>
      </c>
      <c r="C239" s="4">
        <v>0</v>
      </c>
      <c r="D239" s="4">
        <v>1</v>
      </c>
      <c r="E239" s="4">
        <v>230</v>
      </c>
      <c r="F239" s="4">
        <f ca="1">ROUND(Source!BA219,O239)</f>
        <v>0</v>
      </c>
      <c r="G239" s="4" t="s">
        <v>224</v>
      </c>
      <c r="H239" s="4" t="s">
        <v>225</v>
      </c>
      <c r="I239" s="4"/>
      <c r="J239" s="4"/>
      <c r="K239" s="4">
        <v>230</v>
      </c>
      <c r="L239" s="4">
        <v>19</v>
      </c>
      <c r="M239" s="4">
        <v>3</v>
      </c>
      <c r="N239" s="4" t="s">
        <v>1067</v>
      </c>
      <c r="O239" s="4">
        <v>2</v>
      </c>
      <c r="P239" s="4"/>
      <c r="Q239" s="4"/>
      <c r="R239" s="4"/>
      <c r="S239" s="4"/>
      <c r="T239" s="4"/>
      <c r="U239" s="4"/>
      <c r="V239" s="4"/>
      <c r="W239" s="4"/>
    </row>
    <row r="240" spans="1:23">
      <c r="A240" s="4">
        <v>50</v>
      </c>
      <c r="B240" s="4">
        <v>0</v>
      </c>
      <c r="C240" s="4">
        <v>0</v>
      </c>
      <c r="D240" s="4">
        <v>1</v>
      </c>
      <c r="E240" s="4">
        <v>206</v>
      </c>
      <c r="F240" s="4">
        <f ca="1">ROUND(Source!T219,O240)</f>
        <v>0</v>
      </c>
      <c r="G240" s="4" t="s">
        <v>226</v>
      </c>
      <c r="H240" s="4" t="s">
        <v>227</v>
      </c>
      <c r="I240" s="4"/>
      <c r="J240" s="4"/>
      <c r="K240" s="4">
        <v>206</v>
      </c>
      <c r="L240" s="4">
        <v>20</v>
      </c>
      <c r="M240" s="4">
        <v>3</v>
      </c>
      <c r="N240" s="4" t="s">
        <v>1067</v>
      </c>
      <c r="O240" s="4">
        <v>2</v>
      </c>
      <c r="P240" s="4"/>
      <c r="Q240" s="4"/>
      <c r="R240" s="4"/>
      <c r="S240" s="4"/>
      <c r="T240" s="4"/>
      <c r="U240" s="4"/>
      <c r="V240" s="4"/>
      <c r="W240" s="4"/>
    </row>
    <row r="241" spans="1:245">
      <c r="A241" s="4">
        <v>50</v>
      </c>
      <c r="B241" s="4">
        <v>0</v>
      </c>
      <c r="C241" s="4">
        <v>0</v>
      </c>
      <c r="D241" s="4">
        <v>1</v>
      </c>
      <c r="E241" s="4">
        <v>207</v>
      </c>
      <c r="F241" s="4">
        <f ca="1">Source!U219</f>
        <v>145.16140000000001</v>
      </c>
      <c r="G241" s="4" t="s">
        <v>228</v>
      </c>
      <c r="H241" s="4" t="s">
        <v>229</v>
      </c>
      <c r="I241" s="4"/>
      <c r="J241" s="4"/>
      <c r="K241" s="4">
        <v>207</v>
      </c>
      <c r="L241" s="4">
        <v>21</v>
      </c>
      <c r="M241" s="4">
        <v>3</v>
      </c>
      <c r="N241" s="4" t="s">
        <v>1067</v>
      </c>
      <c r="O241" s="4">
        <v>-1</v>
      </c>
      <c r="P241" s="4"/>
      <c r="Q241" s="4"/>
      <c r="R241" s="4"/>
      <c r="S241" s="4"/>
      <c r="T241" s="4"/>
      <c r="U241" s="4"/>
      <c r="V241" s="4"/>
      <c r="W241" s="4"/>
    </row>
    <row r="242" spans="1:245">
      <c r="A242" s="4">
        <v>50</v>
      </c>
      <c r="B242" s="4">
        <v>0</v>
      </c>
      <c r="C242" s="4">
        <v>0</v>
      </c>
      <c r="D242" s="4">
        <v>1</v>
      </c>
      <c r="E242" s="4">
        <v>208</v>
      </c>
      <c r="F242" s="4">
        <f ca="1">Source!V219</f>
        <v>15.161000000000001</v>
      </c>
      <c r="G242" s="4" t="s">
        <v>230</v>
      </c>
      <c r="H242" s="4" t="s">
        <v>231</v>
      </c>
      <c r="I242" s="4"/>
      <c r="J242" s="4"/>
      <c r="K242" s="4">
        <v>208</v>
      </c>
      <c r="L242" s="4">
        <v>22</v>
      </c>
      <c r="M242" s="4">
        <v>3</v>
      </c>
      <c r="N242" s="4" t="s">
        <v>1067</v>
      </c>
      <c r="O242" s="4">
        <v>-1</v>
      </c>
      <c r="P242" s="4"/>
      <c r="Q242" s="4"/>
      <c r="R242" s="4"/>
      <c r="S242" s="4"/>
      <c r="T242" s="4"/>
      <c r="U242" s="4"/>
      <c r="V242" s="4"/>
      <c r="W242" s="4"/>
    </row>
    <row r="243" spans="1:245">
      <c r="A243" s="4">
        <v>50</v>
      </c>
      <c r="B243" s="4">
        <v>0</v>
      </c>
      <c r="C243" s="4">
        <v>0</v>
      </c>
      <c r="D243" s="4">
        <v>1</v>
      </c>
      <c r="E243" s="4">
        <v>209</v>
      </c>
      <c r="F243" s="4">
        <f ca="1">ROUND(Source!W219,O243)</f>
        <v>0</v>
      </c>
      <c r="G243" s="4" t="s">
        <v>232</v>
      </c>
      <c r="H243" s="4" t="s">
        <v>233</v>
      </c>
      <c r="I243" s="4"/>
      <c r="J243" s="4"/>
      <c r="K243" s="4">
        <v>209</v>
      </c>
      <c r="L243" s="4">
        <v>23</v>
      </c>
      <c r="M243" s="4">
        <v>3</v>
      </c>
      <c r="N243" s="4" t="s">
        <v>1067</v>
      </c>
      <c r="O243" s="4">
        <v>2</v>
      </c>
      <c r="P243" s="4"/>
      <c r="Q243" s="4"/>
      <c r="R243" s="4"/>
      <c r="S243" s="4"/>
      <c r="T243" s="4"/>
      <c r="U243" s="4"/>
      <c r="V243" s="4"/>
      <c r="W243" s="4"/>
    </row>
    <row r="244" spans="1:245">
      <c r="A244" s="4">
        <v>50</v>
      </c>
      <c r="B244" s="4">
        <v>0</v>
      </c>
      <c r="C244" s="4">
        <v>0</v>
      </c>
      <c r="D244" s="4">
        <v>1</v>
      </c>
      <c r="E244" s="4">
        <v>210</v>
      </c>
      <c r="F244" s="4">
        <f ca="1">ROUND(Source!X219,O244)</f>
        <v>8898.7999999999993</v>
      </c>
      <c r="G244" s="4" t="s">
        <v>234</v>
      </c>
      <c r="H244" s="4" t="s">
        <v>235</v>
      </c>
      <c r="I244" s="4"/>
      <c r="J244" s="4"/>
      <c r="K244" s="4">
        <v>210</v>
      </c>
      <c r="L244" s="4">
        <v>24</v>
      </c>
      <c r="M244" s="4">
        <v>3</v>
      </c>
      <c r="N244" s="4" t="s">
        <v>1067</v>
      </c>
      <c r="O244" s="4">
        <v>2</v>
      </c>
      <c r="P244" s="4"/>
      <c r="Q244" s="4"/>
      <c r="R244" s="4"/>
      <c r="S244" s="4"/>
      <c r="T244" s="4"/>
      <c r="U244" s="4"/>
      <c r="V244" s="4"/>
      <c r="W244" s="4"/>
    </row>
    <row r="245" spans="1:245">
      <c r="A245" s="4">
        <v>50</v>
      </c>
      <c r="B245" s="4">
        <v>0</v>
      </c>
      <c r="C245" s="4">
        <v>0</v>
      </c>
      <c r="D245" s="4">
        <v>1</v>
      </c>
      <c r="E245" s="4">
        <v>211</v>
      </c>
      <c r="F245" s="4">
        <f ca="1">ROUND(Source!Y219,O245)</f>
        <v>6374.96</v>
      </c>
      <c r="G245" s="4" t="s">
        <v>236</v>
      </c>
      <c r="H245" s="4" t="s">
        <v>237</v>
      </c>
      <c r="I245" s="4"/>
      <c r="J245" s="4"/>
      <c r="K245" s="4">
        <v>211</v>
      </c>
      <c r="L245" s="4">
        <v>25</v>
      </c>
      <c r="M245" s="4">
        <v>3</v>
      </c>
      <c r="N245" s="4" t="s">
        <v>1067</v>
      </c>
      <c r="O245" s="4">
        <v>2</v>
      </c>
      <c r="P245" s="4"/>
      <c r="Q245" s="4"/>
      <c r="R245" s="4"/>
      <c r="S245" s="4"/>
      <c r="T245" s="4"/>
      <c r="U245" s="4"/>
      <c r="V245" s="4"/>
      <c r="W245" s="4"/>
    </row>
    <row r="246" spans="1:245">
      <c r="A246" s="4">
        <v>50</v>
      </c>
      <c r="B246" s="4">
        <v>0</v>
      </c>
      <c r="C246" s="4">
        <v>0</v>
      </c>
      <c r="D246" s="4">
        <v>1</v>
      </c>
      <c r="E246" s="4">
        <v>224</v>
      </c>
      <c r="F246" s="4">
        <f ca="1">ROUND(Source!AR219,O246)</f>
        <v>178242.04</v>
      </c>
      <c r="G246" s="4" t="s">
        <v>238</v>
      </c>
      <c r="H246" s="4" t="s">
        <v>239</v>
      </c>
      <c r="I246" s="4"/>
      <c r="J246" s="4"/>
      <c r="K246" s="4">
        <v>224</v>
      </c>
      <c r="L246" s="4">
        <v>26</v>
      </c>
      <c r="M246" s="4">
        <v>3</v>
      </c>
      <c r="N246" s="4" t="s">
        <v>1067</v>
      </c>
      <c r="O246" s="4">
        <v>2</v>
      </c>
      <c r="P246" s="4"/>
      <c r="Q246" s="4"/>
      <c r="R246" s="4"/>
      <c r="S246" s="4"/>
      <c r="T246" s="4"/>
      <c r="U246" s="4"/>
      <c r="V246" s="4"/>
      <c r="W246" s="4"/>
    </row>
    <row r="248" spans="1:245">
      <c r="A248" s="1">
        <v>4</v>
      </c>
      <c r="B248" s="1">
        <v>1</v>
      </c>
      <c r="C248" s="1"/>
      <c r="D248" s="1">
        <f>ROW(A287)</f>
        <v>287</v>
      </c>
      <c r="E248" s="1"/>
      <c r="F248" s="1" t="s">
        <v>1075</v>
      </c>
      <c r="G248" s="1" t="s">
        <v>362</v>
      </c>
      <c r="H248" s="1" t="s">
        <v>1067</v>
      </c>
      <c r="I248" s="1">
        <v>0</v>
      </c>
      <c r="J248" s="1"/>
      <c r="K248" s="1">
        <v>0</v>
      </c>
      <c r="L248" s="1"/>
      <c r="M248" s="1"/>
      <c r="N248" s="1"/>
      <c r="O248" s="1"/>
      <c r="P248" s="1"/>
      <c r="Q248" s="1"/>
      <c r="R248" s="1"/>
      <c r="S248" s="1"/>
      <c r="T248" s="1"/>
      <c r="U248" s="1" t="s">
        <v>1067</v>
      </c>
      <c r="V248" s="1">
        <v>0</v>
      </c>
      <c r="W248" s="1"/>
      <c r="X248" s="1"/>
      <c r="Y248" s="1"/>
      <c r="Z248" s="1"/>
      <c r="AA248" s="1"/>
      <c r="AB248" s="1" t="s">
        <v>1067</v>
      </c>
      <c r="AC248" s="1" t="s">
        <v>1067</v>
      </c>
      <c r="AD248" s="1" t="s">
        <v>1067</v>
      </c>
      <c r="AE248" s="1" t="s">
        <v>1067</v>
      </c>
      <c r="AF248" s="1" t="s">
        <v>1067</v>
      </c>
      <c r="AG248" s="1" t="s">
        <v>1067</v>
      </c>
      <c r="AH248" s="1"/>
      <c r="AI248" s="1"/>
      <c r="AJ248" s="1"/>
      <c r="AK248" s="1"/>
      <c r="AL248" s="1"/>
      <c r="AM248" s="1"/>
      <c r="AN248" s="1"/>
      <c r="AO248" s="1"/>
      <c r="AP248" s="1" t="s">
        <v>1067</v>
      </c>
      <c r="AQ248" s="1" t="s">
        <v>1067</v>
      </c>
      <c r="AR248" s="1" t="s">
        <v>1067</v>
      </c>
      <c r="AS248" s="1"/>
      <c r="AT248" s="1"/>
      <c r="AU248" s="1"/>
      <c r="AV248" s="1"/>
      <c r="AW248" s="1"/>
      <c r="AX248" s="1"/>
      <c r="AY248" s="1"/>
      <c r="AZ248" s="1" t="s">
        <v>1067</v>
      </c>
      <c r="BA248" s="1"/>
      <c r="BB248" s="1" t="s">
        <v>1067</v>
      </c>
      <c r="BC248" s="1" t="s">
        <v>1067</v>
      </c>
      <c r="BD248" s="1" t="s">
        <v>1067</v>
      </c>
      <c r="BE248" s="1" t="s">
        <v>1067</v>
      </c>
      <c r="BF248" s="1" t="s">
        <v>1067</v>
      </c>
      <c r="BG248" s="1" t="s">
        <v>1067</v>
      </c>
      <c r="BH248" s="1" t="s">
        <v>1067</v>
      </c>
      <c r="BI248" s="1" t="s">
        <v>1067</v>
      </c>
      <c r="BJ248" s="1" t="s">
        <v>1067</v>
      </c>
      <c r="BK248" s="1" t="s">
        <v>1067</v>
      </c>
      <c r="BL248" s="1" t="s">
        <v>1067</v>
      </c>
      <c r="BM248" s="1" t="s">
        <v>1067</v>
      </c>
      <c r="BN248" s="1" t="s">
        <v>1067</v>
      </c>
      <c r="BO248" s="1" t="s">
        <v>1067</v>
      </c>
      <c r="BP248" s="1" t="s">
        <v>1067</v>
      </c>
      <c r="BQ248" s="1"/>
      <c r="BR248" s="1"/>
      <c r="BS248" s="1"/>
      <c r="BT248" s="1"/>
      <c r="BU248" s="1"/>
      <c r="BV248" s="1"/>
      <c r="BW248" s="1"/>
      <c r="BX248" s="1">
        <v>0</v>
      </c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>
        <v>0</v>
      </c>
    </row>
    <row r="250" spans="1:245">
      <c r="A250" s="2">
        <v>52</v>
      </c>
      <c r="B250" s="2">
        <f t="shared" ref="B250:G250" si="235">B287</f>
        <v>1</v>
      </c>
      <c r="C250" s="2">
        <f t="shared" si="235"/>
        <v>4</v>
      </c>
      <c r="D250" s="2">
        <f t="shared" si="235"/>
        <v>248</v>
      </c>
      <c r="E250" s="2">
        <f t="shared" si="235"/>
        <v>0</v>
      </c>
      <c r="F250" s="2" t="str">
        <f t="shared" si="235"/>
        <v>Новый раздел</v>
      </c>
      <c r="G250" s="2" t="str">
        <f t="shared" si="235"/>
        <v>4 Система отопления</v>
      </c>
      <c r="H250" s="2"/>
      <c r="I250" s="2"/>
      <c r="J250" s="2"/>
      <c r="K250" s="2"/>
      <c r="L250" s="2"/>
      <c r="M250" s="2"/>
      <c r="N250" s="2"/>
      <c r="O250" s="2">
        <f t="shared" ref="O250:AT250" si="236">O287</f>
        <v>497511.65</v>
      </c>
      <c r="P250" s="2">
        <f t="shared" si="236"/>
        <v>456375.11</v>
      </c>
      <c r="Q250" s="2">
        <f t="shared" si="236"/>
        <v>6860.86</v>
      </c>
      <c r="R250" s="2">
        <f t="shared" si="236"/>
        <v>665.91</v>
      </c>
      <c r="S250" s="2">
        <f t="shared" si="236"/>
        <v>34275.68</v>
      </c>
      <c r="T250" s="2">
        <f t="shared" si="236"/>
        <v>0</v>
      </c>
      <c r="U250" s="2">
        <f t="shared" si="236"/>
        <v>622.60148559999982</v>
      </c>
      <c r="V250" s="2">
        <f t="shared" si="236"/>
        <v>8.8401600000000009</v>
      </c>
      <c r="W250" s="2">
        <f t="shared" si="236"/>
        <v>0</v>
      </c>
      <c r="X250" s="2">
        <f t="shared" si="236"/>
        <v>35670.269999999997</v>
      </c>
      <c r="Y250" s="2">
        <f t="shared" si="236"/>
        <v>22518.3</v>
      </c>
      <c r="Z250" s="2">
        <f t="shared" si="236"/>
        <v>0</v>
      </c>
      <c r="AA250" s="2">
        <f t="shared" si="236"/>
        <v>0</v>
      </c>
      <c r="AB250" s="2">
        <f t="shared" si="236"/>
        <v>497511.65</v>
      </c>
      <c r="AC250" s="2">
        <f t="shared" si="236"/>
        <v>456375.11</v>
      </c>
      <c r="AD250" s="2">
        <f t="shared" si="236"/>
        <v>6860.86</v>
      </c>
      <c r="AE250" s="2">
        <f t="shared" si="236"/>
        <v>665.91</v>
      </c>
      <c r="AF250" s="2">
        <f t="shared" si="236"/>
        <v>34275.68</v>
      </c>
      <c r="AG250" s="2">
        <f t="shared" si="236"/>
        <v>0</v>
      </c>
      <c r="AH250" s="2">
        <f t="shared" si="236"/>
        <v>622.60148559999982</v>
      </c>
      <c r="AI250" s="2">
        <f t="shared" si="236"/>
        <v>8.8401600000000009</v>
      </c>
      <c r="AJ250" s="2">
        <f t="shared" si="236"/>
        <v>0</v>
      </c>
      <c r="AK250" s="2">
        <f t="shared" si="236"/>
        <v>35670.269999999997</v>
      </c>
      <c r="AL250" s="2">
        <f t="shared" si="236"/>
        <v>22518.3</v>
      </c>
      <c r="AM250" s="2">
        <f t="shared" si="236"/>
        <v>0</v>
      </c>
      <c r="AN250" s="2">
        <f t="shared" si="236"/>
        <v>0</v>
      </c>
      <c r="AO250" s="2">
        <f t="shared" si="236"/>
        <v>0</v>
      </c>
      <c r="AP250" s="2">
        <f t="shared" si="236"/>
        <v>0</v>
      </c>
      <c r="AQ250" s="2">
        <f t="shared" si="236"/>
        <v>0</v>
      </c>
      <c r="AR250" s="2">
        <f t="shared" si="236"/>
        <v>555700.22</v>
      </c>
      <c r="AS250" s="2">
        <f t="shared" si="236"/>
        <v>555700.22</v>
      </c>
      <c r="AT250" s="2">
        <f t="shared" si="236"/>
        <v>0</v>
      </c>
      <c r="AU250" s="2">
        <f t="shared" ref="AU250:BZ250" si="237">AU287</f>
        <v>0</v>
      </c>
      <c r="AV250" s="2">
        <f t="shared" si="237"/>
        <v>456375.11</v>
      </c>
      <c r="AW250" s="2">
        <f t="shared" si="237"/>
        <v>456375.11</v>
      </c>
      <c r="AX250" s="2">
        <f t="shared" si="237"/>
        <v>0</v>
      </c>
      <c r="AY250" s="2">
        <f t="shared" si="237"/>
        <v>456375.11</v>
      </c>
      <c r="AZ250" s="2">
        <f t="shared" si="237"/>
        <v>0</v>
      </c>
      <c r="BA250" s="2">
        <f t="shared" si="237"/>
        <v>0</v>
      </c>
      <c r="BB250" s="2">
        <f t="shared" si="237"/>
        <v>0</v>
      </c>
      <c r="BC250" s="2">
        <f t="shared" si="237"/>
        <v>0</v>
      </c>
      <c r="BD250" s="2">
        <f t="shared" si="237"/>
        <v>0</v>
      </c>
      <c r="BE250" s="2">
        <f t="shared" si="237"/>
        <v>0</v>
      </c>
      <c r="BF250" s="2">
        <f t="shared" si="237"/>
        <v>0</v>
      </c>
      <c r="BG250" s="2">
        <f t="shared" si="237"/>
        <v>0</v>
      </c>
      <c r="BH250" s="2">
        <f t="shared" si="237"/>
        <v>0</v>
      </c>
      <c r="BI250" s="2">
        <f t="shared" si="237"/>
        <v>0</v>
      </c>
      <c r="BJ250" s="2">
        <f t="shared" si="237"/>
        <v>0</v>
      </c>
      <c r="BK250" s="2">
        <f t="shared" si="237"/>
        <v>0</v>
      </c>
      <c r="BL250" s="2">
        <f t="shared" si="237"/>
        <v>0</v>
      </c>
      <c r="BM250" s="2">
        <f t="shared" si="237"/>
        <v>0</v>
      </c>
      <c r="BN250" s="2">
        <f t="shared" si="237"/>
        <v>0</v>
      </c>
      <c r="BO250" s="2">
        <f t="shared" si="237"/>
        <v>0</v>
      </c>
      <c r="BP250" s="2">
        <f t="shared" si="237"/>
        <v>0</v>
      </c>
      <c r="BQ250" s="2">
        <f t="shared" si="237"/>
        <v>0</v>
      </c>
      <c r="BR250" s="2">
        <f t="shared" si="237"/>
        <v>0</v>
      </c>
      <c r="BS250" s="2">
        <f t="shared" si="237"/>
        <v>0</v>
      </c>
      <c r="BT250" s="2">
        <f t="shared" si="237"/>
        <v>0</v>
      </c>
      <c r="BU250" s="2">
        <f t="shared" si="237"/>
        <v>0</v>
      </c>
      <c r="BV250" s="2">
        <f t="shared" si="237"/>
        <v>0</v>
      </c>
      <c r="BW250" s="2">
        <f t="shared" si="237"/>
        <v>0</v>
      </c>
      <c r="BX250" s="2">
        <f t="shared" si="237"/>
        <v>0</v>
      </c>
      <c r="BY250" s="2">
        <f t="shared" si="237"/>
        <v>0</v>
      </c>
      <c r="BZ250" s="2">
        <f t="shared" si="237"/>
        <v>0</v>
      </c>
      <c r="CA250" s="2">
        <f t="shared" ref="CA250:DF250" si="238">CA287</f>
        <v>555700.22</v>
      </c>
      <c r="CB250" s="2">
        <f t="shared" si="238"/>
        <v>555700.22</v>
      </c>
      <c r="CC250" s="2">
        <f t="shared" si="238"/>
        <v>0</v>
      </c>
      <c r="CD250" s="2">
        <f t="shared" si="238"/>
        <v>0</v>
      </c>
      <c r="CE250" s="2">
        <f t="shared" si="238"/>
        <v>456375.11</v>
      </c>
      <c r="CF250" s="2">
        <f t="shared" si="238"/>
        <v>456375.11</v>
      </c>
      <c r="CG250" s="2">
        <f t="shared" si="238"/>
        <v>0</v>
      </c>
      <c r="CH250" s="2">
        <f t="shared" si="238"/>
        <v>456375.11</v>
      </c>
      <c r="CI250" s="2">
        <f t="shared" si="238"/>
        <v>0</v>
      </c>
      <c r="CJ250" s="2">
        <f t="shared" si="238"/>
        <v>0</v>
      </c>
      <c r="CK250" s="2">
        <f t="shared" si="238"/>
        <v>0</v>
      </c>
      <c r="CL250" s="2">
        <f t="shared" si="238"/>
        <v>0</v>
      </c>
      <c r="CM250" s="2">
        <f t="shared" si="238"/>
        <v>0</v>
      </c>
      <c r="CN250" s="2">
        <f t="shared" si="238"/>
        <v>0</v>
      </c>
      <c r="CO250" s="2">
        <f t="shared" si="238"/>
        <v>0</v>
      </c>
      <c r="CP250" s="2">
        <f t="shared" si="238"/>
        <v>0</v>
      </c>
      <c r="CQ250" s="2">
        <f t="shared" si="238"/>
        <v>0</v>
      </c>
      <c r="CR250" s="2">
        <f t="shared" si="238"/>
        <v>0</v>
      </c>
      <c r="CS250" s="2">
        <f t="shared" si="238"/>
        <v>0</v>
      </c>
      <c r="CT250" s="2">
        <f t="shared" si="238"/>
        <v>0</v>
      </c>
      <c r="CU250" s="2">
        <f t="shared" si="238"/>
        <v>0</v>
      </c>
      <c r="CV250" s="2">
        <f t="shared" si="238"/>
        <v>0</v>
      </c>
      <c r="CW250" s="2">
        <f t="shared" si="238"/>
        <v>0</v>
      </c>
      <c r="CX250" s="2">
        <f t="shared" si="238"/>
        <v>0</v>
      </c>
      <c r="CY250" s="2">
        <f t="shared" si="238"/>
        <v>0</v>
      </c>
      <c r="CZ250" s="2">
        <f t="shared" si="238"/>
        <v>0</v>
      </c>
      <c r="DA250" s="2">
        <f t="shared" si="238"/>
        <v>0</v>
      </c>
      <c r="DB250" s="2">
        <f t="shared" si="238"/>
        <v>0</v>
      </c>
      <c r="DC250" s="2">
        <f t="shared" si="238"/>
        <v>0</v>
      </c>
      <c r="DD250" s="2">
        <f t="shared" si="238"/>
        <v>0</v>
      </c>
      <c r="DE250" s="2">
        <f t="shared" si="238"/>
        <v>0</v>
      </c>
      <c r="DF250" s="2">
        <f t="shared" si="238"/>
        <v>0</v>
      </c>
      <c r="DG250" s="3">
        <f t="shared" ref="DG250:EL250" si="239">DG287</f>
        <v>0</v>
      </c>
      <c r="DH250" s="3">
        <f t="shared" si="239"/>
        <v>0</v>
      </c>
      <c r="DI250" s="3">
        <f t="shared" si="239"/>
        <v>0</v>
      </c>
      <c r="DJ250" s="3">
        <f t="shared" si="239"/>
        <v>0</v>
      </c>
      <c r="DK250" s="3">
        <f t="shared" si="239"/>
        <v>0</v>
      </c>
      <c r="DL250" s="3">
        <f t="shared" si="239"/>
        <v>0</v>
      </c>
      <c r="DM250" s="3">
        <f t="shared" si="239"/>
        <v>0</v>
      </c>
      <c r="DN250" s="3">
        <f t="shared" si="239"/>
        <v>0</v>
      </c>
      <c r="DO250" s="3">
        <f t="shared" si="239"/>
        <v>0</v>
      </c>
      <c r="DP250" s="3">
        <f t="shared" si="239"/>
        <v>0</v>
      </c>
      <c r="DQ250" s="3">
        <f t="shared" si="239"/>
        <v>0</v>
      </c>
      <c r="DR250" s="3">
        <f t="shared" si="239"/>
        <v>0</v>
      </c>
      <c r="DS250" s="3">
        <f t="shared" si="239"/>
        <v>0</v>
      </c>
      <c r="DT250" s="3">
        <f t="shared" si="239"/>
        <v>0</v>
      </c>
      <c r="DU250" s="3">
        <f t="shared" si="239"/>
        <v>0</v>
      </c>
      <c r="DV250" s="3">
        <f t="shared" si="239"/>
        <v>0</v>
      </c>
      <c r="DW250" s="3">
        <f t="shared" si="239"/>
        <v>0</v>
      </c>
      <c r="DX250" s="3">
        <f t="shared" si="239"/>
        <v>0</v>
      </c>
      <c r="DY250" s="3">
        <f t="shared" si="239"/>
        <v>0</v>
      </c>
      <c r="DZ250" s="3">
        <f t="shared" si="239"/>
        <v>0</v>
      </c>
      <c r="EA250" s="3">
        <f t="shared" si="239"/>
        <v>0</v>
      </c>
      <c r="EB250" s="3">
        <f t="shared" si="239"/>
        <v>0</v>
      </c>
      <c r="EC250" s="3">
        <f t="shared" si="239"/>
        <v>0</v>
      </c>
      <c r="ED250" s="3">
        <f t="shared" si="239"/>
        <v>0</v>
      </c>
      <c r="EE250" s="3">
        <f t="shared" si="239"/>
        <v>0</v>
      </c>
      <c r="EF250" s="3">
        <f t="shared" si="239"/>
        <v>0</v>
      </c>
      <c r="EG250" s="3">
        <f t="shared" si="239"/>
        <v>0</v>
      </c>
      <c r="EH250" s="3">
        <f t="shared" si="239"/>
        <v>0</v>
      </c>
      <c r="EI250" s="3">
        <f t="shared" si="239"/>
        <v>0</v>
      </c>
      <c r="EJ250" s="3">
        <f t="shared" si="239"/>
        <v>0</v>
      </c>
      <c r="EK250" s="3">
        <f t="shared" si="239"/>
        <v>0</v>
      </c>
      <c r="EL250" s="3">
        <f t="shared" si="239"/>
        <v>0</v>
      </c>
      <c r="EM250" s="3">
        <f t="shared" ref="EM250:FR250" si="240">EM287</f>
        <v>0</v>
      </c>
      <c r="EN250" s="3">
        <f t="shared" si="240"/>
        <v>0</v>
      </c>
      <c r="EO250" s="3">
        <f t="shared" si="240"/>
        <v>0</v>
      </c>
      <c r="EP250" s="3">
        <f t="shared" si="240"/>
        <v>0</v>
      </c>
      <c r="EQ250" s="3">
        <f t="shared" si="240"/>
        <v>0</v>
      </c>
      <c r="ER250" s="3">
        <f t="shared" si="240"/>
        <v>0</v>
      </c>
      <c r="ES250" s="3">
        <f t="shared" si="240"/>
        <v>0</v>
      </c>
      <c r="ET250" s="3">
        <f t="shared" si="240"/>
        <v>0</v>
      </c>
      <c r="EU250" s="3">
        <f t="shared" si="240"/>
        <v>0</v>
      </c>
      <c r="EV250" s="3">
        <f t="shared" si="240"/>
        <v>0</v>
      </c>
      <c r="EW250" s="3">
        <f t="shared" si="240"/>
        <v>0</v>
      </c>
      <c r="EX250" s="3">
        <f t="shared" si="240"/>
        <v>0</v>
      </c>
      <c r="EY250" s="3">
        <f t="shared" si="240"/>
        <v>0</v>
      </c>
      <c r="EZ250" s="3">
        <f t="shared" si="240"/>
        <v>0</v>
      </c>
      <c r="FA250" s="3">
        <f t="shared" si="240"/>
        <v>0</v>
      </c>
      <c r="FB250" s="3">
        <f t="shared" si="240"/>
        <v>0</v>
      </c>
      <c r="FC250" s="3">
        <f t="shared" si="240"/>
        <v>0</v>
      </c>
      <c r="FD250" s="3">
        <f t="shared" si="240"/>
        <v>0</v>
      </c>
      <c r="FE250" s="3">
        <f t="shared" si="240"/>
        <v>0</v>
      </c>
      <c r="FF250" s="3">
        <f t="shared" si="240"/>
        <v>0</v>
      </c>
      <c r="FG250" s="3">
        <f t="shared" si="240"/>
        <v>0</v>
      </c>
      <c r="FH250" s="3">
        <f t="shared" si="240"/>
        <v>0</v>
      </c>
      <c r="FI250" s="3">
        <f t="shared" si="240"/>
        <v>0</v>
      </c>
      <c r="FJ250" s="3">
        <f t="shared" si="240"/>
        <v>0</v>
      </c>
      <c r="FK250" s="3">
        <f t="shared" si="240"/>
        <v>0</v>
      </c>
      <c r="FL250" s="3">
        <f t="shared" si="240"/>
        <v>0</v>
      </c>
      <c r="FM250" s="3">
        <f t="shared" si="240"/>
        <v>0</v>
      </c>
      <c r="FN250" s="3">
        <f t="shared" si="240"/>
        <v>0</v>
      </c>
      <c r="FO250" s="3">
        <f t="shared" si="240"/>
        <v>0</v>
      </c>
      <c r="FP250" s="3">
        <f t="shared" si="240"/>
        <v>0</v>
      </c>
      <c r="FQ250" s="3">
        <f t="shared" si="240"/>
        <v>0</v>
      </c>
      <c r="FR250" s="3">
        <f t="shared" si="240"/>
        <v>0</v>
      </c>
      <c r="FS250" s="3">
        <f t="shared" ref="FS250:GX250" si="241">FS287</f>
        <v>0</v>
      </c>
      <c r="FT250" s="3">
        <f t="shared" si="241"/>
        <v>0</v>
      </c>
      <c r="FU250" s="3">
        <f t="shared" si="241"/>
        <v>0</v>
      </c>
      <c r="FV250" s="3">
        <f t="shared" si="241"/>
        <v>0</v>
      </c>
      <c r="FW250" s="3">
        <f t="shared" si="241"/>
        <v>0</v>
      </c>
      <c r="FX250" s="3">
        <f t="shared" si="241"/>
        <v>0</v>
      </c>
      <c r="FY250" s="3">
        <f t="shared" si="241"/>
        <v>0</v>
      </c>
      <c r="FZ250" s="3">
        <f t="shared" si="241"/>
        <v>0</v>
      </c>
      <c r="GA250" s="3">
        <f t="shared" si="241"/>
        <v>0</v>
      </c>
      <c r="GB250" s="3">
        <f t="shared" si="241"/>
        <v>0</v>
      </c>
      <c r="GC250" s="3">
        <f t="shared" si="241"/>
        <v>0</v>
      </c>
      <c r="GD250" s="3">
        <f t="shared" si="241"/>
        <v>0</v>
      </c>
      <c r="GE250" s="3">
        <f t="shared" si="241"/>
        <v>0</v>
      </c>
      <c r="GF250" s="3">
        <f t="shared" si="241"/>
        <v>0</v>
      </c>
      <c r="GG250" s="3">
        <f t="shared" si="241"/>
        <v>0</v>
      </c>
      <c r="GH250" s="3">
        <f t="shared" si="241"/>
        <v>0</v>
      </c>
      <c r="GI250" s="3">
        <f t="shared" si="241"/>
        <v>0</v>
      </c>
      <c r="GJ250" s="3">
        <f t="shared" si="241"/>
        <v>0</v>
      </c>
      <c r="GK250" s="3">
        <f t="shared" si="241"/>
        <v>0</v>
      </c>
      <c r="GL250" s="3">
        <f t="shared" si="241"/>
        <v>0</v>
      </c>
      <c r="GM250" s="3">
        <f t="shared" si="241"/>
        <v>0</v>
      </c>
      <c r="GN250" s="3">
        <f t="shared" si="241"/>
        <v>0</v>
      </c>
      <c r="GO250" s="3">
        <f t="shared" si="241"/>
        <v>0</v>
      </c>
      <c r="GP250" s="3">
        <f t="shared" si="241"/>
        <v>0</v>
      </c>
      <c r="GQ250" s="3">
        <f t="shared" si="241"/>
        <v>0</v>
      </c>
      <c r="GR250" s="3">
        <f t="shared" si="241"/>
        <v>0</v>
      </c>
      <c r="GS250" s="3">
        <f t="shared" si="241"/>
        <v>0</v>
      </c>
      <c r="GT250" s="3">
        <f t="shared" si="241"/>
        <v>0</v>
      </c>
      <c r="GU250" s="3">
        <f t="shared" si="241"/>
        <v>0</v>
      </c>
      <c r="GV250" s="3">
        <f t="shared" si="241"/>
        <v>0</v>
      </c>
      <c r="GW250" s="3">
        <f t="shared" si="241"/>
        <v>0</v>
      </c>
      <c r="GX250" s="3">
        <f t="shared" si="241"/>
        <v>0</v>
      </c>
    </row>
    <row r="252" spans="1:245">
      <c r="A252">
        <v>17</v>
      </c>
      <c r="B252">
        <v>1</v>
      </c>
      <c r="C252">
        <f ca="1">ROW(SmtRes!A434)</f>
        <v>434</v>
      </c>
      <c r="D252">
        <f ca="1">ROW(EtalonRes!A418)</f>
        <v>418</v>
      </c>
      <c r="E252" t="s">
        <v>363</v>
      </c>
      <c r="F252" t="s">
        <v>364</v>
      </c>
      <c r="G252" t="s">
        <v>365</v>
      </c>
      <c r="H252" t="s">
        <v>1108</v>
      </c>
      <c r="I252">
        <v>3.8780000000000001</v>
      </c>
      <c r="J252">
        <v>0</v>
      </c>
      <c r="O252">
        <f t="shared" ref="O252:O285" si="242">ROUND(CP252,2)</f>
        <v>6958.17</v>
      </c>
      <c r="P252">
        <f t="shared" ref="P252:P285" si="243">ROUND(CQ252*I252,2)</f>
        <v>0</v>
      </c>
      <c r="Q252">
        <f t="shared" ref="Q252:Q285" si="244">ROUND(CR252*I252,2)</f>
        <v>167.17</v>
      </c>
      <c r="R252">
        <f t="shared" ref="R252:R285" si="245">ROUND(CS252*I252,2)</f>
        <v>31.83</v>
      </c>
      <c r="S252">
        <f t="shared" ref="S252:S285" si="246">ROUND(CT252*I252,2)</f>
        <v>6791</v>
      </c>
      <c r="T252">
        <f t="shared" ref="T252:T285" si="247">ROUND(CU252*I252,2)</f>
        <v>0</v>
      </c>
      <c r="U252">
        <f t="shared" ref="U252:U285" si="248">CV252*I252</f>
        <v>134.41147999999998</v>
      </c>
      <c r="V252">
        <f t="shared" ref="V252:V285" si="249">CW252*I252</f>
        <v>0.38780000000000003</v>
      </c>
      <c r="W252">
        <f t="shared" ref="W252:W285" si="250">ROUND(CX252*I252,2)</f>
        <v>0</v>
      </c>
      <c r="X252">
        <f t="shared" ref="X252:X285" si="251">ROUND(CY252,2)</f>
        <v>5048.8900000000003</v>
      </c>
      <c r="Y252">
        <f t="shared" ref="Y252:Y285" si="252">ROUND(CZ252,2)</f>
        <v>3411.42</v>
      </c>
      <c r="AA252">
        <v>39278658</v>
      </c>
      <c r="AB252">
        <f t="shared" ref="AB252:AB285" si="253">ROUND((AC252+AD252+AF252),2)</f>
        <v>295.11</v>
      </c>
      <c r="AC252">
        <f>ROUND(((ES252*0)),2)</f>
        <v>0</v>
      </c>
      <c r="AD252">
        <f>ROUND((((ET252)-(EU252))+AE252),2)</f>
        <v>7.09</v>
      </c>
      <c r="AE252">
        <f t="shared" ref="AE252:AF254" si="254">ROUND((EU252),2)</f>
        <v>1.35</v>
      </c>
      <c r="AF252">
        <f t="shared" si="254"/>
        <v>288.02</v>
      </c>
      <c r="AG252">
        <f t="shared" ref="AG252:AG285" si="255">ROUND((AP252),2)</f>
        <v>0</v>
      </c>
      <c r="AH252">
        <f t="shared" ref="AH252:AI254" si="256">(EW252)</f>
        <v>34.659999999999997</v>
      </c>
      <c r="AI252">
        <f t="shared" si="256"/>
        <v>0.1</v>
      </c>
      <c r="AJ252">
        <f t="shared" ref="AJ252:AJ285" si="257">ROUND((AS252),2)</f>
        <v>0</v>
      </c>
      <c r="AK252">
        <v>328.71</v>
      </c>
      <c r="AL252">
        <v>33.6</v>
      </c>
      <c r="AM252">
        <v>7.09</v>
      </c>
      <c r="AN252">
        <v>1.35</v>
      </c>
      <c r="AO252">
        <v>288.02</v>
      </c>
      <c r="AP252">
        <v>0</v>
      </c>
      <c r="AQ252">
        <v>34.659999999999997</v>
      </c>
      <c r="AR252">
        <v>0.1</v>
      </c>
      <c r="AS252">
        <v>0</v>
      </c>
      <c r="AT252">
        <v>74</v>
      </c>
      <c r="AU252">
        <v>50</v>
      </c>
      <c r="AV252">
        <v>1</v>
      </c>
      <c r="AW252">
        <v>1</v>
      </c>
      <c r="AZ252">
        <v>6.08</v>
      </c>
      <c r="BA252">
        <v>6.08</v>
      </c>
      <c r="BB252">
        <v>6.08</v>
      </c>
      <c r="BC252">
        <v>6.08</v>
      </c>
      <c r="BD252" t="s">
        <v>1067</v>
      </c>
      <c r="BE252" t="s">
        <v>1067</v>
      </c>
      <c r="BF252" t="s">
        <v>1067</v>
      </c>
      <c r="BG252" t="s">
        <v>1067</v>
      </c>
      <c r="BH252">
        <v>0</v>
      </c>
      <c r="BI252">
        <v>1</v>
      </c>
      <c r="BJ252" t="s">
        <v>366</v>
      </c>
      <c r="BM252">
        <v>65001</v>
      </c>
      <c r="BN252">
        <v>0</v>
      </c>
      <c r="BO252" t="s">
        <v>1067</v>
      </c>
      <c r="BP252">
        <v>0</v>
      </c>
      <c r="BQ252">
        <v>6</v>
      </c>
      <c r="BR252">
        <v>0</v>
      </c>
      <c r="BS252">
        <v>6.08</v>
      </c>
      <c r="BT252">
        <v>1</v>
      </c>
      <c r="BU252">
        <v>1</v>
      </c>
      <c r="BV252">
        <v>1</v>
      </c>
      <c r="BW252">
        <v>1</v>
      </c>
      <c r="BX252">
        <v>1</v>
      </c>
      <c r="BY252" t="s">
        <v>1067</v>
      </c>
      <c r="BZ252">
        <v>74</v>
      </c>
      <c r="CA252">
        <v>50</v>
      </c>
      <c r="CF252">
        <v>0</v>
      </c>
      <c r="CG252">
        <v>0</v>
      </c>
      <c r="CM252">
        <v>0</v>
      </c>
      <c r="CN252" t="s">
        <v>1067</v>
      </c>
      <c r="CO252">
        <v>0</v>
      </c>
      <c r="CP252">
        <f t="shared" ref="CP252:CP285" si="258">(P252+Q252+S252)</f>
        <v>6958.17</v>
      </c>
      <c r="CQ252">
        <f t="shared" ref="CQ252:CQ285" si="259">AC252*BC252</f>
        <v>0</v>
      </c>
      <c r="CR252">
        <f t="shared" ref="CR252:CR285" si="260">AD252*BB252</f>
        <v>43.107199999999999</v>
      </c>
      <c r="CS252">
        <f t="shared" ref="CS252:CS285" si="261">AE252*BS252</f>
        <v>8.2080000000000002</v>
      </c>
      <c r="CT252">
        <f t="shared" ref="CT252:CT285" si="262">AF252*BA252</f>
        <v>1751.1615999999999</v>
      </c>
      <c r="CU252">
        <f t="shared" ref="CU252:CU285" si="263">AG252</f>
        <v>0</v>
      </c>
      <c r="CV252">
        <f t="shared" ref="CV252:CV285" si="264">AH252</f>
        <v>34.659999999999997</v>
      </c>
      <c r="CW252">
        <f t="shared" ref="CW252:CW285" si="265">AI252</f>
        <v>0.1</v>
      </c>
      <c r="CX252">
        <f t="shared" ref="CX252:CX285" si="266">AJ252</f>
        <v>0</v>
      </c>
      <c r="CY252">
        <f t="shared" ref="CY252:CY285" si="267">(((S252+R252)*AT252)/100)</f>
        <v>5048.8941999999997</v>
      </c>
      <c r="CZ252">
        <f t="shared" ref="CZ252:CZ285" si="268">(((S252+R252)*AU252)/100)</f>
        <v>3411.415</v>
      </c>
      <c r="DC252" t="s">
        <v>1067</v>
      </c>
      <c r="DD252" t="s">
        <v>367</v>
      </c>
      <c r="DE252" t="s">
        <v>1067</v>
      </c>
      <c r="DF252" t="s">
        <v>1067</v>
      </c>
      <c r="DG252" t="s">
        <v>1067</v>
      </c>
      <c r="DH252" t="s">
        <v>1067</v>
      </c>
      <c r="DI252" t="s">
        <v>1067</v>
      </c>
      <c r="DJ252" t="s">
        <v>1067</v>
      </c>
      <c r="DK252" t="s">
        <v>1067</v>
      </c>
      <c r="DL252" t="s">
        <v>1067</v>
      </c>
      <c r="DM252" t="s">
        <v>1067</v>
      </c>
      <c r="DN252">
        <v>0</v>
      </c>
      <c r="DO252">
        <v>0</v>
      </c>
      <c r="DP252">
        <v>1</v>
      </c>
      <c r="DQ252">
        <v>1</v>
      </c>
      <c r="DU252">
        <v>1003</v>
      </c>
      <c r="DV252" t="s">
        <v>1108</v>
      </c>
      <c r="DW252" t="s">
        <v>1108</v>
      </c>
      <c r="DX252">
        <v>100</v>
      </c>
      <c r="EE252">
        <v>39174590</v>
      </c>
      <c r="EF252">
        <v>6</v>
      </c>
      <c r="EG252" t="s">
        <v>1110</v>
      </c>
      <c r="EH252">
        <v>0</v>
      </c>
      <c r="EI252" t="s">
        <v>1067</v>
      </c>
      <c r="EJ252">
        <v>1</v>
      </c>
      <c r="EK252">
        <v>65001</v>
      </c>
      <c r="EL252" t="s">
        <v>368</v>
      </c>
      <c r="EM252" t="s">
        <v>369</v>
      </c>
      <c r="EO252" t="s">
        <v>1067</v>
      </c>
      <c r="EQ252">
        <v>0</v>
      </c>
      <c r="ER252">
        <v>328.71</v>
      </c>
      <c r="ES252">
        <v>33.6</v>
      </c>
      <c r="ET252">
        <v>7.09</v>
      </c>
      <c r="EU252">
        <v>1.35</v>
      </c>
      <c r="EV252">
        <v>288.02</v>
      </c>
      <c r="EW252">
        <v>34.659999999999997</v>
      </c>
      <c r="EX252">
        <v>0.1</v>
      </c>
      <c r="EY252">
        <v>0</v>
      </c>
      <c r="FQ252">
        <v>0</v>
      </c>
      <c r="FR252">
        <f t="shared" ref="FR252:FR285" si="269">ROUND(IF(AND(BH252=3,BI252=3),P252,0),2)</f>
        <v>0</v>
      </c>
      <c r="FS252">
        <v>0</v>
      </c>
      <c r="FX252">
        <v>74</v>
      </c>
      <c r="FY252">
        <v>50</v>
      </c>
      <c r="GA252" t="s">
        <v>1067</v>
      </c>
      <c r="GD252">
        <v>0</v>
      </c>
      <c r="GF252">
        <v>-319600296</v>
      </c>
      <c r="GG252">
        <v>1</v>
      </c>
      <c r="GH252">
        <v>1</v>
      </c>
      <c r="GI252">
        <v>4</v>
      </c>
      <c r="GJ252">
        <v>0</v>
      </c>
      <c r="GK252">
        <f>ROUND(R252*(R12)/100,2)</f>
        <v>0</v>
      </c>
      <c r="GL252">
        <f t="shared" ref="GL252:GL285" si="270">ROUND(IF(AND(BH252=3,BI252=3,FS252&lt;&gt;0),P252,0),2)</f>
        <v>0</v>
      </c>
      <c r="GM252">
        <f t="shared" ref="GM252:GM285" si="271">ROUND(O252+X252+Y252+GK252,2)+GX252</f>
        <v>15418.48</v>
      </c>
      <c r="GN252">
        <f t="shared" ref="GN252:GN285" si="272">IF(OR(BI252=0,BI252=1),ROUND(O252+X252+Y252+GK252,2),0)</f>
        <v>15418.48</v>
      </c>
      <c r="GO252">
        <f t="shared" ref="GO252:GO285" si="273">IF(BI252=2,ROUND(O252+X252+Y252+GK252,2),0)</f>
        <v>0</v>
      </c>
      <c r="GP252">
        <f t="shared" ref="GP252:GP285" si="274">IF(BI252=4,ROUND(O252+X252+Y252+GK252,2)+GX252,0)</f>
        <v>0</v>
      </c>
      <c r="GR252">
        <v>0</v>
      </c>
      <c r="GS252">
        <v>3</v>
      </c>
      <c r="GT252">
        <v>0</v>
      </c>
      <c r="GU252" t="s">
        <v>1067</v>
      </c>
      <c r="GV252">
        <f t="shared" ref="GV252:GV285" si="275">ROUND(GT252,2)</f>
        <v>0</v>
      </c>
      <c r="GW252">
        <v>1</v>
      </c>
      <c r="GX252">
        <f t="shared" ref="GX252:GX285" si="276">ROUND(GV252*GW252*I252,2)</f>
        <v>0</v>
      </c>
      <c r="HA252">
        <v>0</v>
      </c>
      <c r="HB252">
        <v>0</v>
      </c>
      <c r="IK252">
        <v>0</v>
      </c>
    </row>
    <row r="253" spans="1:245">
      <c r="A253">
        <v>17</v>
      </c>
      <c r="B253">
        <v>1</v>
      </c>
      <c r="C253">
        <f ca="1">ROW(SmtRes!A440)</f>
        <v>440</v>
      </c>
      <c r="D253">
        <f ca="1">ROW(EtalonRes!A425)</f>
        <v>425</v>
      </c>
      <c r="E253" t="s">
        <v>370</v>
      </c>
      <c r="F253" t="s">
        <v>371</v>
      </c>
      <c r="G253" t="s">
        <v>372</v>
      </c>
      <c r="H253" t="s">
        <v>1108</v>
      </c>
      <c r="I253">
        <v>0.72</v>
      </c>
      <c r="J253">
        <v>0</v>
      </c>
      <c r="O253">
        <f t="shared" si="242"/>
        <v>2222.0300000000002</v>
      </c>
      <c r="P253">
        <f t="shared" si="243"/>
        <v>0</v>
      </c>
      <c r="Q253">
        <f t="shared" si="244"/>
        <v>53.19</v>
      </c>
      <c r="R253">
        <f t="shared" si="245"/>
        <v>10.07</v>
      </c>
      <c r="S253">
        <f t="shared" si="246"/>
        <v>2168.84</v>
      </c>
      <c r="T253">
        <f t="shared" si="247"/>
        <v>0</v>
      </c>
      <c r="U253">
        <f t="shared" si="248"/>
        <v>42.926399999999994</v>
      </c>
      <c r="V253">
        <f t="shared" si="249"/>
        <v>0.12240000000000001</v>
      </c>
      <c r="W253">
        <f t="shared" si="250"/>
        <v>0</v>
      </c>
      <c r="X253">
        <f t="shared" si="251"/>
        <v>1612.39</v>
      </c>
      <c r="Y253">
        <f t="shared" si="252"/>
        <v>1089.46</v>
      </c>
      <c r="AA253">
        <v>39278658</v>
      </c>
      <c r="AB253">
        <f t="shared" si="253"/>
        <v>507.59</v>
      </c>
      <c r="AC253">
        <f>ROUND(((ES253*0)),2)</f>
        <v>0</v>
      </c>
      <c r="AD253">
        <f>ROUND((((ET253)-(EU253))+AE253),2)</f>
        <v>12.15</v>
      </c>
      <c r="AE253">
        <f t="shared" si="254"/>
        <v>2.2999999999999998</v>
      </c>
      <c r="AF253">
        <f t="shared" si="254"/>
        <v>495.44</v>
      </c>
      <c r="AG253">
        <f t="shared" si="255"/>
        <v>0</v>
      </c>
      <c r="AH253">
        <f t="shared" si="256"/>
        <v>59.62</v>
      </c>
      <c r="AI253">
        <f t="shared" si="256"/>
        <v>0.17</v>
      </c>
      <c r="AJ253">
        <f t="shared" si="257"/>
        <v>0</v>
      </c>
      <c r="AK253">
        <v>565.51</v>
      </c>
      <c r="AL253">
        <v>57.92</v>
      </c>
      <c r="AM253">
        <v>12.15</v>
      </c>
      <c r="AN253">
        <v>2.2999999999999998</v>
      </c>
      <c r="AO253">
        <v>495.44</v>
      </c>
      <c r="AP253">
        <v>0</v>
      </c>
      <c r="AQ253">
        <v>59.62</v>
      </c>
      <c r="AR253">
        <v>0.17</v>
      </c>
      <c r="AS253">
        <v>0</v>
      </c>
      <c r="AT253">
        <v>74</v>
      </c>
      <c r="AU253">
        <v>50</v>
      </c>
      <c r="AV253">
        <v>1</v>
      </c>
      <c r="AW253">
        <v>1</v>
      </c>
      <c r="AZ253">
        <v>6.08</v>
      </c>
      <c r="BA253">
        <v>6.08</v>
      </c>
      <c r="BB253">
        <v>6.08</v>
      </c>
      <c r="BC253">
        <v>6.08</v>
      </c>
      <c r="BD253" t="s">
        <v>1067</v>
      </c>
      <c r="BE253" t="s">
        <v>1067</v>
      </c>
      <c r="BF253" t="s">
        <v>1067</v>
      </c>
      <c r="BG253" t="s">
        <v>1067</v>
      </c>
      <c r="BH253">
        <v>0</v>
      </c>
      <c r="BI253">
        <v>1</v>
      </c>
      <c r="BJ253" t="s">
        <v>373</v>
      </c>
      <c r="BM253">
        <v>65001</v>
      </c>
      <c r="BN253">
        <v>0</v>
      </c>
      <c r="BO253" t="s">
        <v>1067</v>
      </c>
      <c r="BP253">
        <v>0</v>
      </c>
      <c r="BQ253">
        <v>6</v>
      </c>
      <c r="BR253">
        <v>0</v>
      </c>
      <c r="BS253">
        <v>6.08</v>
      </c>
      <c r="BT253">
        <v>1</v>
      </c>
      <c r="BU253">
        <v>1</v>
      </c>
      <c r="BV253">
        <v>1</v>
      </c>
      <c r="BW253">
        <v>1</v>
      </c>
      <c r="BX253">
        <v>1</v>
      </c>
      <c r="BY253" t="s">
        <v>1067</v>
      </c>
      <c r="BZ253">
        <v>74</v>
      </c>
      <c r="CA253">
        <v>50</v>
      </c>
      <c r="CF253">
        <v>0</v>
      </c>
      <c r="CG253">
        <v>0</v>
      </c>
      <c r="CM253">
        <v>0</v>
      </c>
      <c r="CN253" t="s">
        <v>1067</v>
      </c>
      <c r="CO253">
        <v>0</v>
      </c>
      <c r="CP253">
        <f t="shared" si="258"/>
        <v>2222.0300000000002</v>
      </c>
      <c r="CQ253">
        <f t="shared" si="259"/>
        <v>0</v>
      </c>
      <c r="CR253">
        <f t="shared" si="260"/>
        <v>73.872</v>
      </c>
      <c r="CS253">
        <f t="shared" si="261"/>
        <v>13.983999999999998</v>
      </c>
      <c r="CT253">
        <f t="shared" si="262"/>
        <v>3012.2752</v>
      </c>
      <c r="CU253">
        <f t="shared" si="263"/>
        <v>0</v>
      </c>
      <c r="CV253">
        <f t="shared" si="264"/>
        <v>59.62</v>
      </c>
      <c r="CW253">
        <f t="shared" si="265"/>
        <v>0.17</v>
      </c>
      <c r="CX253">
        <f t="shared" si="266"/>
        <v>0</v>
      </c>
      <c r="CY253">
        <f t="shared" si="267"/>
        <v>1612.3934000000002</v>
      </c>
      <c r="CZ253">
        <f t="shared" si="268"/>
        <v>1089.4550000000002</v>
      </c>
      <c r="DC253" t="s">
        <v>1067</v>
      </c>
      <c r="DD253" t="s">
        <v>367</v>
      </c>
      <c r="DE253" t="s">
        <v>1067</v>
      </c>
      <c r="DF253" t="s">
        <v>1067</v>
      </c>
      <c r="DG253" t="s">
        <v>1067</v>
      </c>
      <c r="DH253" t="s">
        <v>1067</v>
      </c>
      <c r="DI253" t="s">
        <v>1067</v>
      </c>
      <c r="DJ253" t="s">
        <v>1067</v>
      </c>
      <c r="DK253" t="s">
        <v>1067</v>
      </c>
      <c r="DL253" t="s">
        <v>1067</v>
      </c>
      <c r="DM253" t="s">
        <v>1067</v>
      </c>
      <c r="DN253">
        <v>0</v>
      </c>
      <c r="DO253">
        <v>0</v>
      </c>
      <c r="DP253">
        <v>1</v>
      </c>
      <c r="DQ253">
        <v>1</v>
      </c>
      <c r="DU253">
        <v>1003</v>
      </c>
      <c r="DV253" t="s">
        <v>1108</v>
      </c>
      <c r="DW253" t="s">
        <v>1108</v>
      </c>
      <c r="DX253">
        <v>100</v>
      </c>
      <c r="EE253">
        <v>39174590</v>
      </c>
      <c r="EF253">
        <v>6</v>
      </c>
      <c r="EG253" t="s">
        <v>1110</v>
      </c>
      <c r="EH253">
        <v>0</v>
      </c>
      <c r="EI253" t="s">
        <v>1067</v>
      </c>
      <c r="EJ253">
        <v>1</v>
      </c>
      <c r="EK253">
        <v>65001</v>
      </c>
      <c r="EL253" t="s">
        <v>368</v>
      </c>
      <c r="EM253" t="s">
        <v>369</v>
      </c>
      <c r="EO253" t="s">
        <v>1067</v>
      </c>
      <c r="EQ253">
        <v>0</v>
      </c>
      <c r="ER253">
        <v>565.51</v>
      </c>
      <c r="ES253">
        <v>57.92</v>
      </c>
      <c r="ET253">
        <v>12.15</v>
      </c>
      <c r="EU253">
        <v>2.2999999999999998</v>
      </c>
      <c r="EV253">
        <v>495.44</v>
      </c>
      <c r="EW253">
        <v>59.62</v>
      </c>
      <c r="EX253">
        <v>0.17</v>
      </c>
      <c r="EY253">
        <v>0</v>
      </c>
      <c r="FQ253">
        <v>0</v>
      </c>
      <c r="FR253">
        <f t="shared" si="269"/>
        <v>0</v>
      </c>
      <c r="FS253">
        <v>0</v>
      </c>
      <c r="FX253">
        <v>74</v>
      </c>
      <c r="FY253">
        <v>50</v>
      </c>
      <c r="GA253" t="s">
        <v>1067</v>
      </c>
      <c r="GD253">
        <v>0</v>
      </c>
      <c r="GF253">
        <v>950537896</v>
      </c>
      <c r="GG253">
        <v>1</v>
      </c>
      <c r="GH253">
        <v>1</v>
      </c>
      <c r="GI253">
        <v>4</v>
      </c>
      <c r="GJ253">
        <v>0</v>
      </c>
      <c r="GK253">
        <f>ROUND(R253*(R12)/100,2)</f>
        <v>0</v>
      </c>
      <c r="GL253">
        <f t="shared" si="270"/>
        <v>0</v>
      </c>
      <c r="GM253">
        <f t="shared" si="271"/>
        <v>4923.88</v>
      </c>
      <c r="GN253">
        <f t="shared" si="272"/>
        <v>4923.88</v>
      </c>
      <c r="GO253">
        <f t="shared" si="273"/>
        <v>0</v>
      </c>
      <c r="GP253">
        <f t="shared" si="274"/>
        <v>0</v>
      </c>
      <c r="GR253">
        <v>0</v>
      </c>
      <c r="GS253">
        <v>3</v>
      </c>
      <c r="GT253">
        <v>0</v>
      </c>
      <c r="GU253" t="s">
        <v>1067</v>
      </c>
      <c r="GV253">
        <f t="shared" si="275"/>
        <v>0</v>
      </c>
      <c r="GW253">
        <v>1</v>
      </c>
      <c r="GX253">
        <f t="shared" si="276"/>
        <v>0</v>
      </c>
      <c r="HA253">
        <v>0</v>
      </c>
      <c r="HB253">
        <v>0</v>
      </c>
      <c r="IK253">
        <v>0</v>
      </c>
    </row>
    <row r="254" spans="1:245">
      <c r="A254">
        <v>17</v>
      </c>
      <c r="B254">
        <v>1</v>
      </c>
      <c r="C254">
        <f ca="1">ROW(SmtRes!A443)</f>
        <v>443</v>
      </c>
      <c r="D254">
        <f ca="1">ROW(EtalonRes!A428)</f>
        <v>428</v>
      </c>
      <c r="E254" t="s">
        <v>374</v>
      </c>
      <c r="F254" t="s">
        <v>375</v>
      </c>
      <c r="G254" t="s">
        <v>376</v>
      </c>
      <c r="H254" t="s">
        <v>254</v>
      </c>
      <c r="I254">
        <v>0.22</v>
      </c>
      <c r="J254">
        <v>0</v>
      </c>
      <c r="O254">
        <f t="shared" si="242"/>
        <v>1822.97</v>
      </c>
      <c r="P254">
        <f t="shared" si="243"/>
        <v>0</v>
      </c>
      <c r="Q254">
        <f t="shared" si="244"/>
        <v>159.72</v>
      </c>
      <c r="R254">
        <f t="shared" si="245"/>
        <v>68.98</v>
      </c>
      <c r="S254">
        <f t="shared" si="246"/>
        <v>1663.25</v>
      </c>
      <c r="T254">
        <f t="shared" si="247"/>
        <v>0</v>
      </c>
      <c r="U254">
        <f t="shared" si="248"/>
        <v>34.76</v>
      </c>
      <c r="V254">
        <f t="shared" si="249"/>
        <v>0.84039999999999992</v>
      </c>
      <c r="W254">
        <f t="shared" si="250"/>
        <v>0</v>
      </c>
      <c r="X254">
        <f t="shared" si="251"/>
        <v>1281.8499999999999</v>
      </c>
      <c r="Y254">
        <f t="shared" si="252"/>
        <v>866.12</v>
      </c>
      <c r="AA254">
        <v>39278658</v>
      </c>
      <c r="AB254">
        <f t="shared" si="253"/>
        <v>1362.87</v>
      </c>
      <c r="AC254">
        <f>ROUND((ES254),2)</f>
        <v>0</v>
      </c>
      <c r="AD254">
        <f>ROUND((((ET254)-(EU254))+AE254),2)</f>
        <v>119.41</v>
      </c>
      <c r="AE254">
        <f t="shared" si="254"/>
        <v>51.57</v>
      </c>
      <c r="AF254">
        <f t="shared" si="254"/>
        <v>1243.46</v>
      </c>
      <c r="AG254">
        <f t="shared" si="255"/>
        <v>0</v>
      </c>
      <c r="AH254">
        <f t="shared" si="256"/>
        <v>158</v>
      </c>
      <c r="AI254">
        <f t="shared" si="256"/>
        <v>3.82</v>
      </c>
      <c r="AJ254">
        <f t="shared" si="257"/>
        <v>0</v>
      </c>
      <c r="AK254">
        <v>1362.87</v>
      </c>
      <c r="AL254">
        <v>0</v>
      </c>
      <c r="AM254">
        <v>119.41</v>
      </c>
      <c r="AN254">
        <v>51.57</v>
      </c>
      <c r="AO254">
        <v>1243.46</v>
      </c>
      <c r="AP254">
        <v>0</v>
      </c>
      <c r="AQ254">
        <v>158</v>
      </c>
      <c r="AR254">
        <v>3.82</v>
      </c>
      <c r="AS254">
        <v>0</v>
      </c>
      <c r="AT254">
        <v>74</v>
      </c>
      <c r="AU254">
        <v>50</v>
      </c>
      <c r="AV254">
        <v>1</v>
      </c>
      <c r="AW254">
        <v>1</v>
      </c>
      <c r="AZ254">
        <v>6.08</v>
      </c>
      <c r="BA254">
        <v>6.08</v>
      </c>
      <c r="BB254">
        <v>6.08</v>
      </c>
      <c r="BC254">
        <v>6.08</v>
      </c>
      <c r="BD254" t="s">
        <v>1067</v>
      </c>
      <c r="BE254" t="s">
        <v>1067</v>
      </c>
      <c r="BF254" t="s">
        <v>1067</v>
      </c>
      <c r="BG254" t="s">
        <v>1067</v>
      </c>
      <c r="BH254">
        <v>0</v>
      </c>
      <c r="BI254">
        <v>1</v>
      </c>
      <c r="BJ254" t="s">
        <v>377</v>
      </c>
      <c r="BM254">
        <v>65003</v>
      </c>
      <c r="BN254">
        <v>0</v>
      </c>
      <c r="BO254" t="s">
        <v>1067</v>
      </c>
      <c r="BP254">
        <v>0</v>
      </c>
      <c r="BQ254">
        <v>6</v>
      </c>
      <c r="BR254">
        <v>0</v>
      </c>
      <c r="BS254">
        <v>6.08</v>
      </c>
      <c r="BT254">
        <v>1</v>
      </c>
      <c r="BU254">
        <v>1</v>
      </c>
      <c r="BV254">
        <v>1</v>
      </c>
      <c r="BW254">
        <v>1</v>
      </c>
      <c r="BX254">
        <v>1</v>
      </c>
      <c r="BY254" t="s">
        <v>1067</v>
      </c>
      <c r="BZ254">
        <v>74</v>
      </c>
      <c r="CA254">
        <v>50</v>
      </c>
      <c r="CF254">
        <v>0</v>
      </c>
      <c r="CG254">
        <v>0</v>
      </c>
      <c r="CM254">
        <v>0</v>
      </c>
      <c r="CN254" t="s">
        <v>1067</v>
      </c>
      <c r="CO254">
        <v>0</v>
      </c>
      <c r="CP254">
        <f t="shared" si="258"/>
        <v>1822.97</v>
      </c>
      <c r="CQ254">
        <f t="shared" si="259"/>
        <v>0</v>
      </c>
      <c r="CR254">
        <f t="shared" si="260"/>
        <v>726.01279999999997</v>
      </c>
      <c r="CS254">
        <f t="shared" si="261"/>
        <v>313.54559999999998</v>
      </c>
      <c r="CT254">
        <f t="shared" si="262"/>
        <v>7560.2368000000006</v>
      </c>
      <c r="CU254">
        <f t="shared" si="263"/>
        <v>0</v>
      </c>
      <c r="CV254">
        <f t="shared" si="264"/>
        <v>158</v>
      </c>
      <c r="CW254">
        <f t="shared" si="265"/>
        <v>3.82</v>
      </c>
      <c r="CX254">
        <f t="shared" si="266"/>
        <v>0</v>
      </c>
      <c r="CY254">
        <f t="shared" si="267"/>
        <v>1281.8502000000001</v>
      </c>
      <c r="CZ254">
        <f t="shared" si="268"/>
        <v>866.11500000000001</v>
      </c>
      <c r="DC254" t="s">
        <v>1067</v>
      </c>
      <c r="DD254" t="s">
        <v>1067</v>
      </c>
      <c r="DE254" t="s">
        <v>1067</v>
      </c>
      <c r="DF254" t="s">
        <v>1067</v>
      </c>
      <c r="DG254" t="s">
        <v>1067</v>
      </c>
      <c r="DH254" t="s">
        <v>1067</v>
      </c>
      <c r="DI254" t="s">
        <v>1067</v>
      </c>
      <c r="DJ254" t="s">
        <v>1067</v>
      </c>
      <c r="DK254" t="s">
        <v>1067</v>
      </c>
      <c r="DL254" t="s">
        <v>1067</v>
      </c>
      <c r="DM254" t="s">
        <v>1067</v>
      </c>
      <c r="DN254">
        <v>0</v>
      </c>
      <c r="DO254">
        <v>0</v>
      </c>
      <c r="DP254">
        <v>1</v>
      </c>
      <c r="DQ254">
        <v>1</v>
      </c>
      <c r="DU254">
        <v>1013</v>
      </c>
      <c r="DV254" t="s">
        <v>254</v>
      </c>
      <c r="DW254" t="s">
        <v>254</v>
      </c>
      <c r="DX254">
        <v>1</v>
      </c>
      <c r="EE254">
        <v>39174594</v>
      </c>
      <c r="EF254">
        <v>6</v>
      </c>
      <c r="EG254" t="s">
        <v>1110</v>
      </c>
      <c r="EH254">
        <v>0</v>
      </c>
      <c r="EI254" t="s">
        <v>1067</v>
      </c>
      <c r="EJ254">
        <v>1</v>
      </c>
      <c r="EK254">
        <v>65003</v>
      </c>
      <c r="EL254" t="s">
        <v>368</v>
      </c>
      <c r="EM254" t="s">
        <v>369</v>
      </c>
      <c r="EO254" t="s">
        <v>1067</v>
      </c>
      <c r="EQ254">
        <v>0</v>
      </c>
      <c r="ER254">
        <v>1362.87</v>
      </c>
      <c r="ES254">
        <v>0</v>
      </c>
      <c r="ET254">
        <v>119.41</v>
      </c>
      <c r="EU254">
        <v>51.57</v>
      </c>
      <c r="EV254">
        <v>1243.46</v>
      </c>
      <c r="EW254">
        <v>158</v>
      </c>
      <c r="EX254">
        <v>3.82</v>
      </c>
      <c r="EY254">
        <v>0</v>
      </c>
      <c r="FQ254">
        <v>0</v>
      </c>
      <c r="FR254">
        <f t="shared" si="269"/>
        <v>0</v>
      </c>
      <c r="FS254">
        <v>0</v>
      </c>
      <c r="FX254">
        <v>74</v>
      </c>
      <c r="FY254">
        <v>50</v>
      </c>
      <c r="GA254" t="s">
        <v>1067</v>
      </c>
      <c r="GD254">
        <v>0</v>
      </c>
      <c r="GF254">
        <v>-1593086821</v>
      </c>
      <c r="GG254">
        <v>1</v>
      </c>
      <c r="GH254">
        <v>1</v>
      </c>
      <c r="GI254">
        <v>4</v>
      </c>
      <c r="GJ254">
        <v>0</v>
      </c>
      <c r="GK254">
        <f>ROUND(R254*(R12)/100,2)</f>
        <v>0</v>
      </c>
      <c r="GL254">
        <f t="shared" si="270"/>
        <v>0</v>
      </c>
      <c r="GM254">
        <f t="shared" si="271"/>
        <v>3970.94</v>
      </c>
      <c r="GN254">
        <f t="shared" si="272"/>
        <v>3970.94</v>
      </c>
      <c r="GO254">
        <f t="shared" si="273"/>
        <v>0</v>
      </c>
      <c r="GP254">
        <f t="shared" si="274"/>
        <v>0</v>
      </c>
      <c r="GR254">
        <v>0</v>
      </c>
      <c r="GS254">
        <v>3</v>
      </c>
      <c r="GT254">
        <v>0</v>
      </c>
      <c r="GU254" t="s">
        <v>1067</v>
      </c>
      <c r="GV254">
        <f t="shared" si="275"/>
        <v>0</v>
      </c>
      <c r="GW254">
        <v>1</v>
      </c>
      <c r="GX254">
        <f t="shared" si="276"/>
        <v>0</v>
      </c>
      <c r="HA254">
        <v>0</v>
      </c>
      <c r="HB254">
        <v>0</v>
      </c>
      <c r="IK254">
        <v>0</v>
      </c>
    </row>
    <row r="255" spans="1:245">
      <c r="A255">
        <v>17</v>
      </c>
      <c r="B255">
        <v>1</v>
      </c>
      <c r="C255">
        <f ca="1">ROW(SmtRes!A456)</f>
        <v>456</v>
      </c>
      <c r="D255">
        <f ca="1">ROW(EtalonRes!A441)</f>
        <v>441</v>
      </c>
      <c r="E255" t="s">
        <v>378</v>
      </c>
      <c r="F255" t="s">
        <v>379</v>
      </c>
      <c r="G255" t="s">
        <v>380</v>
      </c>
      <c r="H255" t="s">
        <v>1108</v>
      </c>
      <c r="I255">
        <v>1.6</v>
      </c>
      <c r="J255">
        <v>0</v>
      </c>
      <c r="O255">
        <f t="shared" si="242"/>
        <v>722.3</v>
      </c>
      <c r="P255">
        <f t="shared" si="243"/>
        <v>0</v>
      </c>
      <c r="Q255">
        <f t="shared" si="244"/>
        <v>149.13</v>
      </c>
      <c r="R255">
        <f t="shared" si="245"/>
        <v>23.83</v>
      </c>
      <c r="S255">
        <f t="shared" si="246"/>
        <v>573.16999999999996</v>
      </c>
      <c r="T255">
        <f t="shared" si="247"/>
        <v>0</v>
      </c>
      <c r="U255">
        <f t="shared" si="248"/>
        <v>10.393599999999999</v>
      </c>
      <c r="V255">
        <f t="shared" si="249"/>
        <v>0.32640000000000002</v>
      </c>
      <c r="W255">
        <f t="shared" si="250"/>
        <v>0</v>
      </c>
      <c r="X255">
        <f t="shared" si="251"/>
        <v>686.55</v>
      </c>
      <c r="Y255">
        <f t="shared" si="252"/>
        <v>423.87</v>
      </c>
      <c r="AA255">
        <v>39278658</v>
      </c>
      <c r="AB255">
        <f t="shared" si="253"/>
        <v>74.25</v>
      </c>
      <c r="AC255">
        <f>ROUND(((ES255*0)),2)</f>
        <v>0</v>
      </c>
      <c r="AD255">
        <f>ROUND(((((ET255*0.4))-((EU255*0.4)))+AE255),2)</f>
        <v>15.33</v>
      </c>
      <c r="AE255">
        <f>ROUND(((EU255*0.4)),2)</f>
        <v>2.4500000000000002</v>
      </c>
      <c r="AF255">
        <f>ROUND(((EV255*0.4)),2)</f>
        <v>58.92</v>
      </c>
      <c r="AG255">
        <f t="shared" si="255"/>
        <v>0</v>
      </c>
      <c r="AH255">
        <f>((EW255*0.4))</f>
        <v>6.4959999999999996</v>
      </c>
      <c r="AI255">
        <f>((EX255*0.4))</f>
        <v>0.20400000000000001</v>
      </c>
      <c r="AJ255">
        <f t="shared" si="257"/>
        <v>0</v>
      </c>
      <c r="AK255">
        <v>5447.98</v>
      </c>
      <c r="AL255">
        <v>5262.34</v>
      </c>
      <c r="AM255">
        <v>38.340000000000003</v>
      </c>
      <c r="AN255">
        <v>6.13</v>
      </c>
      <c r="AO255">
        <v>147.30000000000001</v>
      </c>
      <c r="AP255">
        <v>0</v>
      </c>
      <c r="AQ255">
        <v>16.239999999999998</v>
      </c>
      <c r="AR255">
        <v>0.51</v>
      </c>
      <c r="AS255">
        <v>0</v>
      </c>
      <c r="AT255">
        <v>115</v>
      </c>
      <c r="AU255">
        <v>71</v>
      </c>
      <c r="AV255">
        <v>1</v>
      </c>
      <c r="AW255">
        <v>1</v>
      </c>
      <c r="AZ255">
        <v>6.08</v>
      </c>
      <c r="BA255">
        <v>6.08</v>
      </c>
      <c r="BB255">
        <v>6.08</v>
      </c>
      <c r="BC255">
        <v>6.08</v>
      </c>
      <c r="BD255" t="s">
        <v>1067</v>
      </c>
      <c r="BE255" t="s">
        <v>1067</v>
      </c>
      <c r="BF255" t="s">
        <v>1067</v>
      </c>
      <c r="BG255" t="s">
        <v>1067</v>
      </c>
      <c r="BH255">
        <v>0</v>
      </c>
      <c r="BI255">
        <v>1</v>
      </c>
      <c r="BJ255" t="s">
        <v>381</v>
      </c>
      <c r="BM255">
        <v>18001</v>
      </c>
      <c r="BN255">
        <v>0</v>
      </c>
      <c r="BO255" t="s">
        <v>1067</v>
      </c>
      <c r="BP255">
        <v>0</v>
      </c>
      <c r="BQ255">
        <v>2</v>
      </c>
      <c r="BR255">
        <v>0</v>
      </c>
      <c r="BS255">
        <v>6.08</v>
      </c>
      <c r="BT255">
        <v>1</v>
      </c>
      <c r="BU255">
        <v>1</v>
      </c>
      <c r="BV255">
        <v>1</v>
      </c>
      <c r="BW255">
        <v>1</v>
      </c>
      <c r="BX255">
        <v>1</v>
      </c>
      <c r="BY255" t="s">
        <v>1067</v>
      </c>
      <c r="BZ255">
        <v>128</v>
      </c>
      <c r="CA255">
        <v>83</v>
      </c>
      <c r="CF255">
        <v>0</v>
      </c>
      <c r="CG255">
        <v>0</v>
      </c>
      <c r="CM255">
        <v>0</v>
      </c>
      <c r="CN255" t="s">
        <v>382</v>
      </c>
      <c r="CO255">
        <v>0</v>
      </c>
      <c r="CP255">
        <f t="shared" si="258"/>
        <v>722.3</v>
      </c>
      <c r="CQ255">
        <f t="shared" si="259"/>
        <v>0</v>
      </c>
      <c r="CR255">
        <f t="shared" si="260"/>
        <v>93.206400000000002</v>
      </c>
      <c r="CS255">
        <f t="shared" si="261"/>
        <v>14.896000000000001</v>
      </c>
      <c r="CT255">
        <f t="shared" si="262"/>
        <v>358.23360000000002</v>
      </c>
      <c r="CU255">
        <f t="shared" si="263"/>
        <v>0</v>
      </c>
      <c r="CV255">
        <f t="shared" si="264"/>
        <v>6.4959999999999996</v>
      </c>
      <c r="CW255">
        <f t="shared" si="265"/>
        <v>0.20400000000000001</v>
      </c>
      <c r="CX255">
        <f t="shared" si="266"/>
        <v>0</v>
      </c>
      <c r="CY255">
        <f t="shared" si="267"/>
        <v>686.55</v>
      </c>
      <c r="CZ255">
        <f t="shared" si="268"/>
        <v>423.87</v>
      </c>
      <c r="DC255" t="s">
        <v>1067</v>
      </c>
      <c r="DD255" t="s">
        <v>1100</v>
      </c>
      <c r="DE255" t="s">
        <v>383</v>
      </c>
      <c r="DF255" t="s">
        <v>383</v>
      </c>
      <c r="DG255" t="s">
        <v>383</v>
      </c>
      <c r="DH255" t="s">
        <v>1067</v>
      </c>
      <c r="DI255" t="s">
        <v>383</v>
      </c>
      <c r="DJ255" t="s">
        <v>383</v>
      </c>
      <c r="DK255" t="s">
        <v>1067</v>
      </c>
      <c r="DL255" t="s">
        <v>1067</v>
      </c>
      <c r="DM255" t="s">
        <v>1067</v>
      </c>
      <c r="DN255">
        <v>0</v>
      </c>
      <c r="DO255">
        <v>0</v>
      </c>
      <c r="DP255">
        <v>1</v>
      </c>
      <c r="DQ255">
        <v>1</v>
      </c>
      <c r="DU255">
        <v>1003</v>
      </c>
      <c r="DV255" t="s">
        <v>1108</v>
      </c>
      <c r="DW255" t="s">
        <v>1108</v>
      </c>
      <c r="DX255">
        <v>100</v>
      </c>
      <c r="EE255">
        <v>39174532</v>
      </c>
      <c r="EF255">
        <v>2</v>
      </c>
      <c r="EG255" t="s">
        <v>1084</v>
      </c>
      <c r="EH255">
        <v>0</v>
      </c>
      <c r="EI255" t="s">
        <v>1067</v>
      </c>
      <c r="EJ255">
        <v>1</v>
      </c>
      <c r="EK255">
        <v>18001</v>
      </c>
      <c r="EL255" t="s">
        <v>384</v>
      </c>
      <c r="EM255" t="s">
        <v>385</v>
      </c>
      <c r="EO255" t="s">
        <v>386</v>
      </c>
      <c r="EQ255">
        <v>0</v>
      </c>
      <c r="ER255">
        <v>5447.98</v>
      </c>
      <c r="ES255">
        <v>5262.34</v>
      </c>
      <c r="ET255">
        <v>38.340000000000003</v>
      </c>
      <c r="EU255">
        <v>6.13</v>
      </c>
      <c r="EV255">
        <v>147.30000000000001</v>
      </c>
      <c r="EW255">
        <v>16.239999999999998</v>
      </c>
      <c r="EX255">
        <v>0.51</v>
      </c>
      <c r="EY255">
        <v>0</v>
      </c>
      <c r="FQ255">
        <v>0</v>
      </c>
      <c r="FR255">
        <f t="shared" si="269"/>
        <v>0</v>
      </c>
      <c r="FS255">
        <v>0</v>
      </c>
      <c r="FT255" t="s">
        <v>1088</v>
      </c>
      <c r="FU255" t="s">
        <v>1089</v>
      </c>
      <c r="FX255">
        <v>115.2</v>
      </c>
      <c r="FY255">
        <v>70.55</v>
      </c>
      <c r="GA255" t="s">
        <v>1067</v>
      </c>
      <c r="GD255">
        <v>0</v>
      </c>
      <c r="GF255">
        <v>-1413110211</v>
      </c>
      <c r="GG255">
        <v>1</v>
      </c>
      <c r="GH255">
        <v>1</v>
      </c>
      <c r="GI255">
        <v>4</v>
      </c>
      <c r="GJ255">
        <v>0</v>
      </c>
      <c r="GK255">
        <f>ROUND(R255*(R12)/100,2)</f>
        <v>0</v>
      </c>
      <c r="GL255">
        <f t="shared" si="270"/>
        <v>0</v>
      </c>
      <c r="GM255">
        <f t="shared" si="271"/>
        <v>1832.72</v>
      </c>
      <c r="GN255">
        <f t="shared" si="272"/>
        <v>1832.72</v>
      </c>
      <c r="GO255">
        <f t="shared" si="273"/>
        <v>0</v>
      </c>
      <c r="GP255">
        <f t="shared" si="274"/>
        <v>0</v>
      </c>
      <c r="GR255">
        <v>0</v>
      </c>
      <c r="GS255">
        <v>3</v>
      </c>
      <c r="GT255">
        <v>0</v>
      </c>
      <c r="GU255" t="s">
        <v>1067</v>
      </c>
      <c r="GV255">
        <f t="shared" si="275"/>
        <v>0</v>
      </c>
      <c r="GW255">
        <v>1</v>
      </c>
      <c r="GX255">
        <f t="shared" si="276"/>
        <v>0</v>
      </c>
      <c r="HA255">
        <v>0</v>
      </c>
      <c r="HB255">
        <v>0</v>
      </c>
      <c r="IK255">
        <v>0</v>
      </c>
    </row>
    <row r="256" spans="1:245">
      <c r="A256">
        <v>17</v>
      </c>
      <c r="B256">
        <v>1</v>
      </c>
      <c r="C256">
        <f ca="1">ROW(SmtRes!A468)</f>
        <v>468</v>
      </c>
      <c r="D256">
        <f ca="1">ROW(EtalonRes!A453)</f>
        <v>453</v>
      </c>
      <c r="E256" t="s">
        <v>387</v>
      </c>
      <c r="F256" t="s">
        <v>388</v>
      </c>
      <c r="G256" t="s">
        <v>389</v>
      </c>
      <c r="H256" t="s">
        <v>390</v>
      </c>
      <c r="I256">
        <f>ROUND(71.28/100,9)</f>
        <v>0.71279999999999999</v>
      </c>
      <c r="J256">
        <v>0</v>
      </c>
      <c r="O256">
        <f t="shared" si="242"/>
        <v>9008.64</v>
      </c>
      <c r="P256">
        <f t="shared" si="243"/>
        <v>5032.7</v>
      </c>
      <c r="Q256">
        <f t="shared" si="244"/>
        <v>1043.28</v>
      </c>
      <c r="R256">
        <f t="shared" si="245"/>
        <v>209.93</v>
      </c>
      <c r="S256">
        <f t="shared" si="246"/>
        <v>2932.66</v>
      </c>
      <c r="T256">
        <f t="shared" si="247"/>
        <v>0</v>
      </c>
      <c r="U256">
        <f t="shared" si="248"/>
        <v>53.773631999999985</v>
      </c>
      <c r="V256">
        <f t="shared" si="249"/>
        <v>2.7888299999999999</v>
      </c>
      <c r="W256">
        <f t="shared" si="250"/>
        <v>0</v>
      </c>
      <c r="X256">
        <f t="shared" si="251"/>
        <v>3613.98</v>
      </c>
      <c r="Y256">
        <f t="shared" si="252"/>
        <v>2231.2399999999998</v>
      </c>
      <c r="AA256">
        <v>39278658</v>
      </c>
      <c r="AB256">
        <f t="shared" si="253"/>
        <v>2078.6799999999998</v>
      </c>
      <c r="AC256">
        <f t="shared" ref="AC256:AC285" si="277">ROUND((ES256),2)</f>
        <v>1161.26</v>
      </c>
      <c r="AD256">
        <f>ROUND(((((ET256*1.25))-((EU256*1.25)))+AE256),2)</f>
        <v>240.73</v>
      </c>
      <c r="AE256">
        <f>ROUND(((EU256*1.25)),2)</f>
        <v>48.44</v>
      </c>
      <c r="AF256">
        <f>ROUND(((EV256*1.15)),2)</f>
        <v>676.69</v>
      </c>
      <c r="AG256">
        <f t="shared" si="255"/>
        <v>0</v>
      </c>
      <c r="AH256">
        <f>((EW256*1.15))</f>
        <v>75.439999999999984</v>
      </c>
      <c r="AI256">
        <f>((EX256*1.25))</f>
        <v>3.9124999999999996</v>
      </c>
      <c r="AJ256">
        <f t="shared" si="257"/>
        <v>0</v>
      </c>
      <c r="AK256">
        <v>1942.27</v>
      </c>
      <c r="AL256">
        <v>1161.26</v>
      </c>
      <c r="AM256">
        <v>192.58</v>
      </c>
      <c r="AN256">
        <v>38.75</v>
      </c>
      <c r="AO256">
        <v>588.42999999999995</v>
      </c>
      <c r="AP256">
        <v>0</v>
      </c>
      <c r="AQ256">
        <v>65.599999999999994</v>
      </c>
      <c r="AR256">
        <v>3.13</v>
      </c>
      <c r="AS256">
        <v>0</v>
      </c>
      <c r="AT256">
        <v>115</v>
      </c>
      <c r="AU256">
        <v>71</v>
      </c>
      <c r="AV256">
        <v>1</v>
      </c>
      <c r="AW256">
        <v>1</v>
      </c>
      <c r="AZ256">
        <v>6.08</v>
      </c>
      <c r="BA256">
        <v>6.08</v>
      </c>
      <c r="BB256">
        <v>6.08</v>
      </c>
      <c r="BC256">
        <v>6.08</v>
      </c>
      <c r="BD256" t="s">
        <v>1067</v>
      </c>
      <c r="BE256" t="s">
        <v>1067</v>
      </c>
      <c r="BF256" t="s">
        <v>1067</v>
      </c>
      <c r="BG256" t="s">
        <v>1067</v>
      </c>
      <c r="BH256">
        <v>0</v>
      </c>
      <c r="BI256">
        <v>1</v>
      </c>
      <c r="BJ256" t="s">
        <v>391</v>
      </c>
      <c r="BM256">
        <v>18001</v>
      </c>
      <c r="BN256">
        <v>0</v>
      </c>
      <c r="BO256" t="s">
        <v>1067</v>
      </c>
      <c r="BP256">
        <v>0</v>
      </c>
      <c r="BQ256">
        <v>2</v>
      </c>
      <c r="BR256">
        <v>0</v>
      </c>
      <c r="BS256">
        <v>6.08</v>
      </c>
      <c r="BT256">
        <v>1</v>
      </c>
      <c r="BU256">
        <v>1</v>
      </c>
      <c r="BV256">
        <v>1</v>
      </c>
      <c r="BW256">
        <v>1</v>
      </c>
      <c r="BX256">
        <v>1</v>
      </c>
      <c r="BY256" t="s">
        <v>1067</v>
      </c>
      <c r="BZ256">
        <v>128</v>
      </c>
      <c r="CA256">
        <v>83</v>
      </c>
      <c r="CF256">
        <v>0</v>
      </c>
      <c r="CG256">
        <v>0</v>
      </c>
      <c r="CM256">
        <v>0</v>
      </c>
      <c r="CN256" t="s">
        <v>1021</v>
      </c>
      <c r="CO256">
        <v>0</v>
      </c>
      <c r="CP256">
        <f t="shared" si="258"/>
        <v>9008.64</v>
      </c>
      <c r="CQ256">
        <f t="shared" si="259"/>
        <v>7060.4607999999998</v>
      </c>
      <c r="CR256">
        <f t="shared" si="260"/>
        <v>1463.6384</v>
      </c>
      <c r="CS256">
        <f t="shared" si="261"/>
        <v>294.51519999999999</v>
      </c>
      <c r="CT256">
        <f t="shared" si="262"/>
        <v>4114.2752</v>
      </c>
      <c r="CU256">
        <f t="shared" si="263"/>
        <v>0</v>
      </c>
      <c r="CV256">
        <f t="shared" si="264"/>
        <v>75.439999999999984</v>
      </c>
      <c r="CW256">
        <f t="shared" si="265"/>
        <v>3.9124999999999996</v>
      </c>
      <c r="CX256">
        <f t="shared" si="266"/>
        <v>0</v>
      </c>
      <c r="CY256">
        <f t="shared" si="267"/>
        <v>3613.9784999999997</v>
      </c>
      <c r="CZ256">
        <f t="shared" si="268"/>
        <v>2231.2388999999998</v>
      </c>
      <c r="DC256" t="s">
        <v>1067</v>
      </c>
      <c r="DD256" t="s">
        <v>1067</v>
      </c>
      <c r="DE256" t="s">
        <v>1082</v>
      </c>
      <c r="DF256" t="s">
        <v>1082</v>
      </c>
      <c r="DG256" t="s">
        <v>1083</v>
      </c>
      <c r="DH256" t="s">
        <v>1067</v>
      </c>
      <c r="DI256" t="s">
        <v>1083</v>
      </c>
      <c r="DJ256" t="s">
        <v>1082</v>
      </c>
      <c r="DK256" t="s">
        <v>1067</v>
      </c>
      <c r="DL256" t="s">
        <v>1067</v>
      </c>
      <c r="DM256" t="s">
        <v>1067</v>
      </c>
      <c r="DN256">
        <v>0</v>
      </c>
      <c r="DO256">
        <v>0</v>
      </c>
      <c r="DP256">
        <v>1</v>
      </c>
      <c r="DQ256">
        <v>1</v>
      </c>
      <c r="DU256">
        <v>1013</v>
      </c>
      <c r="DV256" t="s">
        <v>390</v>
      </c>
      <c r="DW256" t="s">
        <v>390</v>
      </c>
      <c r="DX256">
        <v>1</v>
      </c>
      <c r="EE256">
        <v>39174532</v>
      </c>
      <c r="EF256">
        <v>2</v>
      </c>
      <c r="EG256" t="s">
        <v>1084</v>
      </c>
      <c r="EH256">
        <v>0</v>
      </c>
      <c r="EI256" t="s">
        <v>1067</v>
      </c>
      <c r="EJ256">
        <v>1</v>
      </c>
      <c r="EK256">
        <v>18001</v>
      </c>
      <c r="EL256" t="s">
        <v>384</v>
      </c>
      <c r="EM256" t="s">
        <v>385</v>
      </c>
      <c r="EO256" t="s">
        <v>1087</v>
      </c>
      <c r="EQ256">
        <v>0</v>
      </c>
      <c r="ER256">
        <v>1942.27</v>
      </c>
      <c r="ES256">
        <v>1161.26</v>
      </c>
      <c r="ET256">
        <v>192.58</v>
      </c>
      <c r="EU256">
        <v>38.75</v>
      </c>
      <c r="EV256">
        <v>588.42999999999995</v>
      </c>
      <c r="EW256">
        <v>65.599999999999994</v>
      </c>
      <c r="EX256">
        <v>3.13</v>
      </c>
      <c r="EY256">
        <v>0</v>
      </c>
      <c r="FQ256">
        <v>0</v>
      </c>
      <c r="FR256">
        <f t="shared" si="269"/>
        <v>0</v>
      </c>
      <c r="FS256">
        <v>0</v>
      </c>
      <c r="FT256" t="s">
        <v>1088</v>
      </c>
      <c r="FU256" t="s">
        <v>1089</v>
      </c>
      <c r="FX256">
        <v>115.2</v>
      </c>
      <c r="FY256">
        <v>70.55</v>
      </c>
      <c r="GA256" t="s">
        <v>1067</v>
      </c>
      <c r="GD256">
        <v>0</v>
      </c>
      <c r="GF256">
        <v>-243626587</v>
      </c>
      <c r="GG256">
        <v>1</v>
      </c>
      <c r="GH256">
        <v>1</v>
      </c>
      <c r="GI256">
        <v>4</v>
      </c>
      <c r="GJ256">
        <v>0</v>
      </c>
      <c r="GK256">
        <f>ROUND(R256*(R12)/100,2)</f>
        <v>0</v>
      </c>
      <c r="GL256">
        <f t="shared" si="270"/>
        <v>0</v>
      </c>
      <c r="GM256">
        <f t="shared" si="271"/>
        <v>14853.86</v>
      </c>
      <c r="GN256">
        <f t="shared" si="272"/>
        <v>14853.86</v>
      </c>
      <c r="GO256">
        <f t="shared" si="273"/>
        <v>0</v>
      </c>
      <c r="GP256">
        <f t="shared" si="274"/>
        <v>0</v>
      </c>
      <c r="GR256">
        <v>0</v>
      </c>
      <c r="GS256">
        <v>3</v>
      </c>
      <c r="GT256">
        <v>0</v>
      </c>
      <c r="GU256" t="s">
        <v>1067</v>
      </c>
      <c r="GV256">
        <f t="shared" si="275"/>
        <v>0</v>
      </c>
      <c r="GW256">
        <v>1</v>
      </c>
      <c r="GX256">
        <f t="shared" si="276"/>
        <v>0</v>
      </c>
      <c r="HA256">
        <v>0</v>
      </c>
      <c r="HB256">
        <v>0</v>
      </c>
      <c r="IK256">
        <v>0</v>
      </c>
    </row>
    <row r="257" spans="1:245">
      <c r="A257">
        <v>18</v>
      </c>
      <c r="B257">
        <v>1</v>
      </c>
      <c r="C257">
        <v>467</v>
      </c>
      <c r="E257" t="s">
        <v>392</v>
      </c>
      <c r="F257" t="s">
        <v>393</v>
      </c>
      <c r="G257" t="s">
        <v>394</v>
      </c>
      <c r="H257" t="s">
        <v>86</v>
      </c>
      <c r="I257">
        <f>I256*J257</f>
        <v>36</v>
      </c>
      <c r="J257">
        <v>50.505050505050505</v>
      </c>
      <c r="O257">
        <f t="shared" si="242"/>
        <v>329127.67</v>
      </c>
      <c r="P257">
        <f t="shared" si="243"/>
        <v>329127.67</v>
      </c>
      <c r="Q257">
        <f t="shared" si="244"/>
        <v>0</v>
      </c>
      <c r="R257">
        <f t="shared" si="245"/>
        <v>0</v>
      </c>
      <c r="S257">
        <f t="shared" si="246"/>
        <v>0</v>
      </c>
      <c r="T257">
        <f t="shared" si="247"/>
        <v>0</v>
      </c>
      <c r="U257">
        <f t="shared" si="248"/>
        <v>0</v>
      </c>
      <c r="V257">
        <f t="shared" si="249"/>
        <v>0</v>
      </c>
      <c r="W257">
        <f t="shared" si="250"/>
        <v>0</v>
      </c>
      <c r="X257">
        <f t="shared" si="251"/>
        <v>0</v>
      </c>
      <c r="Y257">
        <f t="shared" si="252"/>
        <v>0</v>
      </c>
      <c r="AA257">
        <v>39278658</v>
      </c>
      <c r="AB257">
        <f t="shared" si="253"/>
        <v>1503.69</v>
      </c>
      <c r="AC257">
        <f t="shared" si="277"/>
        <v>1503.69</v>
      </c>
      <c r="AD257">
        <f>ROUND((((ET257)-(EU257))+AE257),2)</f>
        <v>0</v>
      </c>
      <c r="AE257">
        <f t="shared" ref="AE257:AF259" si="278">ROUND((EU257),2)</f>
        <v>0</v>
      </c>
      <c r="AF257">
        <f t="shared" si="278"/>
        <v>0</v>
      </c>
      <c r="AG257">
        <f t="shared" si="255"/>
        <v>0</v>
      </c>
      <c r="AH257">
        <f t="shared" ref="AH257:AI259" si="279">(EW257)</f>
        <v>0</v>
      </c>
      <c r="AI257">
        <f t="shared" si="279"/>
        <v>0</v>
      </c>
      <c r="AJ257">
        <f t="shared" si="257"/>
        <v>0</v>
      </c>
      <c r="AK257">
        <v>1503.69</v>
      </c>
      <c r="AL257">
        <v>1503.69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115</v>
      </c>
      <c r="AU257">
        <v>71</v>
      </c>
      <c r="AV257">
        <v>1</v>
      </c>
      <c r="AW257">
        <v>1</v>
      </c>
      <c r="AZ257">
        <v>6.08</v>
      </c>
      <c r="BA257">
        <v>1</v>
      </c>
      <c r="BB257">
        <v>1</v>
      </c>
      <c r="BC257">
        <v>6.08</v>
      </c>
      <c r="BD257" t="s">
        <v>1067</v>
      </c>
      <c r="BE257" t="s">
        <v>1067</v>
      </c>
      <c r="BF257" t="s">
        <v>1067</v>
      </c>
      <c r="BG257" t="s">
        <v>1067</v>
      </c>
      <c r="BH257">
        <v>3</v>
      </c>
      <c r="BI257">
        <v>1</v>
      </c>
      <c r="BJ257" t="s">
        <v>395</v>
      </c>
      <c r="BM257">
        <v>18001</v>
      </c>
      <c r="BN257">
        <v>0</v>
      </c>
      <c r="BO257" t="s">
        <v>1067</v>
      </c>
      <c r="BP257">
        <v>0</v>
      </c>
      <c r="BQ257">
        <v>2</v>
      </c>
      <c r="BR257">
        <v>0</v>
      </c>
      <c r="BS257">
        <v>1</v>
      </c>
      <c r="BT257">
        <v>1</v>
      </c>
      <c r="BU257">
        <v>1</v>
      </c>
      <c r="BV257">
        <v>1</v>
      </c>
      <c r="BW257">
        <v>1</v>
      </c>
      <c r="BX257">
        <v>1</v>
      </c>
      <c r="BY257" t="s">
        <v>1067</v>
      </c>
      <c r="BZ257">
        <v>128</v>
      </c>
      <c r="CA257">
        <v>83</v>
      </c>
      <c r="CF257">
        <v>0</v>
      </c>
      <c r="CG257">
        <v>0</v>
      </c>
      <c r="CM257">
        <v>0</v>
      </c>
      <c r="CN257" t="s">
        <v>1067</v>
      </c>
      <c r="CO257">
        <v>0</v>
      </c>
      <c r="CP257">
        <f t="shared" si="258"/>
        <v>329127.67</v>
      </c>
      <c r="CQ257">
        <f t="shared" si="259"/>
        <v>9142.4351999999999</v>
      </c>
      <c r="CR257">
        <f t="shared" si="260"/>
        <v>0</v>
      </c>
      <c r="CS257">
        <f t="shared" si="261"/>
        <v>0</v>
      </c>
      <c r="CT257">
        <f t="shared" si="262"/>
        <v>0</v>
      </c>
      <c r="CU257">
        <f t="shared" si="263"/>
        <v>0</v>
      </c>
      <c r="CV257">
        <f t="shared" si="264"/>
        <v>0</v>
      </c>
      <c r="CW257">
        <f t="shared" si="265"/>
        <v>0</v>
      </c>
      <c r="CX257">
        <f t="shared" si="266"/>
        <v>0</v>
      </c>
      <c r="CY257">
        <f t="shared" si="267"/>
        <v>0</v>
      </c>
      <c r="CZ257">
        <f t="shared" si="268"/>
        <v>0</v>
      </c>
      <c r="DC257" t="s">
        <v>1067</v>
      </c>
      <c r="DD257" t="s">
        <v>1067</v>
      </c>
      <c r="DE257" t="s">
        <v>1067</v>
      </c>
      <c r="DF257" t="s">
        <v>1067</v>
      </c>
      <c r="DG257" t="s">
        <v>1067</v>
      </c>
      <c r="DH257" t="s">
        <v>1067</v>
      </c>
      <c r="DI257" t="s">
        <v>1067</v>
      </c>
      <c r="DJ257" t="s">
        <v>1067</v>
      </c>
      <c r="DK257" t="s">
        <v>1067</v>
      </c>
      <c r="DL257" t="s">
        <v>1067</v>
      </c>
      <c r="DM257" t="s">
        <v>1067</v>
      </c>
      <c r="DN257">
        <v>0</v>
      </c>
      <c r="DO257">
        <v>0</v>
      </c>
      <c r="DP257">
        <v>1</v>
      </c>
      <c r="DQ257">
        <v>1</v>
      </c>
      <c r="DU257">
        <v>1010</v>
      </c>
      <c r="DV257" t="s">
        <v>86</v>
      </c>
      <c r="DW257" t="s">
        <v>86</v>
      </c>
      <c r="DX257">
        <v>1</v>
      </c>
      <c r="EE257">
        <v>39174532</v>
      </c>
      <c r="EF257">
        <v>2</v>
      </c>
      <c r="EG257" t="s">
        <v>1084</v>
      </c>
      <c r="EH257">
        <v>0</v>
      </c>
      <c r="EI257" t="s">
        <v>1067</v>
      </c>
      <c r="EJ257">
        <v>1</v>
      </c>
      <c r="EK257">
        <v>18001</v>
      </c>
      <c r="EL257" t="s">
        <v>384</v>
      </c>
      <c r="EM257" t="s">
        <v>385</v>
      </c>
      <c r="EO257" t="s">
        <v>1067</v>
      </c>
      <c r="EQ257">
        <v>0</v>
      </c>
      <c r="ER257">
        <v>1503.69</v>
      </c>
      <c r="ES257">
        <v>1503.69</v>
      </c>
      <c r="ET257">
        <v>0</v>
      </c>
      <c r="EU257">
        <v>0</v>
      </c>
      <c r="EV257">
        <v>0</v>
      </c>
      <c r="EW257">
        <v>0</v>
      </c>
      <c r="EX257">
        <v>0</v>
      </c>
      <c r="FQ257">
        <v>0</v>
      </c>
      <c r="FR257">
        <f t="shared" si="269"/>
        <v>0</v>
      </c>
      <c r="FS257">
        <v>0</v>
      </c>
      <c r="FT257" t="s">
        <v>1088</v>
      </c>
      <c r="FU257" t="s">
        <v>1089</v>
      </c>
      <c r="FX257">
        <v>115.2</v>
      </c>
      <c r="FY257">
        <v>70.55</v>
      </c>
      <c r="GA257" t="s">
        <v>1067</v>
      </c>
      <c r="GD257">
        <v>0</v>
      </c>
      <c r="GF257">
        <v>-777592704</v>
      </c>
      <c r="GG257">
        <v>1</v>
      </c>
      <c r="GH257">
        <v>1</v>
      </c>
      <c r="GI257">
        <v>4</v>
      </c>
      <c r="GJ257">
        <v>0</v>
      </c>
      <c r="GK257">
        <f>ROUND(R257*(R12)/100,2)</f>
        <v>0</v>
      </c>
      <c r="GL257">
        <f t="shared" si="270"/>
        <v>0</v>
      </c>
      <c r="GM257">
        <f t="shared" si="271"/>
        <v>329127.67</v>
      </c>
      <c r="GN257">
        <f t="shared" si="272"/>
        <v>329127.67</v>
      </c>
      <c r="GO257">
        <f t="shared" si="273"/>
        <v>0</v>
      </c>
      <c r="GP257">
        <f t="shared" si="274"/>
        <v>0</v>
      </c>
      <c r="GR257">
        <v>0</v>
      </c>
      <c r="GS257">
        <v>3</v>
      </c>
      <c r="GT257">
        <v>0</v>
      </c>
      <c r="GU257" t="s">
        <v>1067</v>
      </c>
      <c r="GV257">
        <f t="shared" si="275"/>
        <v>0</v>
      </c>
      <c r="GW257">
        <v>1</v>
      </c>
      <c r="GX257">
        <f t="shared" si="276"/>
        <v>0</v>
      </c>
      <c r="HA257">
        <v>0</v>
      </c>
      <c r="HB257">
        <v>0</v>
      </c>
      <c r="IK257">
        <v>0</v>
      </c>
    </row>
    <row r="258" spans="1:245">
      <c r="A258">
        <v>18</v>
      </c>
      <c r="B258">
        <v>1</v>
      </c>
      <c r="C258">
        <v>465</v>
      </c>
      <c r="E258" t="s">
        <v>396</v>
      </c>
      <c r="F258" t="s">
        <v>397</v>
      </c>
      <c r="G258" t="s">
        <v>398</v>
      </c>
      <c r="H258" t="s">
        <v>126</v>
      </c>
      <c r="I258">
        <f>I256*J258</f>
        <v>0.6</v>
      </c>
      <c r="J258">
        <v>0.84175084175084169</v>
      </c>
      <c r="O258">
        <f t="shared" si="242"/>
        <v>107.98</v>
      </c>
      <c r="P258">
        <f t="shared" si="243"/>
        <v>107.98</v>
      </c>
      <c r="Q258">
        <f t="shared" si="244"/>
        <v>0</v>
      </c>
      <c r="R258">
        <f t="shared" si="245"/>
        <v>0</v>
      </c>
      <c r="S258">
        <f t="shared" si="246"/>
        <v>0</v>
      </c>
      <c r="T258">
        <f t="shared" si="247"/>
        <v>0</v>
      </c>
      <c r="U258">
        <f t="shared" si="248"/>
        <v>0</v>
      </c>
      <c r="V258">
        <f t="shared" si="249"/>
        <v>0</v>
      </c>
      <c r="W258">
        <f t="shared" si="250"/>
        <v>0</v>
      </c>
      <c r="X258">
        <f t="shared" si="251"/>
        <v>0</v>
      </c>
      <c r="Y258">
        <f t="shared" si="252"/>
        <v>0</v>
      </c>
      <c r="AA258">
        <v>39278658</v>
      </c>
      <c r="AB258">
        <f t="shared" si="253"/>
        <v>29.6</v>
      </c>
      <c r="AC258">
        <f t="shared" si="277"/>
        <v>29.6</v>
      </c>
      <c r="AD258">
        <f>ROUND((((ET258)-(EU258))+AE258),2)</f>
        <v>0</v>
      </c>
      <c r="AE258">
        <f t="shared" si="278"/>
        <v>0</v>
      </c>
      <c r="AF258">
        <f t="shared" si="278"/>
        <v>0</v>
      </c>
      <c r="AG258">
        <f t="shared" si="255"/>
        <v>0</v>
      </c>
      <c r="AH258">
        <f t="shared" si="279"/>
        <v>0</v>
      </c>
      <c r="AI258">
        <f t="shared" si="279"/>
        <v>0</v>
      </c>
      <c r="AJ258">
        <f t="shared" si="257"/>
        <v>0</v>
      </c>
      <c r="AK258">
        <v>29.6</v>
      </c>
      <c r="AL258">
        <v>29.6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115</v>
      </c>
      <c r="AU258">
        <v>71</v>
      </c>
      <c r="AV258">
        <v>1</v>
      </c>
      <c r="AW258">
        <v>1</v>
      </c>
      <c r="AZ258">
        <v>6.08</v>
      </c>
      <c r="BA258">
        <v>1</v>
      </c>
      <c r="BB258">
        <v>1</v>
      </c>
      <c r="BC258">
        <v>6.08</v>
      </c>
      <c r="BD258" t="s">
        <v>1067</v>
      </c>
      <c r="BE258" t="s">
        <v>1067</v>
      </c>
      <c r="BF258" t="s">
        <v>1067</v>
      </c>
      <c r="BG258" t="s">
        <v>1067</v>
      </c>
      <c r="BH258">
        <v>3</v>
      </c>
      <c r="BI258">
        <v>1</v>
      </c>
      <c r="BJ258" t="s">
        <v>399</v>
      </c>
      <c r="BM258">
        <v>18001</v>
      </c>
      <c r="BN258">
        <v>0</v>
      </c>
      <c r="BO258" t="s">
        <v>1067</v>
      </c>
      <c r="BP258">
        <v>0</v>
      </c>
      <c r="BQ258">
        <v>2</v>
      </c>
      <c r="BR258">
        <v>0</v>
      </c>
      <c r="BS258">
        <v>1</v>
      </c>
      <c r="BT258">
        <v>1</v>
      </c>
      <c r="BU258">
        <v>1</v>
      </c>
      <c r="BV258">
        <v>1</v>
      </c>
      <c r="BW258">
        <v>1</v>
      </c>
      <c r="BX258">
        <v>1</v>
      </c>
      <c r="BY258" t="s">
        <v>1067</v>
      </c>
      <c r="BZ258">
        <v>128</v>
      </c>
      <c r="CA258">
        <v>83</v>
      </c>
      <c r="CF258">
        <v>0</v>
      </c>
      <c r="CG258">
        <v>0</v>
      </c>
      <c r="CM258">
        <v>0</v>
      </c>
      <c r="CN258" t="s">
        <v>1067</v>
      </c>
      <c r="CO258">
        <v>0</v>
      </c>
      <c r="CP258">
        <f t="shared" si="258"/>
        <v>107.98</v>
      </c>
      <c r="CQ258">
        <f t="shared" si="259"/>
        <v>179.96800000000002</v>
      </c>
      <c r="CR258">
        <f t="shared" si="260"/>
        <v>0</v>
      </c>
      <c r="CS258">
        <f t="shared" si="261"/>
        <v>0</v>
      </c>
      <c r="CT258">
        <f t="shared" si="262"/>
        <v>0</v>
      </c>
      <c r="CU258">
        <f t="shared" si="263"/>
        <v>0</v>
      </c>
      <c r="CV258">
        <f t="shared" si="264"/>
        <v>0</v>
      </c>
      <c r="CW258">
        <f t="shared" si="265"/>
        <v>0</v>
      </c>
      <c r="CX258">
        <f t="shared" si="266"/>
        <v>0</v>
      </c>
      <c r="CY258">
        <f t="shared" si="267"/>
        <v>0</v>
      </c>
      <c r="CZ258">
        <f t="shared" si="268"/>
        <v>0</v>
      </c>
      <c r="DC258" t="s">
        <v>1067</v>
      </c>
      <c r="DD258" t="s">
        <v>1067</v>
      </c>
      <c r="DE258" t="s">
        <v>1067</v>
      </c>
      <c r="DF258" t="s">
        <v>1067</v>
      </c>
      <c r="DG258" t="s">
        <v>1067</v>
      </c>
      <c r="DH258" t="s">
        <v>1067</v>
      </c>
      <c r="DI258" t="s">
        <v>1067</v>
      </c>
      <c r="DJ258" t="s">
        <v>1067</v>
      </c>
      <c r="DK258" t="s">
        <v>1067</v>
      </c>
      <c r="DL258" t="s">
        <v>1067</v>
      </c>
      <c r="DM258" t="s">
        <v>1067</v>
      </c>
      <c r="DN258">
        <v>0</v>
      </c>
      <c r="DO258">
        <v>0</v>
      </c>
      <c r="DP258">
        <v>1</v>
      </c>
      <c r="DQ258">
        <v>1</v>
      </c>
      <c r="DU258">
        <v>1010</v>
      </c>
      <c r="DV258" t="s">
        <v>126</v>
      </c>
      <c r="DW258" t="s">
        <v>126</v>
      </c>
      <c r="DX258">
        <v>100</v>
      </c>
      <c r="EE258">
        <v>39174532</v>
      </c>
      <c r="EF258">
        <v>2</v>
      </c>
      <c r="EG258" t="s">
        <v>1084</v>
      </c>
      <c r="EH258">
        <v>0</v>
      </c>
      <c r="EI258" t="s">
        <v>1067</v>
      </c>
      <c r="EJ258">
        <v>1</v>
      </c>
      <c r="EK258">
        <v>18001</v>
      </c>
      <c r="EL258" t="s">
        <v>384</v>
      </c>
      <c r="EM258" t="s">
        <v>385</v>
      </c>
      <c r="EO258" t="s">
        <v>1067</v>
      </c>
      <c r="EQ258">
        <v>0</v>
      </c>
      <c r="ER258">
        <v>29.6</v>
      </c>
      <c r="ES258">
        <v>29.6</v>
      </c>
      <c r="ET258">
        <v>0</v>
      </c>
      <c r="EU258">
        <v>0</v>
      </c>
      <c r="EV258">
        <v>0</v>
      </c>
      <c r="EW258">
        <v>0</v>
      </c>
      <c r="EX258">
        <v>0</v>
      </c>
      <c r="FQ258">
        <v>0</v>
      </c>
      <c r="FR258">
        <f t="shared" si="269"/>
        <v>0</v>
      </c>
      <c r="FS258">
        <v>0</v>
      </c>
      <c r="FT258" t="s">
        <v>1088</v>
      </c>
      <c r="FU258" t="s">
        <v>1089</v>
      </c>
      <c r="FX258">
        <v>115.2</v>
      </c>
      <c r="FY258">
        <v>70.55</v>
      </c>
      <c r="GA258" t="s">
        <v>1067</v>
      </c>
      <c r="GD258">
        <v>0</v>
      </c>
      <c r="GF258">
        <v>-1390362517</v>
      </c>
      <c r="GG258">
        <v>1</v>
      </c>
      <c r="GH258">
        <v>1</v>
      </c>
      <c r="GI258">
        <v>4</v>
      </c>
      <c r="GJ258">
        <v>0</v>
      </c>
      <c r="GK258">
        <f>ROUND(R258*(R12)/100,2)</f>
        <v>0</v>
      </c>
      <c r="GL258">
        <f t="shared" si="270"/>
        <v>0</v>
      </c>
      <c r="GM258">
        <f t="shared" si="271"/>
        <v>107.98</v>
      </c>
      <c r="GN258">
        <f t="shared" si="272"/>
        <v>107.98</v>
      </c>
      <c r="GO258">
        <f t="shared" si="273"/>
        <v>0</v>
      </c>
      <c r="GP258">
        <f t="shared" si="274"/>
        <v>0</v>
      </c>
      <c r="GR258">
        <v>0</v>
      </c>
      <c r="GS258">
        <v>3</v>
      </c>
      <c r="GT258">
        <v>0</v>
      </c>
      <c r="GU258" t="s">
        <v>1067</v>
      </c>
      <c r="GV258">
        <f t="shared" si="275"/>
        <v>0</v>
      </c>
      <c r="GW258">
        <v>1</v>
      </c>
      <c r="GX258">
        <f t="shared" si="276"/>
        <v>0</v>
      </c>
      <c r="HA258">
        <v>0</v>
      </c>
      <c r="HB258">
        <v>0</v>
      </c>
      <c r="IK258">
        <v>0</v>
      </c>
    </row>
    <row r="259" spans="1:245">
      <c r="A259">
        <v>18</v>
      </c>
      <c r="B259">
        <v>1</v>
      </c>
      <c r="C259">
        <v>468</v>
      </c>
      <c r="E259" t="s">
        <v>400</v>
      </c>
      <c r="F259" t="s">
        <v>401</v>
      </c>
      <c r="G259" t="s">
        <v>402</v>
      </c>
      <c r="H259" t="s">
        <v>403</v>
      </c>
      <c r="I259">
        <f>I256*J259</f>
        <v>71.28</v>
      </c>
      <c r="J259">
        <v>100</v>
      </c>
      <c r="O259">
        <f t="shared" si="242"/>
        <v>0</v>
      </c>
      <c r="P259">
        <f t="shared" si="243"/>
        <v>0</v>
      </c>
      <c r="Q259">
        <f t="shared" si="244"/>
        <v>0</v>
      </c>
      <c r="R259">
        <f t="shared" si="245"/>
        <v>0</v>
      </c>
      <c r="S259">
        <f t="shared" si="246"/>
        <v>0</v>
      </c>
      <c r="T259">
        <f t="shared" si="247"/>
        <v>0</v>
      </c>
      <c r="U259">
        <f t="shared" si="248"/>
        <v>0</v>
      </c>
      <c r="V259">
        <f t="shared" si="249"/>
        <v>0</v>
      </c>
      <c r="W259">
        <f t="shared" si="250"/>
        <v>0</v>
      </c>
      <c r="X259">
        <f t="shared" si="251"/>
        <v>0</v>
      </c>
      <c r="Y259">
        <f t="shared" si="252"/>
        <v>0</v>
      </c>
      <c r="AA259">
        <v>39278658</v>
      </c>
      <c r="AB259">
        <f t="shared" si="253"/>
        <v>0</v>
      </c>
      <c r="AC259">
        <f t="shared" si="277"/>
        <v>0</v>
      </c>
      <c r="AD259">
        <f>ROUND((((ET259)-(EU259))+AE259),2)</f>
        <v>0</v>
      </c>
      <c r="AE259">
        <f t="shared" si="278"/>
        <v>0</v>
      </c>
      <c r="AF259">
        <f t="shared" si="278"/>
        <v>0</v>
      </c>
      <c r="AG259">
        <f t="shared" si="255"/>
        <v>0</v>
      </c>
      <c r="AH259">
        <f t="shared" si="279"/>
        <v>0</v>
      </c>
      <c r="AI259">
        <f t="shared" si="279"/>
        <v>0</v>
      </c>
      <c r="AJ259">
        <f t="shared" si="257"/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115</v>
      </c>
      <c r="AU259">
        <v>71</v>
      </c>
      <c r="AV259">
        <v>1</v>
      </c>
      <c r="AW259">
        <v>1</v>
      </c>
      <c r="AZ259">
        <v>6.08</v>
      </c>
      <c r="BA259">
        <v>1</v>
      </c>
      <c r="BB259">
        <v>1</v>
      </c>
      <c r="BC259">
        <v>6.08</v>
      </c>
      <c r="BD259" t="s">
        <v>1067</v>
      </c>
      <c r="BE259" t="s">
        <v>1067</v>
      </c>
      <c r="BF259" t="s">
        <v>1067</v>
      </c>
      <c r="BG259" t="s">
        <v>1067</v>
      </c>
      <c r="BH259">
        <v>3</v>
      </c>
      <c r="BI259">
        <v>1</v>
      </c>
      <c r="BJ259" t="s">
        <v>1067</v>
      </c>
      <c r="BM259">
        <v>18001</v>
      </c>
      <c r="BN259">
        <v>0</v>
      </c>
      <c r="BO259" t="s">
        <v>1067</v>
      </c>
      <c r="BP259">
        <v>0</v>
      </c>
      <c r="BQ259">
        <v>2</v>
      </c>
      <c r="BR259">
        <v>0</v>
      </c>
      <c r="BS259">
        <v>1</v>
      </c>
      <c r="BT259">
        <v>1</v>
      </c>
      <c r="BU259">
        <v>1</v>
      </c>
      <c r="BV259">
        <v>1</v>
      </c>
      <c r="BW259">
        <v>1</v>
      </c>
      <c r="BX259">
        <v>1</v>
      </c>
      <c r="BY259" t="s">
        <v>1067</v>
      </c>
      <c r="BZ259">
        <v>128</v>
      </c>
      <c r="CA259">
        <v>83</v>
      </c>
      <c r="CF259">
        <v>0</v>
      </c>
      <c r="CG259">
        <v>0</v>
      </c>
      <c r="CM259">
        <v>0</v>
      </c>
      <c r="CN259" t="s">
        <v>1067</v>
      </c>
      <c r="CO259">
        <v>0</v>
      </c>
      <c r="CP259">
        <f t="shared" si="258"/>
        <v>0</v>
      </c>
      <c r="CQ259">
        <f t="shared" si="259"/>
        <v>0</v>
      </c>
      <c r="CR259">
        <f t="shared" si="260"/>
        <v>0</v>
      </c>
      <c r="CS259">
        <f t="shared" si="261"/>
        <v>0</v>
      </c>
      <c r="CT259">
        <f t="shared" si="262"/>
        <v>0</v>
      </c>
      <c r="CU259">
        <f t="shared" si="263"/>
        <v>0</v>
      </c>
      <c r="CV259">
        <f t="shared" si="264"/>
        <v>0</v>
      </c>
      <c r="CW259">
        <f t="shared" si="265"/>
        <v>0</v>
      </c>
      <c r="CX259">
        <f t="shared" si="266"/>
        <v>0</v>
      </c>
      <c r="CY259">
        <f t="shared" si="267"/>
        <v>0</v>
      </c>
      <c r="CZ259">
        <f t="shared" si="268"/>
        <v>0</v>
      </c>
      <c r="DC259" t="s">
        <v>1067</v>
      </c>
      <c r="DD259" t="s">
        <v>1067</v>
      </c>
      <c r="DE259" t="s">
        <v>1067</v>
      </c>
      <c r="DF259" t="s">
        <v>1067</v>
      </c>
      <c r="DG259" t="s">
        <v>1067</v>
      </c>
      <c r="DH259" t="s">
        <v>1067</v>
      </c>
      <c r="DI259" t="s">
        <v>1067</v>
      </c>
      <c r="DJ259" t="s">
        <v>1067</v>
      </c>
      <c r="DK259" t="s">
        <v>1067</v>
      </c>
      <c r="DL259" t="s">
        <v>1067</v>
      </c>
      <c r="DM259" t="s">
        <v>1067</v>
      </c>
      <c r="DN259">
        <v>0</v>
      </c>
      <c r="DO259">
        <v>0</v>
      </c>
      <c r="DP259">
        <v>1</v>
      </c>
      <c r="DQ259">
        <v>1</v>
      </c>
      <c r="DU259">
        <v>1013</v>
      </c>
      <c r="DV259" t="s">
        <v>403</v>
      </c>
      <c r="DW259" t="s">
        <v>403</v>
      </c>
      <c r="DX259">
        <v>1</v>
      </c>
      <c r="EE259">
        <v>39174532</v>
      </c>
      <c r="EF259">
        <v>2</v>
      </c>
      <c r="EG259" t="s">
        <v>1084</v>
      </c>
      <c r="EH259">
        <v>0</v>
      </c>
      <c r="EI259" t="s">
        <v>1067</v>
      </c>
      <c r="EJ259">
        <v>1</v>
      </c>
      <c r="EK259">
        <v>18001</v>
      </c>
      <c r="EL259" t="s">
        <v>384</v>
      </c>
      <c r="EM259" t="s">
        <v>385</v>
      </c>
      <c r="EO259" t="s">
        <v>1067</v>
      </c>
      <c r="EQ259">
        <v>0</v>
      </c>
      <c r="ER259">
        <v>0</v>
      </c>
      <c r="ES259">
        <v>0</v>
      </c>
      <c r="ET259">
        <v>0</v>
      </c>
      <c r="EU259">
        <v>0</v>
      </c>
      <c r="EV259">
        <v>0</v>
      </c>
      <c r="EW259">
        <v>0</v>
      </c>
      <c r="EX259">
        <v>0</v>
      </c>
      <c r="FQ259">
        <v>0</v>
      </c>
      <c r="FR259">
        <f t="shared" si="269"/>
        <v>0</v>
      </c>
      <c r="FS259">
        <v>0</v>
      </c>
      <c r="FT259" t="s">
        <v>1088</v>
      </c>
      <c r="FU259" t="s">
        <v>1089</v>
      </c>
      <c r="FX259">
        <v>115.2</v>
      </c>
      <c r="FY259">
        <v>70.55</v>
      </c>
      <c r="GA259" t="s">
        <v>1067</v>
      </c>
      <c r="GD259">
        <v>0</v>
      </c>
      <c r="GF259">
        <v>704408924</v>
      </c>
      <c r="GG259">
        <v>1</v>
      </c>
      <c r="GH259">
        <v>1</v>
      </c>
      <c r="GI259">
        <v>4</v>
      </c>
      <c r="GJ259">
        <v>0</v>
      </c>
      <c r="GK259">
        <f>ROUND(R259*(R12)/100,2)</f>
        <v>0</v>
      </c>
      <c r="GL259">
        <f t="shared" si="270"/>
        <v>0</v>
      </c>
      <c r="GM259">
        <f t="shared" si="271"/>
        <v>0</v>
      </c>
      <c r="GN259">
        <f t="shared" si="272"/>
        <v>0</v>
      </c>
      <c r="GO259">
        <f t="shared" si="273"/>
        <v>0</v>
      </c>
      <c r="GP259">
        <f t="shared" si="274"/>
        <v>0</v>
      </c>
      <c r="GR259">
        <v>0</v>
      </c>
      <c r="GS259">
        <v>3</v>
      </c>
      <c r="GT259">
        <v>0</v>
      </c>
      <c r="GU259" t="s">
        <v>1067</v>
      </c>
      <c r="GV259">
        <f t="shared" si="275"/>
        <v>0</v>
      </c>
      <c r="GW259">
        <v>1</v>
      </c>
      <c r="GX259">
        <f t="shared" si="276"/>
        <v>0</v>
      </c>
      <c r="HA259">
        <v>0</v>
      </c>
      <c r="HB259">
        <v>0</v>
      </c>
      <c r="IK259">
        <v>0</v>
      </c>
    </row>
    <row r="260" spans="1:245">
      <c r="A260">
        <v>17</v>
      </c>
      <c r="B260">
        <v>1</v>
      </c>
      <c r="C260">
        <f ca="1">ROW(SmtRes!A477)</f>
        <v>477</v>
      </c>
      <c r="D260">
        <f ca="1">ROW(EtalonRes!A462)</f>
        <v>462</v>
      </c>
      <c r="E260" t="s">
        <v>404</v>
      </c>
      <c r="F260" t="s">
        <v>405</v>
      </c>
      <c r="G260" t="s">
        <v>406</v>
      </c>
      <c r="H260" t="s">
        <v>244</v>
      </c>
      <c r="I260">
        <v>76</v>
      </c>
      <c r="J260">
        <v>0</v>
      </c>
      <c r="O260">
        <f t="shared" si="242"/>
        <v>20756.64</v>
      </c>
      <c r="P260">
        <f t="shared" si="243"/>
        <v>11649.04</v>
      </c>
      <c r="Q260">
        <f t="shared" si="244"/>
        <v>2023.91</v>
      </c>
      <c r="R260">
        <f t="shared" si="245"/>
        <v>69.31</v>
      </c>
      <c r="S260">
        <f t="shared" si="246"/>
        <v>7083.69</v>
      </c>
      <c r="T260">
        <f t="shared" si="247"/>
        <v>0</v>
      </c>
      <c r="U260">
        <f t="shared" si="248"/>
        <v>128.47799999999998</v>
      </c>
      <c r="V260">
        <f t="shared" si="249"/>
        <v>0.95000000000000007</v>
      </c>
      <c r="W260">
        <f t="shared" si="250"/>
        <v>0</v>
      </c>
      <c r="X260">
        <f t="shared" si="251"/>
        <v>8225.9500000000007</v>
      </c>
      <c r="Y260">
        <f t="shared" si="252"/>
        <v>5078.63</v>
      </c>
      <c r="AA260">
        <v>39278658</v>
      </c>
      <c r="AB260">
        <f t="shared" si="253"/>
        <v>44.92</v>
      </c>
      <c r="AC260">
        <f t="shared" si="277"/>
        <v>25.21</v>
      </c>
      <c r="AD260">
        <f>ROUND(((((ET260*1.25))-((EU260*1.25)))+AE260),2)</f>
        <v>4.38</v>
      </c>
      <c r="AE260">
        <f>ROUND(((EU260*1.25)),2)</f>
        <v>0.15</v>
      </c>
      <c r="AF260">
        <f>ROUND(((EV260*1.15)),2)</f>
        <v>15.33</v>
      </c>
      <c r="AG260">
        <f t="shared" si="255"/>
        <v>0</v>
      </c>
      <c r="AH260">
        <f>((EW260*1.15))</f>
        <v>1.6904999999999999</v>
      </c>
      <c r="AI260">
        <f>((EX260*1.25))</f>
        <v>1.2500000000000001E-2</v>
      </c>
      <c r="AJ260">
        <f t="shared" si="257"/>
        <v>0</v>
      </c>
      <c r="AK260">
        <v>42.04</v>
      </c>
      <c r="AL260">
        <v>25.21</v>
      </c>
      <c r="AM260">
        <v>3.5</v>
      </c>
      <c r="AN260">
        <v>0.12</v>
      </c>
      <c r="AO260">
        <v>13.33</v>
      </c>
      <c r="AP260">
        <v>0</v>
      </c>
      <c r="AQ260">
        <v>1.47</v>
      </c>
      <c r="AR260">
        <v>0.01</v>
      </c>
      <c r="AS260">
        <v>0</v>
      </c>
      <c r="AT260">
        <v>115</v>
      </c>
      <c r="AU260">
        <v>71</v>
      </c>
      <c r="AV260">
        <v>1</v>
      </c>
      <c r="AW260">
        <v>1</v>
      </c>
      <c r="AZ260">
        <v>6.08</v>
      </c>
      <c r="BA260">
        <v>6.08</v>
      </c>
      <c r="BB260">
        <v>6.08</v>
      </c>
      <c r="BC260">
        <v>6.08</v>
      </c>
      <c r="BD260" t="s">
        <v>1067</v>
      </c>
      <c r="BE260" t="s">
        <v>1067</v>
      </c>
      <c r="BF260" t="s">
        <v>1067</v>
      </c>
      <c r="BG260" t="s">
        <v>1067</v>
      </c>
      <c r="BH260">
        <v>0</v>
      </c>
      <c r="BI260">
        <v>1</v>
      </c>
      <c r="BJ260" t="s">
        <v>407</v>
      </c>
      <c r="BM260">
        <v>16001</v>
      </c>
      <c r="BN260">
        <v>0</v>
      </c>
      <c r="BO260" t="s">
        <v>1067</v>
      </c>
      <c r="BP260">
        <v>0</v>
      </c>
      <c r="BQ260">
        <v>2</v>
      </c>
      <c r="BR260">
        <v>0</v>
      </c>
      <c r="BS260">
        <v>6.08</v>
      </c>
      <c r="BT260">
        <v>1</v>
      </c>
      <c r="BU260">
        <v>1</v>
      </c>
      <c r="BV260">
        <v>1</v>
      </c>
      <c r="BW260">
        <v>1</v>
      </c>
      <c r="BX260">
        <v>1</v>
      </c>
      <c r="BY260" t="s">
        <v>1067</v>
      </c>
      <c r="BZ260">
        <v>128</v>
      </c>
      <c r="CA260">
        <v>83</v>
      </c>
      <c r="CF260">
        <v>0</v>
      </c>
      <c r="CG260">
        <v>0</v>
      </c>
      <c r="CM260">
        <v>0</v>
      </c>
      <c r="CN260" t="s">
        <v>1021</v>
      </c>
      <c r="CO260">
        <v>0</v>
      </c>
      <c r="CP260">
        <f t="shared" si="258"/>
        <v>20756.64</v>
      </c>
      <c r="CQ260">
        <f t="shared" si="259"/>
        <v>153.27680000000001</v>
      </c>
      <c r="CR260">
        <f t="shared" si="260"/>
        <v>26.630399999999998</v>
      </c>
      <c r="CS260">
        <f t="shared" si="261"/>
        <v>0.91199999999999992</v>
      </c>
      <c r="CT260">
        <f t="shared" si="262"/>
        <v>93.206400000000002</v>
      </c>
      <c r="CU260">
        <f t="shared" si="263"/>
        <v>0</v>
      </c>
      <c r="CV260">
        <f t="shared" si="264"/>
        <v>1.6904999999999999</v>
      </c>
      <c r="CW260">
        <f t="shared" si="265"/>
        <v>1.2500000000000001E-2</v>
      </c>
      <c r="CX260">
        <f t="shared" si="266"/>
        <v>0</v>
      </c>
      <c r="CY260">
        <f t="shared" si="267"/>
        <v>8225.9500000000007</v>
      </c>
      <c r="CZ260">
        <f t="shared" si="268"/>
        <v>5078.63</v>
      </c>
      <c r="DC260" t="s">
        <v>1067</v>
      </c>
      <c r="DD260" t="s">
        <v>1067</v>
      </c>
      <c r="DE260" t="s">
        <v>1082</v>
      </c>
      <c r="DF260" t="s">
        <v>1082</v>
      </c>
      <c r="DG260" t="s">
        <v>1083</v>
      </c>
      <c r="DH260" t="s">
        <v>1067</v>
      </c>
      <c r="DI260" t="s">
        <v>1083</v>
      </c>
      <c r="DJ260" t="s">
        <v>1082</v>
      </c>
      <c r="DK260" t="s">
        <v>1067</v>
      </c>
      <c r="DL260" t="s">
        <v>1067</v>
      </c>
      <c r="DM260" t="s">
        <v>1067</v>
      </c>
      <c r="DN260">
        <v>0</v>
      </c>
      <c r="DO260">
        <v>0</v>
      </c>
      <c r="DP260">
        <v>1</v>
      </c>
      <c r="DQ260">
        <v>1</v>
      </c>
      <c r="DU260">
        <v>1013</v>
      </c>
      <c r="DV260" t="s">
        <v>244</v>
      </c>
      <c r="DW260" t="s">
        <v>244</v>
      </c>
      <c r="DX260">
        <v>1</v>
      </c>
      <c r="EE260">
        <v>39174530</v>
      </c>
      <c r="EF260">
        <v>2</v>
      </c>
      <c r="EG260" t="s">
        <v>1084</v>
      </c>
      <c r="EH260">
        <v>0</v>
      </c>
      <c r="EI260" t="s">
        <v>1067</v>
      </c>
      <c r="EJ260">
        <v>1</v>
      </c>
      <c r="EK260">
        <v>16001</v>
      </c>
      <c r="EL260" t="s">
        <v>408</v>
      </c>
      <c r="EM260" t="s">
        <v>409</v>
      </c>
      <c r="EO260" t="s">
        <v>1087</v>
      </c>
      <c r="EQ260">
        <v>0</v>
      </c>
      <c r="ER260">
        <v>42.04</v>
      </c>
      <c r="ES260">
        <v>25.21</v>
      </c>
      <c r="ET260">
        <v>3.5</v>
      </c>
      <c r="EU260">
        <v>0.12</v>
      </c>
      <c r="EV260">
        <v>13.33</v>
      </c>
      <c r="EW260">
        <v>1.47</v>
      </c>
      <c r="EX260">
        <v>0.01</v>
      </c>
      <c r="EY260">
        <v>0</v>
      </c>
      <c r="FQ260">
        <v>0</v>
      </c>
      <c r="FR260">
        <f t="shared" si="269"/>
        <v>0</v>
      </c>
      <c r="FS260">
        <v>0</v>
      </c>
      <c r="FT260" t="s">
        <v>1088</v>
      </c>
      <c r="FU260" t="s">
        <v>1089</v>
      </c>
      <c r="FX260">
        <v>115.2</v>
      </c>
      <c r="FY260">
        <v>70.55</v>
      </c>
      <c r="GA260" t="s">
        <v>1067</v>
      </c>
      <c r="GD260">
        <v>0</v>
      </c>
      <c r="GF260">
        <v>1420229388</v>
      </c>
      <c r="GG260">
        <v>1</v>
      </c>
      <c r="GH260">
        <v>1</v>
      </c>
      <c r="GI260">
        <v>4</v>
      </c>
      <c r="GJ260">
        <v>0</v>
      </c>
      <c r="GK260">
        <f>ROUND(R260*(R12)/100,2)</f>
        <v>0</v>
      </c>
      <c r="GL260">
        <f t="shared" si="270"/>
        <v>0</v>
      </c>
      <c r="GM260">
        <f t="shared" si="271"/>
        <v>34061.22</v>
      </c>
      <c r="GN260">
        <f t="shared" si="272"/>
        <v>34061.22</v>
      </c>
      <c r="GO260">
        <f t="shared" si="273"/>
        <v>0</v>
      </c>
      <c r="GP260">
        <f t="shared" si="274"/>
        <v>0</v>
      </c>
      <c r="GR260">
        <v>0</v>
      </c>
      <c r="GS260">
        <v>3</v>
      </c>
      <c r="GT260">
        <v>0</v>
      </c>
      <c r="GU260" t="s">
        <v>1067</v>
      </c>
      <c r="GV260">
        <f t="shared" si="275"/>
        <v>0</v>
      </c>
      <c r="GW260">
        <v>1</v>
      </c>
      <c r="GX260">
        <f t="shared" si="276"/>
        <v>0</v>
      </c>
      <c r="HA260">
        <v>0</v>
      </c>
      <c r="HB260">
        <v>0</v>
      </c>
      <c r="IK260">
        <v>0</v>
      </c>
    </row>
    <row r="261" spans="1:245">
      <c r="A261">
        <v>18</v>
      </c>
      <c r="B261">
        <v>1</v>
      </c>
      <c r="C261">
        <v>476</v>
      </c>
      <c r="E261" t="s">
        <v>410</v>
      </c>
      <c r="F261" t="s">
        <v>411</v>
      </c>
      <c r="G261" t="s">
        <v>412</v>
      </c>
      <c r="H261" t="s">
        <v>86</v>
      </c>
      <c r="I261">
        <f>I260*J261</f>
        <v>74</v>
      </c>
      <c r="J261">
        <v>0.97368421052631582</v>
      </c>
      <c r="O261">
        <f t="shared" si="242"/>
        <v>24624.12</v>
      </c>
      <c r="P261">
        <f t="shared" si="243"/>
        <v>24624.12</v>
      </c>
      <c r="Q261">
        <f t="shared" si="244"/>
        <v>0</v>
      </c>
      <c r="R261">
        <f t="shared" si="245"/>
        <v>0</v>
      </c>
      <c r="S261">
        <f t="shared" si="246"/>
        <v>0</v>
      </c>
      <c r="T261">
        <f t="shared" si="247"/>
        <v>0</v>
      </c>
      <c r="U261">
        <f t="shared" si="248"/>
        <v>0</v>
      </c>
      <c r="V261">
        <f t="shared" si="249"/>
        <v>0</v>
      </c>
      <c r="W261">
        <f t="shared" si="250"/>
        <v>0</v>
      </c>
      <c r="X261">
        <f t="shared" si="251"/>
        <v>0</v>
      </c>
      <c r="Y261">
        <f t="shared" si="252"/>
        <v>0</v>
      </c>
      <c r="AA261">
        <v>39278658</v>
      </c>
      <c r="AB261">
        <f t="shared" si="253"/>
        <v>54.73</v>
      </c>
      <c r="AC261">
        <f t="shared" si="277"/>
        <v>54.73</v>
      </c>
      <c r="AD261">
        <f>ROUND((((ET261)-(EU261))+AE261),2)</f>
        <v>0</v>
      </c>
      <c r="AE261">
        <f>ROUND((EU261),2)</f>
        <v>0</v>
      </c>
      <c r="AF261">
        <f>ROUND((EV261),2)</f>
        <v>0</v>
      </c>
      <c r="AG261">
        <f t="shared" si="255"/>
        <v>0</v>
      </c>
      <c r="AH261">
        <f>(EW261)</f>
        <v>0</v>
      </c>
      <c r="AI261">
        <f>(EX261)</f>
        <v>0</v>
      </c>
      <c r="AJ261">
        <f t="shared" si="257"/>
        <v>0</v>
      </c>
      <c r="AK261">
        <v>54.73</v>
      </c>
      <c r="AL261">
        <v>54.73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115</v>
      </c>
      <c r="AU261">
        <v>71</v>
      </c>
      <c r="AV261">
        <v>1</v>
      </c>
      <c r="AW261">
        <v>1</v>
      </c>
      <c r="AZ261">
        <v>6.08</v>
      </c>
      <c r="BA261">
        <v>1</v>
      </c>
      <c r="BB261">
        <v>1</v>
      </c>
      <c r="BC261">
        <v>6.08</v>
      </c>
      <c r="BD261" t="s">
        <v>1067</v>
      </c>
      <c r="BE261" t="s">
        <v>1067</v>
      </c>
      <c r="BF261" t="s">
        <v>1067</v>
      </c>
      <c r="BG261" t="s">
        <v>1067</v>
      </c>
      <c r="BH261">
        <v>3</v>
      </c>
      <c r="BI261">
        <v>1</v>
      </c>
      <c r="BJ261" t="s">
        <v>413</v>
      </c>
      <c r="BM261">
        <v>16001</v>
      </c>
      <c r="BN261">
        <v>0</v>
      </c>
      <c r="BO261" t="s">
        <v>1067</v>
      </c>
      <c r="BP261">
        <v>0</v>
      </c>
      <c r="BQ261">
        <v>2</v>
      </c>
      <c r="BR261">
        <v>0</v>
      </c>
      <c r="BS261">
        <v>1</v>
      </c>
      <c r="BT261">
        <v>1</v>
      </c>
      <c r="BU261">
        <v>1</v>
      </c>
      <c r="BV261">
        <v>1</v>
      </c>
      <c r="BW261">
        <v>1</v>
      </c>
      <c r="BX261">
        <v>1</v>
      </c>
      <c r="BY261" t="s">
        <v>1067</v>
      </c>
      <c r="BZ261">
        <v>128</v>
      </c>
      <c r="CA261">
        <v>83</v>
      </c>
      <c r="CF261">
        <v>0</v>
      </c>
      <c r="CG261">
        <v>0</v>
      </c>
      <c r="CM261">
        <v>0</v>
      </c>
      <c r="CN261" t="s">
        <v>1067</v>
      </c>
      <c r="CO261">
        <v>0</v>
      </c>
      <c r="CP261">
        <f t="shared" si="258"/>
        <v>24624.12</v>
      </c>
      <c r="CQ261">
        <f t="shared" si="259"/>
        <v>332.75839999999999</v>
      </c>
      <c r="CR261">
        <f t="shared" si="260"/>
        <v>0</v>
      </c>
      <c r="CS261">
        <f t="shared" si="261"/>
        <v>0</v>
      </c>
      <c r="CT261">
        <f t="shared" si="262"/>
        <v>0</v>
      </c>
      <c r="CU261">
        <f t="shared" si="263"/>
        <v>0</v>
      </c>
      <c r="CV261">
        <f t="shared" si="264"/>
        <v>0</v>
      </c>
      <c r="CW261">
        <f t="shared" si="265"/>
        <v>0</v>
      </c>
      <c r="CX261">
        <f t="shared" si="266"/>
        <v>0</v>
      </c>
      <c r="CY261">
        <f t="shared" si="267"/>
        <v>0</v>
      </c>
      <c r="CZ261">
        <f t="shared" si="268"/>
        <v>0</v>
      </c>
      <c r="DC261" t="s">
        <v>1067</v>
      </c>
      <c r="DD261" t="s">
        <v>1067</v>
      </c>
      <c r="DE261" t="s">
        <v>1067</v>
      </c>
      <c r="DF261" t="s">
        <v>1067</v>
      </c>
      <c r="DG261" t="s">
        <v>1067</v>
      </c>
      <c r="DH261" t="s">
        <v>1067</v>
      </c>
      <c r="DI261" t="s">
        <v>1067</v>
      </c>
      <c r="DJ261" t="s">
        <v>1067</v>
      </c>
      <c r="DK261" t="s">
        <v>1067</v>
      </c>
      <c r="DL261" t="s">
        <v>1067</v>
      </c>
      <c r="DM261" t="s">
        <v>1067</v>
      </c>
      <c r="DN261">
        <v>0</v>
      </c>
      <c r="DO261">
        <v>0</v>
      </c>
      <c r="DP261">
        <v>1</v>
      </c>
      <c r="DQ261">
        <v>1</v>
      </c>
      <c r="DU261">
        <v>1010</v>
      </c>
      <c r="DV261" t="s">
        <v>86</v>
      </c>
      <c r="DW261" t="s">
        <v>86</v>
      </c>
      <c r="DX261">
        <v>1</v>
      </c>
      <c r="EE261">
        <v>39174530</v>
      </c>
      <c r="EF261">
        <v>2</v>
      </c>
      <c r="EG261" t="s">
        <v>1084</v>
      </c>
      <c r="EH261">
        <v>0</v>
      </c>
      <c r="EI261" t="s">
        <v>1067</v>
      </c>
      <c r="EJ261">
        <v>1</v>
      </c>
      <c r="EK261">
        <v>16001</v>
      </c>
      <c r="EL261" t="s">
        <v>408</v>
      </c>
      <c r="EM261" t="s">
        <v>409</v>
      </c>
      <c r="EO261" t="s">
        <v>1067</v>
      </c>
      <c r="EQ261">
        <v>0</v>
      </c>
      <c r="ER261">
        <v>54.73</v>
      </c>
      <c r="ES261">
        <v>54.73</v>
      </c>
      <c r="ET261">
        <v>0</v>
      </c>
      <c r="EU261">
        <v>0</v>
      </c>
      <c r="EV261">
        <v>0</v>
      </c>
      <c r="EW261">
        <v>0</v>
      </c>
      <c r="EX261">
        <v>0</v>
      </c>
      <c r="FQ261">
        <v>0</v>
      </c>
      <c r="FR261">
        <f t="shared" si="269"/>
        <v>0</v>
      </c>
      <c r="FS261">
        <v>0</v>
      </c>
      <c r="FT261" t="s">
        <v>1088</v>
      </c>
      <c r="FU261" t="s">
        <v>1089</v>
      </c>
      <c r="FX261">
        <v>115.2</v>
      </c>
      <c r="FY261">
        <v>70.55</v>
      </c>
      <c r="GA261" t="s">
        <v>1067</v>
      </c>
      <c r="GD261">
        <v>0</v>
      </c>
      <c r="GF261">
        <v>898688576</v>
      </c>
      <c r="GG261">
        <v>1</v>
      </c>
      <c r="GH261">
        <v>1</v>
      </c>
      <c r="GI261">
        <v>4</v>
      </c>
      <c r="GJ261">
        <v>0</v>
      </c>
      <c r="GK261">
        <f>ROUND(R261*(R12)/100,2)</f>
        <v>0</v>
      </c>
      <c r="GL261">
        <f t="shared" si="270"/>
        <v>0</v>
      </c>
      <c r="GM261">
        <f t="shared" si="271"/>
        <v>24624.12</v>
      </c>
      <c r="GN261">
        <f t="shared" si="272"/>
        <v>24624.12</v>
      </c>
      <c r="GO261">
        <f t="shared" si="273"/>
        <v>0</v>
      </c>
      <c r="GP261">
        <f t="shared" si="274"/>
        <v>0</v>
      </c>
      <c r="GR261">
        <v>0</v>
      </c>
      <c r="GS261">
        <v>3</v>
      </c>
      <c r="GT261">
        <v>0</v>
      </c>
      <c r="GU261" t="s">
        <v>1067</v>
      </c>
      <c r="GV261">
        <f t="shared" si="275"/>
        <v>0</v>
      </c>
      <c r="GW261">
        <v>1</v>
      </c>
      <c r="GX261">
        <f t="shared" si="276"/>
        <v>0</v>
      </c>
      <c r="HA261">
        <v>0</v>
      </c>
      <c r="HB261">
        <v>0</v>
      </c>
      <c r="IK261">
        <v>0</v>
      </c>
    </row>
    <row r="262" spans="1:245">
      <c r="A262">
        <v>18</v>
      </c>
      <c r="B262">
        <v>1</v>
      </c>
      <c r="C262">
        <v>477</v>
      </c>
      <c r="E262" t="s">
        <v>414</v>
      </c>
      <c r="F262" t="s">
        <v>415</v>
      </c>
      <c r="G262" t="s">
        <v>416</v>
      </c>
      <c r="H262" t="s">
        <v>86</v>
      </c>
      <c r="I262">
        <f>I260*J262</f>
        <v>2</v>
      </c>
      <c r="J262">
        <v>2.6315789473684209E-2</v>
      </c>
      <c r="O262">
        <f t="shared" si="242"/>
        <v>1236.43</v>
      </c>
      <c r="P262">
        <f t="shared" si="243"/>
        <v>1236.43</v>
      </c>
      <c r="Q262">
        <f t="shared" si="244"/>
        <v>0</v>
      </c>
      <c r="R262">
        <f t="shared" si="245"/>
        <v>0</v>
      </c>
      <c r="S262">
        <f t="shared" si="246"/>
        <v>0</v>
      </c>
      <c r="T262">
        <f t="shared" si="247"/>
        <v>0</v>
      </c>
      <c r="U262">
        <f t="shared" si="248"/>
        <v>0</v>
      </c>
      <c r="V262">
        <f t="shared" si="249"/>
        <v>0</v>
      </c>
      <c r="W262">
        <f t="shared" si="250"/>
        <v>0</v>
      </c>
      <c r="X262">
        <f t="shared" si="251"/>
        <v>0</v>
      </c>
      <c r="Y262">
        <f t="shared" si="252"/>
        <v>0</v>
      </c>
      <c r="AA262">
        <v>39278658</v>
      </c>
      <c r="AB262">
        <f t="shared" si="253"/>
        <v>101.68</v>
      </c>
      <c r="AC262">
        <f t="shared" si="277"/>
        <v>101.68</v>
      </c>
      <c r="AD262">
        <f>ROUND((((ET262)-(EU262))+AE262),2)</f>
        <v>0</v>
      </c>
      <c r="AE262">
        <f>ROUND((EU262),2)</f>
        <v>0</v>
      </c>
      <c r="AF262">
        <f>ROUND((EV262),2)</f>
        <v>0</v>
      </c>
      <c r="AG262">
        <f t="shared" si="255"/>
        <v>0</v>
      </c>
      <c r="AH262">
        <f>(EW262)</f>
        <v>0</v>
      </c>
      <c r="AI262">
        <f>(EX262)</f>
        <v>0</v>
      </c>
      <c r="AJ262">
        <f t="shared" si="257"/>
        <v>0</v>
      </c>
      <c r="AK262">
        <v>101.68</v>
      </c>
      <c r="AL262">
        <v>101.68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115</v>
      </c>
      <c r="AU262">
        <v>71</v>
      </c>
      <c r="AV262">
        <v>1</v>
      </c>
      <c r="AW262">
        <v>1</v>
      </c>
      <c r="AZ262">
        <v>6.08</v>
      </c>
      <c r="BA262">
        <v>1</v>
      </c>
      <c r="BB262">
        <v>1</v>
      </c>
      <c r="BC262">
        <v>6.08</v>
      </c>
      <c r="BD262" t="s">
        <v>1067</v>
      </c>
      <c r="BE262" t="s">
        <v>1067</v>
      </c>
      <c r="BF262" t="s">
        <v>1067</v>
      </c>
      <c r="BG262" t="s">
        <v>1067</v>
      </c>
      <c r="BH262">
        <v>3</v>
      </c>
      <c r="BI262">
        <v>1</v>
      </c>
      <c r="BJ262" t="s">
        <v>417</v>
      </c>
      <c r="BM262">
        <v>16001</v>
      </c>
      <c r="BN262">
        <v>0</v>
      </c>
      <c r="BO262" t="s">
        <v>1067</v>
      </c>
      <c r="BP262">
        <v>0</v>
      </c>
      <c r="BQ262">
        <v>2</v>
      </c>
      <c r="BR262">
        <v>0</v>
      </c>
      <c r="BS262">
        <v>1</v>
      </c>
      <c r="BT262">
        <v>1</v>
      </c>
      <c r="BU262">
        <v>1</v>
      </c>
      <c r="BV262">
        <v>1</v>
      </c>
      <c r="BW262">
        <v>1</v>
      </c>
      <c r="BX262">
        <v>1</v>
      </c>
      <c r="BY262" t="s">
        <v>1067</v>
      </c>
      <c r="BZ262">
        <v>128</v>
      </c>
      <c r="CA262">
        <v>83</v>
      </c>
      <c r="CF262">
        <v>0</v>
      </c>
      <c r="CG262">
        <v>0</v>
      </c>
      <c r="CM262">
        <v>0</v>
      </c>
      <c r="CN262" t="s">
        <v>1067</v>
      </c>
      <c r="CO262">
        <v>0</v>
      </c>
      <c r="CP262">
        <f t="shared" si="258"/>
        <v>1236.43</v>
      </c>
      <c r="CQ262">
        <f t="shared" si="259"/>
        <v>618.21440000000007</v>
      </c>
      <c r="CR262">
        <f t="shared" si="260"/>
        <v>0</v>
      </c>
      <c r="CS262">
        <f t="shared" si="261"/>
        <v>0</v>
      </c>
      <c r="CT262">
        <f t="shared" si="262"/>
        <v>0</v>
      </c>
      <c r="CU262">
        <f t="shared" si="263"/>
        <v>0</v>
      </c>
      <c r="CV262">
        <f t="shared" si="264"/>
        <v>0</v>
      </c>
      <c r="CW262">
        <f t="shared" si="265"/>
        <v>0</v>
      </c>
      <c r="CX262">
        <f t="shared" si="266"/>
        <v>0</v>
      </c>
      <c r="CY262">
        <f t="shared" si="267"/>
        <v>0</v>
      </c>
      <c r="CZ262">
        <f t="shared" si="268"/>
        <v>0</v>
      </c>
      <c r="DC262" t="s">
        <v>1067</v>
      </c>
      <c r="DD262" t="s">
        <v>1067</v>
      </c>
      <c r="DE262" t="s">
        <v>1067</v>
      </c>
      <c r="DF262" t="s">
        <v>1067</v>
      </c>
      <c r="DG262" t="s">
        <v>1067</v>
      </c>
      <c r="DH262" t="s">
        <v>1067</v>
      </c>
      <c r="DI262" t="s">
        <v>1067</v>
      </c>
      <c r="DJ262" t="s">
        <v>1067</v>
      </c>
      <c r="DK262" t="s">
        <v>1067</v>
      </c>
      <c r="DL262" t="s">
        <v>1067</v>
      </c>
      <c r="DM262" t="s">
        <v>1067</v>
      </c>
      <c r="DN262">
        <v>0</v>
      </c>
      <c r="DO262">
        <v>0</v>
      </c>
      <c r="DP262">
        <v>1</v>
      </c>
      <c r="DQ262">
        <v>1</v>
      </c>
      <c r="DU262">
        <v>1010</v>
      </c>
      <c r="DV262" t="s">
        <v>86</v>
      </c>
      <c r="DW262" t="s">
        <v>86</v>
      </c>
      <c r="DX262">
        <v>1</v>
      </c>
      <c r="EE262">
        <v>39174530</v>
      </c>
      <c r="EF262">
        <v>2</v>
      </c>
      <c r="EG262" t="s">
        <v>1084</v>
      </c>
      <c r="EH262">
        <v>0</v>
      </c>
      <c r="EI262" t="s">
        <v>1067</v>
      </c>
      <c r="EJ262">
        <v>1</v>
      </c>
      <c r="EK262">
        <v>16001</v>
      </c>
      <c r="EL262" t="s">
        <v>408</v>
      </c>
      <c r="EM262" t="s">
        <v>409</v>
      </c>
      <c r="EO262" t="s">
        <v>1067</v>
      </c>
      <c r="EQ262">
        <v>0</v>
      </c>
      <c r="ER262">
        <v>101.68</v>
      </c>
      <c r="ES262">
        <v>101.68</v>
      </c>
      <c r="ET262">
        <v>0</v>
      </c>
      <c r="EU262">
        <v>0</v>
      </c>
      <c r="EV262">
        <v>0</v>
      </c>
      <c r="EW262">
        <v>0</v>
      </c>
      <c r="EX262">
        <v>0</v>
      </c>
      <c r="FQ262">
        <v>0</v>
      </c>
      <c r="FR262">
        <f t="shared" si="269"/>
        <v>0</v>
      </c>
      <c r="FS262">
        <v>0</v>
      </c>
      <c r="FT262" t="s">
        <v>1088</v>
      </c>
      <c r="FU262" t="s">
        <v>1089</v>
      </c>
      <c r="FX262">
        <v>115.2</v>
      </c>
      <c r="FY262">
        <v>70.55</v>
      </c>
      <c r="GA262" t="s">
        <v>1067</v>
      </c>
      <c r="GD262">
        <v>0</v>
      </c>
      <c r="GF262">
        <v>-1306881833</v>
      </c>
      <c r="GG262">
        <v>1</v>
      </c>
      <c r="GH262">
        <v>1</v>
      </c>
      <c r="GI262">
        <v>4</v>
      </c>
      <c r="GJ262">
        <v>0</v>
      </c>
      <c r="GK262">
        <f>ROUND(R262*(R12)/100,2)</f>
        <v>0</v>
      </c>
      <c r="GL262">
        <f t="shared" si="270"/>
        <v>0</v>
      </c>
      <c r="GM262">
        <f t="shared" si="271"/>
        <v>1236.43</v>
      </c>
      <c r="GN262">
        <f t="shared" si="272"/>
        <v>1236.43</v>
      </c>
      <c r="GO262">
        <f t="shared" si="273"/>
        <v>0</v>
      </c>
      <c r="GP262">
        <f t="shared" si="274"/>
        <v>0</v>
      </c>
      <c r="GR262">
        <v>0</v>
      </c>
      <c r="GS262">
        <v>3</v>
      </c>
      <c r="GT262">
        <v>0</v>
      </c>
      <c r="GU262" t="s">
        <v>1067</v>
      </c>
      <c r="GV262">
        <f t="shared" si="275"/>
        <v>0</v>
      </c>
      <c r="GW262">
        <v>1</v>
      </c>
      <c r="GX262">
        <f t="shared" si="276"/>
        <v>0</v>
      </c>
      <c r="HA262">
        <v>0</v>
      </c>
      <c r="HB262">
        <v>0</v>
      </c>
      <c r="IK262">
        <v>0</v>
      </c>
    </row>
    <row r="263" spans="1:245">
      <c r="A263">
        <v>17</v>
      </c>
      <c r="B263">
        <v>1</v>
      </c>
      <c r="C263">
        <f ca="1">ROW(SmtRes!A494)</f>
        <v>494</v>
      </c>
      <c r="D263">
        <f ca="1">ROW(EtalonRes!A479)</f>
        <v>479</v>
      </c>
      <c r="E263" t="s">
        <v>418</v>
      </c>
      <c r="F263" t="s">
        <v>419</v>
      </c>
      <c r="G263" t="s">
        <v>420</v>
      </c>
      <c r="H263" t="s">
        <v>1108</v>
      </c>
      <c r="I263">
        <f>ROUND(70.6/100,9)</f>
        <v>0.70599999999999996</v>
      </c>
      <c r="J263">
        <v>0</v>
      </c>
      <c r="O263">
        <f t="shared" si="242"/>
        <v>1895.35</v>
      </c>
      <c r="P263">
        <f t="shared" si="243"/>
        <v>119.72</v>
      </c>
      <c r="Q263">
        <f t="shared" si="244"/>
        <v>209.95</v>
      </c>
      <c r="R263">
        <f t="shared" si="245"/>
        <v>32.67</v>
      </c>
      <c r="S263">
        <f t="shared" si="246"/>
        <v>1565.68</v>
      </c>
      <c r="T263">
        <f t="shared" si="247"/>
        <v>0</v>
      </c>
      <c r="U263">
        <f t="shared" si="248"/>
        <v>26.768342999999994</v>
      </c>
      <c r="V263">
        <f t="shared" si="249"/>
        <v>0.44124999999999998</v>
      </c>
      <c r="W263">
        <f t="shared" si="250"/>
        <v>0</v>
      </c>
      <c r="X263">
        <f t="shared" si="251"/>
        <v>1838.1</v>
      </c>
      <c r="Y263">
        <f t="shared" si="252"/>
        <v>1134.83</v>
      </c>
      <c r="AA263">
        <v>39278658</v>
      </c>
      <c r="AB263">
        <f t="shared" si="253"/>
        <v>441.55</v>
      </c>
      <c r="AC263">
        <f t="shared" si="277"/>
        <v>27.89</v>
      </c>
      <c r="AD263">
        <f>ROUND(((((ET263*1.25))-((EU263*1.25)))+AE263),2)</f>
        <v>48.91</v>
      </c>
      <c r="AE263">
        <f>ROUND(((EU263*1.25)),2)</f>
        <v>7.61</v>
      </c>
      <c r="AF263">
        <f>ROUND(((EV263*1.15)),2)</f>
        <v>364.75</v>
      </c>
      <c r="AG263">
        <f t="shared" si="255"/>
        <v>0</v>
      </c>
      <c r="AH263">
        <f>((EW263*1.15))</f>
        <v>37.915499999999994</v>
      </c>
      <c r="AI263">
        <f>((EX263*1.25))</f>
        <v>0.625</v>
      </c>
      <c r="AJ263">
        <f t="shared" si="257"/>
        <v>0</v>
      </c>
      <c r="AK263">
        <v>384.19</v>
      </c>
      <c r="AL263">
        <v>27.89</v>
      </c>
      <c r="AM263">
        <v>39.130000000000003</v>
      </c>
      <c r="AN263">
        <v>6.09</v>
      </c>
      <c r="AO263">
        <v>317.17</v>
      </c>
      <c r="AP263">
        <v>0</v>
      </c>
      <c r="AQ263">
        <v>32.97</v>
      </c>
      <c r="AR263">
        <v>0.5</v>
      </c>
      <c r="AS263">
        <v>0</v>
      </c>
      <c r="AT263">
        <v>115</v>
      </c>
      <c r="AU263">
        <v>71</v>
      </c>
      <c r="AV263">
        <v>1</v>
      </c>
      <c r="AW263">
        <v>1</v>
      </c>
      <c r="AZ263">
        <v>6.08</v>
      </c>
      <c r="BA263">
        <v>6.08</v>
      </c>
      <c r="BB263">
        <v>6.08</v>
      </c>
      <c r="BC263">
        <v>6.08</v>
      </c>
      <c r="BD263" t="s">
        <v>1067</v>
      </c>
      <c r="BE263" t="s">
        <v>1067</v>
      </c>
      <c r="BF263" t="s">
        <v>1067</v>
      </c>
      <c r="BG263" t="s">
        <v>1067</v>
      </c>
      <c r="BH263">
        <v>0</v>
      </c>
      <c r="BI263">
        <v>1</v>
      </c>
      <c r="BJ263" t="s">
        <v>421</v>
      </c>
      <c r="BM263">
        <v>16001</v>
      </c>
      <c r="BN263">
        <v>0</v>
      </c>
      <c r="BO263" t="s">
        <v>1067</v>
      </c>
      <c r="BP263">
        <v>0</v>
      </c>
      <c r="BQ263">
        <v>2</v>
      </c>
      <c r="BR263">
        <v>0</v>
      </c>
      <c r="BS263">
        <v>6.08</v>
      </c>
      <c r="BT263">
        <v>1</v>
      </c>
      <c r="BU263">
        <v>1</v>
      </c>
      <c r="BV263">
        <v>1</v>
      </c>
      <c r="BW263">
        <v>1</v>
      </c>
      <c r="BX263">
        <v>1</v>
      </c>
      <c r="BY263" t="s">
        <v>1067</v>
      </c>
      <c r="BZ263">
        <v>128</v>
      </c>
      <c r="CA263">
        <v>83</v>
      </c>
      <c r="CF263">
        <v>0</v>
      </c>
      <c r="CG263">
        <v>0</v>
      </c>
      <c r="CM263">
        <v>0</v>
      </c>
      <c r="CN263" t="s">
        <v>1021</v>
      </c>
      <c r="CO263">
        <v>0</v>
      </c>
      <c r="CP263">
        <f t="shared" si="258"/>
        <v>1895.35</v>
      </c>
      <c r="CQ263">
        <f t="shared" si="259"/>
        <v>169.5712</v>
      </c>
      <c r="CR263">
        <f t="shared" si="260"/>
        <v>297.37279999999998</v>
      </c>
      <c r="CS263">
        <f t="shared" si="261"/>
        <v>46.268800000000006</v>
      </c>
      <c r="CT263">
        <f t="shared" si="262"/>
        <v>2217.6799999999998</v>
      </c>
      <c r="CU263">
        <f t="shared" si="263"/>
        <v>0</v>
      </c>
      <c r="CV263">
        <f t="shared" si="264"/>
        <v>37.915499999999994</v>
      </c>
      <c r="CW263">
        <f t="shared" si="265"/>
        <v>0.625</v>
      </c>
      <c r="CX263">
        <f t="shared" si="266"/>
        <v>0</v>
      </c>
      <c r="CY263">
        <f t="shared" si="267"/>
        <v>1838.1025000000002</v>
      </c>
      <c r="CZ263">
        <f t="shared" si="268"/>
        <v>1134.8285000000001</v>
      </c>
      <c r="DC263" t="s">
        <v>1067</v>
      </c>
      <c r="DD263" t="s">
        <v>1067</v>
      </c>
      <c r="DE263" t="s">
        <v>1082</v>
      </c>
      <c r="DF263" t="s">
        <v>1082</v>
      </c>
      <c r="DG263" t="s">
        <v>1083</v>
      </c>
      <c r="DH263" t="s">
        <v>1067</v>
      </c>
      <c r="DI263" t="s">
        <v>1083</v>
      </c>
      <c r="DJ263" t="s">
        <v>1082</v>
      </c>
      <c r="DK263" t="s">
        <v>1067</v>
      </c>
      <c r="DL263" t="s">
        <v>1067</v>
      </c>
      <c r="DM263" t="s">
        <v>1067</v>
      </c>
      <c r="DN263">
        <v>0</v>
      </c>
      <c r="DO263">
        <v>0</v>
      </c>
      <c r="DP263">
        <v>1</v>
      </c>
      <c r="DQ263">
        <v>1</v>
      </c>
      <c r="DU263">
        <v>1003</v>
      </c>
      <c r="DV263" t="s">
        <v>1108</v>
      </c>
      <c r="DW263" t="s">
        <v>1108</v>
      </c>
      <c r="DX263">
        <v>100</v>
      </c>
      <c r="EE263">
        <v>39174530</v>
      </c>
      <c r="EF263">
        <v>2</v>
      </c>
      <c r="EG263" t="s">
        <v>1084</v>
      </c>
      <c r="EH263">
        <v>0</v>
      </c>
      <c r="EI263" t="s">
        <v>1067</v>
      </c>
      <c r="EJ263">
        <v>1</v>
      </c>
      <c r="EK263">
        <v>16001</v>
      </c>
      <c r="EL263" t="s">
        <v>408</v>
      </c>
      <c r="EM263" t="s">
        <v>409</v>
      </c>
      <c r="EO263" t="s">
        <v>1087</v>
      </c>
      <c r="EQ263">
        <v>0</v>
      </c>
      <c r="ER263">
        <v>384.19</v>
      </c>
      <c r="ES263">
        <v>27.89</v>
      </c>
      <c r="ET263">
        <v>39.130000000000003</v>
      </c>
      <c r="EU263">
        <v>6.09</v>
      </c>
      <c r="EV263">
        <v>317.17</v>
      </c>
      <c r="EW263">
        <v>32.97</v>
      </c>
      <c r="EX263">
        <v>0.5</v>
      </c>
      <c r="EY263">
        <v>0</v>
      </c>
      <c r="FQ263">
        <v>0</v>
      </c>
      <c r="FR263">
        <f t="shared" si="269"/>
        <v>0</v>
      </c>
      <c r="FS263">
        <v>0</v>
      </c>
      <c r="FT263" t="s">
        <v>1088</v>
      </c>
      <c r="FU263" t="s">
        <v>1089</v>
      </c>
      <c r="FX263">
        <v>115.2</v>
      </c>
      <c r="FY263">
        <v>70.55</v>
      </c>
      <c r="GA263" t="s">
        <v>1067</v>
      </c>
      <c r="GD263">
        <v>0</v>
      </c>
      <c r="GF263">
        <v>-551542446</v>
      </c>
      <c r="GG263">
        <v>1</v>
      </c>
      <c r="GH263">
        <v>1</v>
      </c>
      <c r="GI263">
        <v>4</v>
      </c>
      <c r="GJ263">
        <v>0</v>
      </c>
      <c r="GK263">
        <f>ROUND(R263*(R12)/100,2)</f>
        <v>0</v>
      </c>
      <c r="GL263">
        <f t="shared" si="270"/>
        <v>0</v>
      </c>
      <c r="GM263">
        <f t="shared" si="271"/>
        <v>4868.28</v>
      </c>
      <c r="GN263">
        <f t="shared" si="272"/>
        <v>4868.28</v>
      </c>
      <c r="GO263">
        <f t="shared" si="273"/>
        <v>0</v>
      </c>
      <c r="GP263">
        <f t="shared" si="274"/>
        <v>0</v>
      </c>
      <c r="GR263">
        <v>0</v>
      </c>
      <c r="GS263">
        <v>3</v>
      </c>
      <c r="GT263">
        <v>0</v>
      </c>
      <c r="GU263" t="s">
        <v>1067</v>
      </c>
      <c r="GV263">
        <f t="shared" si="275"/>
        <v>0</v>
      </c>
      <c r="GW263">
        <v>1</v>
      </c>
      <c r="GX263">
        <f t="shared" si="276"/>
        <v>0</v>
      </c>
      <c r="HA263">
        <v>0</v>
      </c>
      <c r="HB263">
        <v>0</v>
      </c>
      <c r="IK263">
        <v>0</v>
      </c>
    </row>
    <row r="264" spans="1:245">
      <c r="A264">
        <v>18</v>
      </c>
      <c r="B264">
        <v>1</v>
      </c>
      <c r="C264">
        <v>493</v>
      </c>
      <c r="E264" t="s">
        <v>422</v>
      </c>
      <c r="F264" t="s">
        <v>423</v>
      </c>
      <c r="G264" t="s">
        <v>424</v>
      </c>
      <c r="H264" t="s">
        <v>171</v>
      </c>
      <c r="I264">
        <f>I263*J264</f>
        <v>70.599999999999994</v>
      </c>
      <c r="J264">
        <v>100</v>
      </c>
      <c r="O264">
        <f t="shared" si="242"/>
        <v>8469.06</v>
      </c>
      <c r="P264">
        <f t="shared" si="243"/>
        <v>8469.06</v>
      </c>
      <c r="Q264">
        <f t="shared" si="244"/>
        <v>0</v>
      </c>
      <c r="R264">
        <f t="shared" si="245"/>
        <v>0</v>
      </c>
      <c r="S264">
        <f t="shared" si="246"/>
        <v>0</v>
      </c>
      <c r="T264">
        <f t="shared" si="247"/>
        <v>0</v>
      </c>
      <c r="U264">
        <f t="shared" si="248"/>
        <v>0</v>
      </c>
      <c r="V264">
        <f t="shared" si="249"/>
        <v>0</v>
      </c>
      <c r="W264">
        <f t="shared" si="250"/>
        <v>0</v>
      </c>
      <c r="X264">
        <f t="shared" si="251"/>
        <v>0</v>
      </c>
      <c r="Y264">
        <f t="shared" si="252"/>
        <v>0</v>
      </c>
      <c r="AA264">
        <v>39278658</v>
      </c>
      <c r="AB264">
        <f t="shared" si="253"/>
        <v>19.73</v>
      </c>
      <c r="AC264">
        <f t="shared" si="277"/>
        <v>19.73</v>
      </c>
      <c r="AD264">
        <f>ROUND((((ET264)-(EU264))+AE264),2)</f>
        <v>0</v>
      </c>
      <c r="AE264">
        <f t="shared" ref="AE264:AF266" si="280">ROUND((EU264),2)</f>
        <v>0</v>
      </c>
      <c r="AF264">
        <f t="shared" si="280"/>
        <v>0</v>
      </c>
      <c r="AG264">
        <f t="shared" si="255"/>
        <v>0</v>
      </c>
      <c r="AH264">
        <f t="shared" ref="AH264:AI266" si="281">(EW264)</f>
        <v>0</v>
      </c>
      <c r="AI264">
        <f t="shared" si="281"/>
        <v>0</v>
      </c>
      <c r="AJ264">
        <f t="shared" si="257"/>
        <v>0</v>
      </c>
      <c r="AK264">
        <v>19.73</v>
      </c>
      <c r="AL264">
        <v>19.73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115</v>
      </c>
      <c r="AU264">
        <v>71</v>
      </c>
      <c r="AV264">
        <v>1</v>
      </c>
      <c r="AW264">
        <v>1</v>
      </c>
      <c r="AZ264">
        <v>6.08</v>
      </c>
      <c r="BA264">
        <v>1</v>
      </c>
      <c r="BB264">
        <v>1</v>
      </c>
      <c r="BC264">
        <v>6.08</v>
      </c>
      <c r="BD264" t="s">
        <v>1067</v>
      </c>
      <c r="BE264" t="s">
        <v>1067</v>
      </c>
      <c r="BF264" t="s">
        <v>1067</v>
      </c>
      <c r="BG264" t="s">
        <v>1067</v>
      </c>
      <c r="BH264">
        <v>3</v>
      </c>
      <c r="BI264">
        <v>1</v>
      </c>
      <c r="BJ264" t="s">
        <v>425</v>
      </c>
      <c r="BM264">
        <v>16001</v>
      </c>
      <c r="BN264">
        <v>0</v>
      </c>
      <c r="BO264" t="s">
        <v>1067</v>
      </c>
      <c r="BP264">
        <v>0</v>
      </c>
      <c r="BQ264">
        <v>2</v>
      </c>
      <c r="BR264">
        <v>0</v>
      </c>
      <c r="BS264">
        <v>1</v>
      </c>
      <c r="BT264">
        <v>1</v>
      </c>
      <c r="BU264">
        <v>1</v>
      </c>
      <c r="BV264">
        <v>1</v>
      </c>
      <c r="BW264">
        <v>1</v>
      </c>
      <c r="BX264">
        <v>1</v>
      </c>
      <c r="BY264" t="s">
        <v>1067</v>
      </c>
      <c r="BZ264">
        <v>128</v>
      </c>
      <c r="CA264">
        <v>83</v>
      </c>
      <c r="CF264">
        <v>0</v>
      </c>
      <c r="CG264">
        <v>0</v>
      </c>
      <c r="CM264">
        <v>0</v>
      </c>
      <c r="CN264" t="s">
        <v>1067</v>
      </c>
      <c r="CO264">
        <v>0</v>
      </c>
      <c r="CP264">
        <f t="shared" si="258"/>
        <v>8469.06</v>
      </c>
      <c r="CQ264">
        <f t="shared" si="259"/>
        <v>119.9584</v>
      </c>
      <c r="CR264">
        <f t="shared" si="260"/>
        <v>0</v>
      </c>
      <c r="CS264">
        <f t="shared" si="261"/>
        <v>0</v>
      </c>
      <c r="CT264">
        <f t="shared" si="262"/>
        <v>0</v>
      </c>
      <c r="CU264">
        <f t="shared" si="263"/>
        <v>0</v>
      </c>
      <c r="CV264">
        <f t="shared" si="264"/>
        <v>0</v>
      </c>
      <c r="CW264">
        <f t="shared" si="265"/>
        <v>0</v>
      </c>
      <c r="CX264">
        <f t="shared" si="266"/>
        <v>0</v>
      </c>
      <c r="CY264">
        <f t="shared" si="267"/>
        <v>0</v>
      </c>
      <c r="CZ264">
        <f t="shared" si="268"/>
        <v>0</v>
      </c>
      <c r="DC264" t="s">
        <v>1067</v>
      </c>
      <c r="DD264" t="s">
        <v>1067</v>
      </c>
      <c r="DE264" t="s">
        <v>1067</v>
      </c>
      <c r="DF264" t="s">
        <v>1067</v>
      </c>
      <c r="DG264" t="s">
        <v>1067</v>
      </c>
      <c r="DH264" t="s">
        <v>1067</v>
      </c>
      <c r="DI264" t="s">
        <v>1067</v>
      </c>
      <c r="DJ264" t="s">
        <v>1067</v>
      </c>
      <c r="DK264" t="s">
        <v>1067</v>
      </c>
      <c r="DL264" t="s">
        <v>1067</v>
      </c>
      <c r="DM264" t="s">
        <v>1067</v>
      </c>
      <c r="DN264">
        <v>0</v>
      </c>
      <c r="DO264">
        <v>0</v>
      </c>
      <c r="DP264">
        <v>1</v>
      </c>
      <c r="DQ264">
        <v>1</v>
      </c>
      <c r="DU264">
        <v>1003</v>
      </c>
      <c r="DV264" t="s">
        <v>171</v>
      </c>
      <c r="DW264" t="s">
        <v>171</v>
      </c>
      <c r="DX264">
        <v>1</v>
      </c>
      <c r="EE264">
        <v>39174530</v>
      </c>
      <c r="EF264">
        <v>2</v>
      </c>
      <c r="EG264" t="s">
        <v>1084</v>
      </c>
      <c r="EH264">
        <v>0</v>
      </c>
      <c r="EI264" t="s">
        <v>1067</v>
      </c>
      <c r="EJ264">
        <v>1</v>
      </c>
      <c r="EK264">
        <v>16001</v>
      </c>
      <c r="EL264" t="s">
        <v>408</v>
      </c>
      <c r="EM264" t="s">
        <v>409</v>
      </c>
      <c r="EO264" t="s">
        <v>1067</v>
      </c>
      <c r="EQ264">
        <v>0</v>
      </c>
      <c r="ER264">
        <v>19.73</v>
      </c>
      <c r="ES264">
        <v>19.73</v>
      </c>
      <c r="ET264">
        <v>0</v>
      </c>
      <c r="EU264">
        <v>0</v>
      </c>
      <c r="EV264">
        <v>0</v>
      </c>
      <c r="EW264">
        <v>0</v>
      </c>
      <c r="EX264">
        <v>0</v>
      </c>
      <c r="FQ264">
        <v>0</v>
      </c>
      <c r="FR264">
        <f t="shared" si="269"/>
        <v>0</v>
      </c>
      <c r="FS264">
        <v>0</v>
      </c>
      <c r="FT264" t="s">
        <v>1088</v>
      </c>
      <c r="FU264" t="s">
        <v>1089</v>
      </c>
      <c r="FX264">
        <v>115.2</v>
      </c>
      <c r="FY264">
        <v>70.55</v>
      </c>
      <c r="GA264" t="s">
        <v>1067</v>
      </c>
      <c r="GD264">
        <v>0</v>
      </c>
      <c r="GF264">
        <v>-944174418</v>
      </c>
      <c r="GG264">
        <v>1</v>
      </c>
      <c r="GH264">
        <v>1</v>
      </c>
      <c r="GI264">
        <v>4</v>
      </c>
      <c r="GJ264">
        <v>0</v>
      </c>
      <c r="GK264">
        <f>ROUND(R264*(R12)/100,2)</f>
        <v>0</v>
      </c>
      <c r="GL264">
        <f t="shared" si="270"/>
        <v>0</v>
      </c>
      <c r="GM264">
        <f t="shared" si="271"/>
        <v>8469.06</v>
      </c>
      <c r="GN264">
        <f t="shared" si="272"/>
        <v>8469.06</v>
      </c>
      <c r="GO264">
        <f t="shared" si="273"/>
        <v>0</v>
      </c>
      <c r="GP264">
        <f t="shared" si="274"/>
        <v>0</v>
      </c>
      <c r="GR264">
        <v>0</v>
      </c>
      <c r="GS264">
        <v>3</v>
      </c>
      <c r="GT264">
        <v>0</v>
      </c>
      <c r="GU264" t="s">
        <v>1067</v>
      </c>
      <c r="GV264">
        <f t="shared" si="275"/>
        <v>0</v>
      </c>
      <c r="GW264">
        <v>1</v>
      </c>
      <c r="GX264">
        <f t="shared" si="276"/>
        <v>0</v>
      </c>
      <c r="HA264">
        <v>0</v>
      </c>
      <c r="HB264">
        <v>0</v>
      </c>
      <c r="IK264">
        <v>0</v>
      </c>
    </row>
    <row r="265" spans="1:245">
      <c r="A265">
        <v>18</v>
      </c>
      <c r="B265">
        <v>1</v>
      </c>
      <c r="C265">
        <v>492</v>
      </c>
      <c r="E265" t="s">
        <v>426</v>
      </c>
      <c r="F265" t="s">
        <v>427</v>
      </c>
      <c r="G265" t="s">
        <v>428</v>
      </c>
      <c r="H265" t="s">
        <v>261</v>
      </c>
      <c r="I265">
        <f>I263*J265</f>
        <v>3.5</v>
      </c>
      <c r="J265">
        <v>4.9575070821529748</v>
      </c>
      <c r="O265">
        <f t="shared" si="242"/>
        <v>702.24</v>
      </c>
      <c r="P265">
        <f t="shared" si="243"/>
        <v>702.24</v>
      </c>
      <c r="Q265">
        <f t="shared" si="244"/>
        <v>0</v>
      </c>
      <c r="R265">
        <f t="shared" si="245"/>
        <v>0</v>
      </c>
      <c r="S265">
        <f t="shared" si="246"/>
        <v>0</v>
      </c>
      <c r="T265">
        <f t="shared" si="247"/>
        <v>0</v>
      </c>
      <c r="U265">
        <f t="shared" si="248"/>
        <v>0</v>
      </c>
      <c r="V265">
        <f t="shared" si="249"/>
        <v>0</v>
      </c>
      <c r="W265">
        <f t="shared" si="250"/>
        <v>0</v>
      </c>
      <c r="X265">
        <f t="shared" si="251"/>
        <v>0</v>
      </c>
      <c r="Y265">
        <f t="shared" si="252"/>
        <v>0</v>
      </c>
      <c r="AA265">
        <v>39278658</v>
      </c>
      <c r="AB265">
        <f t="shared" si="253"/>
        <v>33</v>
      </c>
      <c r="AC265">
        <f t="shared" si="277"/>
        <v>33</v>
      </c>
      <c r="AD265">
        <f>ROUND((((ET265)-(EU265))+AE265),2)</f>
        <v>0</v>
      </c>
      <c r="AE265">
        <f t="shared" si="280"/>
        <v>0</v>
      </c>
      <c r="AF265">
        <f t="shared" si="280"/>
        <v>0</v>
      </c>
      <c r="AG265">
        <f t="shared" si="255"/>
        <v>0</v>
      </c>
      <c r="AH265">
        <f t="shared" si="281"/>
        <v>0</v>
      </c>
      <c r="AI265">
        <f t="shared" si="281"/>
        <v>0</v>
      </c>
      <c r="AJ265">
        <f t="shared" si="257"/>
        <v>0</v>
      </c>
      <c r="AK265">
        <v>33</v>
      </c>
      <c r="AL265">
        <v>33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115</v>
      </c>
      <c r="AU265">
        <v>71</v>
      </c>
      <c r="AV265">
        <v>1</v>
      </c>
      <c r="AW265">
        <v>1</v>
      </c>
      <c r="AZ265">
        <v>6.08</v>
      </c>
      <c r="BA265">
        <v>1</v>
      </c>
      <c r="BB265">
        <v>1</v>
      </c>
      <c r="BC265">
        <v>6.08</v>
      </c>
      <c r="BD265" t="s">
        <v>1067</v>
      </c>
      <c r="BE265" t="s">
        <v>1067</v>
      </c>
      <c r="BF265" t="s">
        <v>1067</v>
      </c>
      <c r="BG265" t="s">
        <v>1067</v>
      </c>
      <c r="BH265">
        <v>3</v>
      </c>
      <c r="BI265">
        <v>1</v>
      </c>
      <c r="BJ265" t="s">
        <v>429</v>
      </c>
      <c r="BM265">
        <v>16001</v>
      </c>
      <c r="BN265">
        <v>0</v>
      </c>
      <c r="BO265" t="s">
        <v>1067</v>
      </c>
      <c r="BP265">
        <v>0</v>
      </c>
      <c r="BQ265">
        <v>2</v>
      </c>
      <c r="BR265">
        <v>0</v>
      </c>
      <c r="BS265">
        <v>1</v>
      </c>
      <c r="BT265">
        <v>1</v>
      </c>
      <c r="BU265">
        <v>1</v>
      </c>
      <c r="BV265">
        <v>1</v>
      </c>
      <c r="BW265">
        <v>1</v>
      </c>
      <c r="BX265">
        <v>1</v>
      </c>
      <c r="BY265" t="s">
        <v>1067</v>
      </c>
      <c r="BZ265">
        <v>128</v>
      </c>
      <c r="CA265">
        <v>83</v>
      </c>
      <c r="CF265">
        <v>0</v>
      </c>
      <c r="CG265">
        <v>0</v>
      </c>
      <c r="CM265">
        <v>0</v>
      </c>
      <c r="CN265" t="s">
        <v>1067</v>
      </c>
      <c r="CO265">
        <v>0</v>
      </c>
      <c r="CP265">
        <f t="shared" si="258"/>
        <v>702.24</v>
      </c>
      <c r="CQ265">
        <f t="shared" si="259"/>
        <v>200.64000000000001</v>
      </c>
      <c r="CR265">
        <f t="shared" si="260"/>
        <v>0</v>
      </c>
      <c r="CS265">
        <f t="shared" si="261"/>
        <v>0</v>
      </c>
      <c r="CT265">
        <f t="shared" si="262"/>
        <v>0</v>
      </c>
      <c r="CU265">
        <f t="shared" si="263"/>
        <v>0</v>
      </c>
      <c r="CV265">
        <f t="shared" si="264"/>
        <v>0</v>
      </c>
      <c r="CW265">
        <f t="shared" si="265"/>
        <v>0</v>
      </c>
      <c r="CX265">
        <f t="shared" si="266"/>
        <v>0</v>
      </c>
      <c r="CY265">
        <f t="shared" si="267"/>
        <v>0</v>
      </c>
      <c r="CZ265">
        <f t="shared" si="268"/>
        <v>0</v>
      </c>
      <c r="DC265" t="s">
        <v>1067</v>
      </c>
      <c r="DD265" t="s">
        <v>1067</v>
      </c>
      <c r="DE265" t="s">
        <v>1067</v>
      </c>
      <c r="DF265" t="s">
        <v>1067</v>
      </c>
      <c r="DG265" t="s">
        <v>1067</v>
      </c>
      <c r="DH265" t="s">
        <v>1067</v>
      </c>
      <c r="DI265" t="s">
        <v>1067</v>
      </c>
      <c r="DJ265" t="s">
        <v>1067</v>
      </c>
      <c r="DK265" t="s">
        <v>1067</v>
      </c>
      <c r="DL265" t="s">
        <v>1067</v>
      </c>
      <c r="DM265" t="s">
        <v>1067</v>
      </c>
      <c r="DN265">
        <v>0</v>
      </c>
      <c r="DO265">
        <v>0</v>
      </c>
      <c r="DP265">
        <v>1</v>
      </c>
      <c r="DQ265">
        <v>1</v>
      </c>
      <c r="DU265">
        <v>1010</v>
      </c>
      <c r="DV265" t="s">
        <v>261</v>
      </c>
      <c r="DW265" t="s">
        <v>261</v>
      </c>
      <c r="DX265">
        <v>10</v>
      </c>
      <c r="EE265">
        <v>39174530</v>
      </c>
      <c r="EF265">
        <v>2</v>
      </c>
      <c r="EG265" t="s">
        <v>1084</v>
      </c>
      <c r="EH265">
        <v>0</v>
      </c>
      <c r="EI265" t="s">
        <v>1067</v>
      </c>
      <c r="EJ265">
        <v>1</v>
      </c>
      <c r="EK265">
        <v>16001</v>
      </c>
      <c r="EL265" t="s">
        <v>408</v>
      </c>
      <c r="EM265" t="s">
        <v>409</v>
      </c>
      <c r="EO265" t="s">
        <v>1067</v>
      </c>
      <c r="EQ265">
        <v>0</v>
      </c>
      <c r="ER265">
        <v>33</v>
      </c>
      <c r="ES265">
        <v>33</v>
      </c>
      <c r="ET265">
        <v>0</v>
      </c>
      <c r="EU265">
        <v>0</v>
      </c>
      <c r="EV265">
        <v>0</v>
      </c>
      <c r="EW265">
        <v>0</v>
      </c>
      <c r="EX265">
        <v>0</v>
      </c>
      <c r="FQ265">
        <v>0</v>
      </c>
      <c r="FR265">
        <f t="shared" si="269"/>
        <v>0</v>
      </c>
      <c r="FS265">
        <v>0</v>
      </c>
      <c r="FT265" t="s">
        <v>1088</v>
      </c>
      <c r="FU265" t="s">
        <v>1089</v>
      </c>
      <c r="FX265">
        <v>115.2</v>
      </c>
      <c r="FY265">
        <v>70.55</v>
      </c>
      <c r="GA265" t="s">
        <v>1067</v>
      </c>
      <c r="GD265">
        <v>0</v>
      </c>
      <c r="GF265">
        <v>-1611190815</v>
      </c>
      <c r="GG265">
        <v>1</v>
      </c>
      <c r="GH265">
        <v>1</v>
      </c>
      <c r="GI265">
        <v>4</v>
      </c>
      <c r="GJ265">
        <v>0</v>
      </c>
      <c r="GK265">
        <f>ROUND(R265*(R12)/100,2)</f>
        <v>0</v>
      </c>
      <c r="GL265">
        <f t="shared" si="270"/>
        <v>0</v>
      </c>
      <c r="GM265">
        <f t="shared" si="271"/>
        <v>702.24</v>
      </c>
      <c r="GN265">
        <f t="shared" si="272"/>
        <v>702.24</v>
      </c>
      <c r="GO265">
        <f t="shared" si="273"/>
        <v>0</v>
      </c>
      <c r="GP265">
        <f t="shared" si="274"/>
        <v>0</v>
      </c>
      <c r="GR265">
        <v>0</v>
      </c>
      <c r="GS265">
        <v>3</v>
      </c>
      <c r="GT265">
        <v>0</v>
      </c>
      <c r="GU265" t="s">
        <v>1067</v>
      </c>
      <c r="GV265">
        <f t="shared" si="275"/>
        <v>0</v>
      </c>
      <c r="GW265">
        <v>1</v>
      </c>
      <c r="GX265">
        <f t="shared" si="276"/>
        <v>0</v>
      </c>
      <c r="HA265">
        <v>0</v>
      </c>
      <c r="HB265">
        <v>0</v>
      </c>
      <c r="IK265">
        <v>0</v>
      </c>
    </row>
    <row r="266" spans="1:245">
      <c r="A266">
        <v>18</v>
      </c>
      <c r="B266">
        <v>1</v>
      </c>
      <c r="C266">
        <v>494</v>
      </c>
      <c r="E266" t="s">
        <v>430</v>
      </c>
      <c r="F266" t="s">
        <v>431</v>
      </c>
      <c r="G266" t="s">
        <v>432</v>
      </c>
      <c r="H266" t="s">
        <v>171</v>
      </c>
      <c r="I266">
        <f>I263*J266</f>
        <v>70.599999999999994</v>
      </c>
      <c r="J266">
        <v>100</v>
      </c>
      <c r="O266">
        <f t="shared" si="242"/>
        <v>0</v>
      </c>
      <c r="P266">
        <f t="shared" si="243"/>
        <v>0</v>
      </c>
      <c r="Q266">
        <f t="shared" si="244"/>
        <v>0</v>
      </c>
      <c r="R266">
        <f t="shared" si="245"/>
        <v>0</v>
      </c>
      <c r="S266">
        <f t="shared" si="246"/>
        <v>0</v>
      </c>
      <c r="T266">
        <f t="shared" si="247"/>
        <v>0</v>
      </c>
      <c r="U266">
        <f t="shared" si="248"/>
        <v>0</v>
      </c>
      <c r="V266">
        <f t="shared" si="249"/>
        <v>0</v>
      </c>
      <c r="W266">
        <f t="shared" si="250"/>
        <v>0</v>
      </c>
      <c r="X266">
        <f t="shared" si="251"/>
        <v>0</v>
      </c>
      <c r="Y266">
        <f t="shared" si="252"/>
        <v>0</v>
      </c>
      <c r="AA266">
        <v>39278658</v>
      </c>
      <c r="AB266">
        <f t="shared" si="253"/>
        <v>0</v>
      </c>
      <c r="AC266">
        <f t="shared" si="277"/>
        <v>0</v>
      </c>
      <c r="AD266">
        <f>ROUND((((ET266)-(EU266))+AE266),2)</f>
        <v>0</v>
      </c>
      <c r="AE266">
        <f t="shared" si="280"/>
        <v>0</v>
      </c>
      <c r="AF266">
        <f t="shared" si="280"/>
        <v>0</v>
      </c>
      <c r="AG266">
        <f t="shared" si="255"/>
        <v>0</v>
      </c>
      <c r="AH266">
        <f t="shared" si="281"/>
        <v>0</v>
      </c>
      <c r="AI266">
        <f t="shared" si="281"/>
        <v>0</v>
      </c>
      <c r="AJ266">
        <f t="shared" si="257"/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115</v>
      </c>
      <c r="AU266">
        <v>71</v>
      </c>
      <c r="AV266">
        <v>1</v>
      </c>
      <c r="AW266">
        <v>1</v>
      </c>
      <c r="AZ266">
        <v>6.08</v>
      </c>
      <c r="BA266">
        <v>1</v>
      </c>
      <c r="BB266">
        <v>1</v>
      </c>
      <c r="BC266">
        <v>6.08</v>
      </c>
      <c r="BD266" t="s">
        <v>1067</v>
      </c>
      <c r="BE266" t="s">
        <v>1067</v>
      </c>
      <c r="BF266" t="s">
        <v>1067</v>
      </c>
      <c r="BG266" t="s">
        <v>1067</v>
      </c>
      <c r="BH266">
        <v>3</v>
      </c>
      <c r="BI266">
        <v>1</v>
      </c>
      <c r="BJ266" t="s">
        <v>1067</v>
      </c>
      <c r="BM266">
        <v>16001</v>
      </c>
      <c r="BN266">
        <v>0</v>
      </c>
      <c r="BO266" t="s">
        <v>1067</v>
      </c>
      <c r="BP266">
        <v>0</v>
      </c>
      <c r="BQ266">
        <v>2</v>
      </c>
      <c r="BR266">
        <v>0</v>
      </c>
      <c r="BS266">
        <v>1</v>
      </c>
      <c r="BT266">
        <v>1</v>
      </c>
      <c r="BU266">
        <v>1</v>
      </c>
      <c r="BV266">
        <v>1</v>
      </c>
      <c r="BW266">
        <v>1</v>
      </c>
      <c r="BX266">
        <v>1</v>
      </c>
      <c r="BY266" t="s">
        <v>1067</v>
      </c>
      <c r="BZ266">
        <v>128</v>
      </c>
      <c r="CA266">
        <v>83</v>
      </c>
      <c r="CF266">
        <v>0</v>
      </c>
      <c r="CG266">
        <v>0</v>
      </c>
      <c r="CM266">
        <v>0</v>
      </c>
      <c r="CN266" t="s">
        <v>1067</v>
      </c>
      <c r="CO266">
        <v>0</v>
      </c>
      <c r="CP266">
        <f t="shared" si="258"/>
        <v>0</v>
      </c>
      <c r="CQ266">
        <f t="shared" si="259"/>
        <v>0</v>
      </c>
      <c r="CR266">
        <f t="shared" si="260"/>
        <v>0</v>
      </c>
      <c r="CS266">
        <f t="shared" si="261"/>
        <v>0</v>
      </c>
      <c r="CT266">
        <f t="shared" si="262"/>
        <v>0</v>
      </c>
      <c r="CU266">
        <f t="shared" si="263"/>
        <v>0</v>
      </c>
      <c r="CV266">
        <f t="shared" si="264"/>
        <v>0</v>
      </c>
      <c r="CW266">
        <f t="shared" si="265"/>
        <v>0</v>
      </c>
      <c r="CX266">
        <f t="shared" si="266"/>
        <v>0</v>
      </c>
      <c r="CY266">
        <f t="shared" si="267"/>
        <v>0</v>
      </c>
      <c r="CZ266">
        <f t="shared" si="268"/>
        <v>0</v>
      </c>
      <c r="DC266" t="s">
        <v>1067</v>
      </c>
      <c r="DD266" t="s">
        <v>1067</v>
      </c>
      <c r="DE266" t="s">
        <v>1067</v>
      </c>
      <c r="DF266" t="s">
        <v>1067</v>
      </c>
      <c r="DG266" t="s">
        <v>1067</v>
      </c>
      <c r="DH266" t="s">
        <v>1067</v>
      </c>
      <c r="DI266" t="s">
        <v>1067</v>
      </c>
      <c r="DJ266" t="s">
        <v>1067</v>
      </c>
      <c r="DK266" t="s">
        <v>1067</v>
      </c>
      <c r="DL266" t="s">
        <v>1067</v>
      </c>
      <c r="DM266" t="s">
        <v>1067</v>
      </c>
      <c r="DN266">
        <v>0</v>
      </c>
      <c r="DO266">
        <v>0</v>
      </c>
      <c r="DP266">
        <v>1</v>
      </c>
      <c r="DQ266">
        <v>1</v>
      </c>
      <c r="DU266">
        <v>1003</v>
      </c>
      <c r="DV266" t="s">
        <v>171</v>
      </c>
      <c r="DW266" t="s">
        <v>171</v>
      </c>
      <c r="DX266">
        <v>1</v>
      </c>
      <c r="EE266">
        <v>39174530</v>
      </c>
      <c r="EF266">
        <v>2</v>
      </c>
      <c r="EG266" t="s">
        <v>1084</v>
      </c>
      <c r="EH266">
        <v>0</v>
      </c>
      <c r="EI266" t="s">
        <v>1067</v>
      </c>
      <c r="EJ266">
        <v>1</v>
      </c>
      <c r="EK266">
        <v>16001</v>
      </c>
      <c r="EL266" t="s">
        <v>408</v>
      </c>
      <c r="EM266" t="s">
        <v>409</v>
      </c>
      <c r="EO266" t="s">
        <v>1067</v>
      </c>
      <c r="EQ266">
        <v>0</v>
      </c>
      <c r="ER266">
        <v>0</v>
      </c>
      <c r="ES266">
        <v>0</v>
      </c>
      <c r="ET266">
        <v>0</v>
      </c>
      <c r="EU266">
        <v>0</v>
      </c>
      <c r="EV266">
        <v>0</v>
      </c>
      <c r="EW266">
        <v>0</v>
      </c>
      <c r="EX266">
        <v>0</v>
      </c>
      <c r="FQ266">
        <v>0</v>
      </c>
      <c r="FR266">
        <f t="shared" si="269"/>
        <v>0</v>
      </c>
      <c r="FS266">
        <v>0</v>
      </c>
      <c r="FT266" t="s">
        <v>1088</v>
      </c>
      <c r="FU266" t="s">
        <v>1089</v>
      </c>
      <c r="FX266">
        <v>115.2</v>
      </c>
      <c r="FY266">
        <v>70.55</v>
      </c>
      <c r="GA266" t="s">
        <v>1067</v>
      </c>
      <c r="GD266">
        <v>0</v>
      </c>
      <c r="GF266">
        <v>594190089</v>
      </c>
      <c r="GG266">
        <v>1</v>
      </c>
      <c r="GH266">
        <v>1</v>
      </c>
      <c r="GI266">
        <v>4</v>
      </c>
      <c r="GJ266">
        <v>0</v>
      </c>
      <c r="GK266">
        <f>ROUND(R266*(R12)/100,2)</f>
        <v>0</v>
      </c>
      <c r="GL266">
        <f t="shared" si="270"/>
        <v>0</v>
      </c>
      <c r="GM266">
        <f t="shared" si="271"/>
        <v>0</v>
      </c>
      <c r="GN266">
        <f t="shared" si="272"/>
        <v>0</v>
      </c>
      <c r="GO266">
        <f t="shared" si="273"/>
        <v>0</v>
      </c>
      <c r="GP266">
        <f t="shared" si="274"/>
        <v>0</v>
      </c>
      <c r="GR266">
        <v>0</v>
      </c>
      <c r="GS266">
        <v>3</v>
      </c>
      <c r="GT266">
        <v>0</v>
      </c>
      <c r="GU266" t="s">
        <v>1067</v>
      </c>
      <c r="GV266">
        <f t="shared" si="275"/>
        <v>0</v>
      </c>
      <c r="GW266">
        <v>1</v>
      </c>
      <c r="GX266">
        <f t="shared" si="276"/>
        <v>0</v>
      </c>
      <c r="HA266">
        <v>0</v>
      </c>
      <c r="HB266">
        <v>0</v>
      </c>
      <c r="IK266">
        <v>0</v>
      </c>
    </row>
    <row r="267" spans="1:245">
      <c r="A267">
        <v>17</v>
      </c>
      <c r="B267">
        <v>1</v>
      </c>
      <c r="C267">
        <f ca="1">ROW(SmtRes!A512)</f>
        <v>512</v>
      </c>
      <c r="D267">
        <f ca="1">ROW(EtalonRes!A496)</f>
        <v>496</v>
      </c>
      <c r="E267" t="s">
        <v>433</v>
      </c>
      <c r="F267" t="s">
        <v>434</v>
      </c>
      <c r="G267" t="s">
        <v>435</v>
      </c>
      <c r="H267" t="s">
        <v>1108</v>
      </c>
      <c r="I267">
        <f>ROUND(277.2/100,9)</f>
        <v>2.7719999999999998</v>
      </c>
      <c r="J267">
        <v>0</v>
      </c>
      <c r="O267">
        <f t="shared" si="242"/>
        <v>7431.33</v>
      </c>
      <c r="P267">
        <f t="shared" si="243"/>
        <v>459.6</v>
      </c>
      <c r="Q267">
        <f t="shared" si="244"/>
        <v>824.32</v>
      </c>
      <c r="R267">
        <f t="shared" si="245"/>
        <v>128.26</v>
      </c>
      <c r="S267">
        <f t="shared" si="246"/>
        <v>6147.41</v>
      </c>
      <c r="T267">
        <f t="shared" si="247"/>
        <v>0</v>
      </c>
      <c r="U267">
        <f t="shared" si="248"/>
        <v>105.10176599999998</v>
      </c>
      <c r="V267">
        <f t="shared" si="249"/>
        <v>1.7324999999999999</v>
      </c>
      <c r="W267">
        <f t="shared" si="250"/>
        <v>0</v>
      </c>
      <c r="X267">
        <f t="shared" si="251"/>
        <v>7217.02</v>
      </c>
      <c r="Y267">
        <f t="shared" si="252"/>
        <v>4455.7299999999996</v>
      </c>
      <c r="AA267">
        <v>39278658</v>
      </c>
      <c r="AB267">
        <f t="shared" si="253"/>
        <v>440.93</v>
      </c>
      <c r="AC267">
        <f t="shared" si="277"/>
        <v>27.27</v>
      </c>
      <c r="AD267">
        <f>ROUND(((((ET267*1.25))-((EU267*1.25)))+AE267),2)</f>
        <v>48.91</v>
      </c>
      <c r="AE267">
        <f>ROUND(((EU267*1.25)),2)</f>
        <v>7.61</v>
      </c>
      <c r="AF267">
        <f>ROUND(((EV267*1.15)),2)</f>
        <v>364.75</v>
      </c>
      <c r="AG267">
        <f t="shared" si="255"/>
        <v>0</v>
      </c>
      <c r="AH267">
        <f>((EW267*1.15))</f>
        <v>37.915499999999994</v>
      </c>
      <c r="AI267">
        <f>((EX267*1.25))</f>
        <v>0.625</v>
      </c>
      <c r="AJ267">
        <f t="shared" si="257"/>
        <v>0</v>
      </c>
      <c r="AK267">
        <v>383.57</v>
      </c>
      <c r="AL267">
        <v>27.27</v>
      </c>
      <c r="AM267">
        <v>39.130000000000003</v>
      </c>
      <c r="AN267">
        <v>6.09</v>
      </c>
      <c r="AO267">
        <v>317.17</v>
      </c>
      <c r="AP267">
        <v>0</v>
      </c>
      <c r="AQ267">
        <v>32.97</v>
      </c>
      <c r="AR267">
        <v>0.5</v>
      </c>
      <c r="AS267">
        <v>0</v>
      </c>
      <c r="AT267">
        <v>115</v>
      </c>
      <c r="AU267">
        <v>71</v>
      </c>
      <c r="AV267">
        <v>1</v>
      </c>
      <c r="AW267">
        <v>1</v>
      </c>
      <c r="AZ267">
        <v>6.08</v>
      </c>
      <c r="BA267">
        <v>6.08</v>
      </c>
      <c r="BB267">
        <v>6.08</v>
      </c>
      <c r="BC267">
        <v>6.08</v>
      </c>
      <c r="BD267" t="s">
        <v>1067</v>
      </c>
      <c r="BE267" t="s">
        <v>1067</v>
      </c>
      <c r="BF267" t="s">
        <v>1067</v>
      </c>
      <c r="BG267" t="s">
        <v>1067</v>
      </c>
      <c r="BH267">
        <v>0</v>
      </c>
      <c r="BI267">
        <v>1</v>
      </c>
      <c r="BJ267" t="s">
        <v>436</v>
      </c>
      <c r="BM267">
        <v>16001</v>
      </c>
      <c r="BN267">
        <v>0</v>
      </c>
      <c r="BO267" t="s">
        <v>1067</v>
      </c>
      <c r="BP267">
        <v>0</v>
      </c>
      <c r="BQ267">
        <v>2</v>
      </c>
      <c r="BR267">
        <v>0</v>
      </c>
      <c r="BS267">
        <v>6.08</v>
      </c>
      <c r="BT267">
        <v>1</v>
      </c>
      <c r="BU267">
        <v>1</v>
      </c>
      <c r="BV267">
        <v>1</v>
      </c>
      <c r="BW267">
        <v>1</v>
      </c>
      <c r="BX267">
        <v>1</v>
      </c>
      <c r="BY267" t="s">
        <v>1067</v>
      </c>
      <c r="BZ267">
        <v>128</v>
      </c>
      <c r="CA267">
        <v>83</v>
      </c>
      <c r="CF267">
        <v>0</v>
      </c>
      <c r="CG267">
        <v>0</v>
      </c>
      <c r="CM267">
        <v>0</v>
      </c>
      <c r="CN267" t="s">
        <v>1021</v>
      </c>
      <c r="CO267">
        <v>0</v>
      </c>
      <c r="CP267">
        <f t="shared" si="258"/>
        <v>7431.33</v>
      </c>
      <c r="CQ267">
        <f t="shared" si="259"/>
        <v>165.80160000000001</v>
      </c>
      <c r="CR267">
        <f t="shared" si="260"/>
        <v>297.37279999999998</v>
      </c>
      <c r="CS267">
        <f t="shared" si="261"/>
        <v>46.268800000000006</v>
      </c>
      <c r="CT267">
        <f t="shared" si="262"/>
        <v>2217.6799999999998</v>
      </c>
      <c r="CU267">
        <f t="shared" si="263"/>
        <v>0</v>
      </c>
      <c r="CV267">
        <f t="shared" si="264"/>
        <v>37.915499999999994</v>
      </c>
      <c r="CW267">
        <f t="shared" si="265"/>
        <v>0.625</v>
      </c>
      <c r="CX267">
        <f t="shared" si="266"/>
        <v>0</v>
      </c>
      <c r="CY267">
        <f t="shared" si="267"/>
        <v>7217.0205000000005</v>
      </c>
      <c r="CZ267">
        <f t="shared" si="268"/>
        <v>4455.7257</v>
      </c>
      <c r="DC267" t="s">
        <v>1067</v>
      </c>
      <c r="DD267" t="s">
        <v>1067</v>
      </c>
      <c r="DE267" t="s">
        <v>1082</v>
      </c>
      <c r="DF267" t="s">
        <v>1082</v>
      </c>
      <c r="DG267" t="s">
        <v>1083</v>
      </c>
      <c r="DH267" t="s">
        <v>1067</v>
      </c>
      <c r="DI267" t="s">
        <v>1083</v>
      </c>
      <c r="DJ267" t="s">
        <v>1082</v>
      </c>
      <c r="DK267" t="s">
        <v>1067</v>
      </c>
      <c r="DL267" t="s">
        <v>1067</v>
      </c>
      <c r="DM267" t="s">
        <v>1067</v>
      </c>
      <c r="DN267">
        <v>0</v>
      </c>
      <c r="DO267">
        <v>0</v>
      </c>
      <c r="DP267">
        <v>1</v>
      </c>
      <c r="DQ267">
        <v>1</v>
      </c>
      <c r="DU267">
        <v>1003</v>
      </c>
      <c r="DV267" t="s">
        <v>1108</v>
      </c>
      <c r="DW267" t="s">
        <v>1108</v>
      </c>
      <c r="DX267">
        <v>100</v>
      </c>
      <c r="EE267">
        <v>39174530</v>
      </c>
      <c r="EF267">
        <v>2</v>
      </c>
      <c r="EG267" t="s">
        <v>1084</v>
      </c>
      <c r="EH267">
        <v>0</v>
      </c>
      <c r="EI267" t="s">
        <v>1067</v>
      </c>
      <c r="EJ267">
        <v>1</v>
      </c>
      <c r="EK267">
        <v>16001</v>
      </c>
      <c r="EL267" t="s">
        <v>408</v>
      </c>
      <c r="EM267" t="s">
        <v>409</v>
      </c>
      <c r="EO267" t="s">
        <v>1087</v>
      </c>
      <c r="EQ267">
        <v>0</v>
      </c>
      <c r="ER267">
        <v>383.57</v>
      </c>
      <c r="ES267">
        <v>27.27</v>
      </c>
      <c r="ET267">
        <v>39.130000000000003</v>
      </c>
      <c r="EU267">
        <v>6.09</v>
      </c>
      <c r="EV267">
        <v>317.17</v>
      </c>
      <c r="EW267">
        <v>32.97</v>
      </c>
      <c r="EX267">
        <v>0.5</v>
      </c>
      <c r="EY267">
        <v>0</v>
      </c>
      <c r="FQ267">
        <v>0</v>
      </c>
      <c r="FR267">
        <f t="shared" si="269"/>
        <v>0</v>
      </c>
      <c r="FS267">
        <v>0</v>
      </c>
      <c r="FT267" t="s">
        <v>1088</v>
      </c>
      <c r="FU267" t="s">
        <v>1089</v>
      </c>
      <c r="FX267">
        <v>115.2</v>
      </c>
      <c r="FY267">
        <v>70.55</v>
      </c>
      <c r="GA267" t="s">
        <v>1067</v>
      </c>
      <c r="GD267">
        <v>0</v>
      </c>
      <c r="GF267">
        <v>1382640866</v>
      </c>
      <c r="GG267">
        <v>1</v>
      </c>
      <c r="GH267">
        <v>1</v>
      </c>
      <c r="GI267">
        <v>4</v>
      </c>
      <c r="GJ267">
        <v>0</v>
      </c>
      <c r="GK267">
        <f>ROUND(R267*(R12)/100,2)</f>
        <v>0</v>
      </c>
      <c r="GL267">
        <f t="shared" si="270"/>
        <v>0</v>
      </c>
      <c r="GM267">
        <f t="shared" si="271"/>
        <v>19104.080000000002</v>
      </c>
      <c r="GN267">
        <f t="shared" si="272"/>
        <v>19104.080000000002</v>
      </c>
      <c r="GO267">
        <f t="shared" si="273"/>
        <v>0</v>
      </c>
      <c r="GP267">
        <f t="shared" si="274"/>
        <v>0</v>
      </c>
      <c r="GR267">
        <v>0</v>
      </c>
      <c r="GS267">
        <v>3</v>
      </c>
      <c r="GT267">
        <v>0</v>
      </c>
      <c r="GU267" t="s">
        <v>1067</v>
      </c>
      <c r="GV267">
        <f t="shared" si="275"/>
        <v>0</v>
      </c>
      <c r="GW267">
        <v>1</v>
      </c>
      <c r="GX267">
        <f t="shared" si="276"/>
        <v>0</v>
      </c>
      <c r="HA267">
        <v>0</v>
      </c>
      <c r="HB267">
        <v>0</v>
      </c>
      <c r="IK267">
        <v>0</v>
      </c>
    </row>
    <row r="268" spans="1:245">
      <c r="A268">
        <v>18</v>
      </c>
      <c r="B268">
        <v>1</v>
      </c>
      <c r="C268">
        <v>511</v>
      </c>
      <c r="E268" t="s">
        <v>437</v>
      </c>
      <c r="F268" t="s">
        <v>438</v>
      </c>
      <c r="G268" t="s">
        <v>439</v>
      </c>
      <c r="H268" t="s">
        <v>171</v>
      </c>
      <c r="I268">
        <f>I267*J268</f>
        <v>277.2</v>
      </c>
      <c r="J268">
        <v>100</v>
      </c>
      <c r="O268">
        <f t="shared" si="242"/>
        <v>21791.91</v>
      </c>
      <c r="P268">
        <f t="shared" si="243"/>
        <v>21791.91</v>
      </c>
      <c r="Q268">
        <f t="shared" si="244"/>
        <v>0</v>
      </c>
      <c r="R268">
        <f t="shared" si="245"/>
        <v>0</v>
      </c>
      <c r="S268">
        <f t="shared" si="246"/>
        <v>0</v>
      </c>
      <c r="T268">
        <f t="shared" si="247"/>
        <v>0</v>
      </c>
      <c r="U268">
        <f t="shared" si="248"/>
        <v>0</v>
      </c>
      <c r="V268">
        <f t="shared" si="249"/>
        <v>0</v>
      </c>
      <c r="W268">
        <f t="shared" si="250"/>
        <v>0</v>
      </c>
      <c r="X268">
        <f t="shared" si="251"/>
        <v>0</v>
      </c>
      <c r="Y268">
        <f t="shared" si="252"/>
        <v>0</v>
      </c>
      <c r="AA268">
        <v>39278658</v>
      </c>
      <c r="AB268">
        <f t="shared" si="253"/>
        <v>12.93</v>
      </c>
      <c r="AC268">
        <f t="shared" si="277"/>
        <v>12.93</v>
      </c>
      <c r="AD268">
        <f>ROUND((((ET268)-(EU268))+AE268),2)</f>
        <v>0</v>
      </c>
      <c r="AE268">
        <f t="shared" ref="AE268:AF271" si="282">ROUND((EU268),2)</f>
        <v>0</v>
      </c>
      <c r="AF268">
        <f t="shared" si="282"/>
        <v>0</v>
      </c>
      <c r="AG268">
        <f t="shared" si="255"/>
        <v>0</v>
      </c>
      <c r="AH268">
        <f t="shared" ref="AH268:AI271" si="283">(EW268)</f>
        <v>0</v>
      </c>
      <c r="AI268">
        <f t="shared" si="283"/>
        <v>0</v>
      </c>
      <c r="AJ268">
        <f t="shared" si="257"/>
        <v>0</v>
      </c>
      <c r="AK268">
        <v>12.93</v>
      </c>
      <c r="AL268">
        <v>12.93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115</v>
      </c>
      <c r="AU268">
        <v>71</v>
      </c>
      <c r="AV268">
        <v>1</v>
      </c>
      <c r="AW268">
        <v>1</v>
      </c>
      <c r="AZ268">
        <v>6.08</v>
      </c>
      <c r="BA268">
        <v>1</v>
      </c>
      <c r="BB268">
        <v>1</v>
      </c>
      <c r="BC268">
        <v>6.08</v>
      </c>
      <c r="BD268" t="s">
        <v>1067</v>
      </c>
      <c r="BE268" t="s">
        <v>1067</v>
      </c>
      <c r="BF268" t="s">
        <v>1067</v>
      </c>
      <c r="BG268" t="s">
        <v>1067</v>
      </c>
      <c r="BH268">
        <v>3</v>
      </c>
      <c r="BI268">
        <v>1</v>
      </c>
      <c r="BJ268" t="s">
        <v>440</v>
      </c>
      <c r="BM268">
        <v>16001</v>
      </c>
      <c r="BN268">
        <v>0</v>
      </c>
      <c r="BO268" t="s">
        <v>1067</v>
      </c>
      <c r="BP268">
        <v>0</v>
      </c>
      <c r="BQ268">
        <v>2</v>
      </c>
      <c r="BR268">
        <v>0</v>
      </c>
      <c r="BS268">
        <v>1</v>
      </c>
      <c r="BT268">
        <v>1</v>
      </c>
      <c r="BU268">
        <v>1</v>
      </c>
      <c r="BV268">
        <v>1</v>
      </c>
      <c r="BW268">
        <v>1</v>
      </c>
      <c r="BX268">
        <v>1</v>
      </c>
      <c r="BY268" t="s">
        <v>1067</v>
      </c>
      <c r="BZ268">
        <v>128</v>
      </c>
      <c r="CA268">
        <v>83</v>
      </c>
      <c r="CF268">
        <v>0</v>
      </c>
      <c r="CG268">
        <v>0</v>
      </c>
      <c r="CM268">
        <v>0</v>
      </c>
      <c r="CN268" t="s">
        <v>1067</v>
      </c>
      <c r="CO268">
        <v>0</v>
      </c>
      <c r="CP268">
        <f t="shared" si="258"/>
        <v>21791.91</v>
      </c>
      <c r="CQ268">
        <f t="shared" si="259"/>
        <v>78.614400000000003</v>
      </c>
      <c r="CR268">
        <f t="shared" si="260"/>
        <v>0</v>
      </c>
      <c r="CS268">
        <f t="shared" si="261"/>
        <v>0</v>
      </c>
      <c r="CT268">
        <f t="shared" si="262"/>
        <v>0</v>
      </c>
      <c r="CU268">
        <f t="shared" si="263"/>
        <v>0</v>
      </c>
      <c r="CV268">
        <f t="shared" si="264"/>
        <v>0</v>
      </c>
      <c r="CW268">
        <f t="shared" si="265"/>
        <v>0</v>
      </c>
      <c r="CX268">
        <f t="shared" si="266"/>
        <v>0</v>
      </c>
      <c r="CY268">
        <f t="shared" si="267"/>
        <v>0</v>
      </c>
      <c r="CZ268">
        <f t="shared" si="268"/>
        <v>0</v>
      </c>
      <c r="DC268" t="s">
        <v>1067</v>
      </c>
      <c r="DD268" t="s">
        <v>1067</v>
      </c>
      <c r="DE268" t="s">
        <v>1067</v>
      </c>
      <c r="DF268" t="s">
        <v>1067</v>
      </c>
      <c r="DG268" t="s">
        <v>1067</v>
      </c>
      <c r="DH268" t="s">
        <v>1067</v>
      </c>
      <c r="DI268" t="s">
        <v>1067</v>
      </c>
      <c r="DJ268" t="s">
        <v>1067</v>
      </c>
      <c r="DK268" t="s">
        <v>1067</v>
      </c>
      <c r="DL268" t="s">
        <v>1067</v>
      </c>
      <c r="DM268" t="s">
        <v>1067</v>
      </c>
      <c r="DN268">
        <v>0</v>
      </c>
      <c r="DO268">
        <v>0</v>
      </c>
      <c r="DP268">
        <v>1</v>
      </c>
      <c r="DQ268">
        <v>1</v>
      </c>
      <c r="DU268">
        <v>1003</v>
      </c>
      <c r="DV268" t="s">
        <v>171</v>
      </c>
      <c r="DW268" t="s">
        <v>171</v>
      </c>
      <c r="DX268">
        <v>1</v>
      </c>
      <c r="EE268">
        <v>39174530</v>
      </c>
      <c r="EF268">
        <v>2</v>
      </c>
      <c r="EG268" t="s">
        <v>1084</v>
      </c>
      <c r="EH268">
        <v>0</v>
      </c>
      <c r="EI268" t="s">
        <v>1067</v>
      </c>
      <c r="EJ268">
        <v>1</v>
      </c>
      <c r="EK268">
        <v>16001</v>
      </c>
      <c r="EL268" t="s">
        <v>408</v>
      </c>
      <c r="EM268" t="s">
        <v>409</v>
      </c>
      <c r="EO268" t="s">
        <v>1067</v>
      </c>
      <c r="EQ268">
        <v>0</v>
      </c>
      <c r="ER268">
        <v>12.93</v>
      </c>
      <c r="ES268">
        <v>12.93</v>
      </c>
      <c r="ET268">
        <v>0</v>
      </c>
      <c r="EU268">
        <v>0</v>
      </c>
      <c r="EV268">
        <v>0</v>
      </c>
      <c r="EW268">
        <v>0</v>
      </c>
      <c r="EX268">
        <v>0</v>
      </c>
      <c r="FQ268">
        <v>0</v>
      </c>
      <c r="FR268">
        <f t="shared" si="269"/>
        <v>0</v>
      </c>
      <c r="FS268">
        <v>0</v>
      </c>
      <c r="FT268" t="s">
        <v>1088</v>
      </c>
      <c r="FU268" t="s">
        <v>1089</v>
      </c>
      <c r="FX268">
        <v>115.2</v>
      </c>
      <c r="FY268">
        <v>70.55</v>
      </c>
      <c r="GA268" t="s">
        <v>1067</v>
      </c>
      <c r="GD268">
        <v>0</v>
      </c>
      <c r="GF268">
        <v>1987173636</v>
      </c>
      <c r="GG268">
        <v>1</v>
      </c>
      <c r="GH268">
        <v>1</v>
      </c>
      <c r="GI268">
        <v>4</v>
      </c>
      <c r="GJ268">
        <v>0</v>
      </c>
      <c r="GK268">
        <f>ROUND(R268*(R12)/100,2)</f>
        <v>0</v>
      </c>
      <c r="GL268">
        <f t="shared" si="270"/>
        <v>0</v>
      </c>
      <c r="GM268">
        <f t="shared" si="271"/>
        <v>21791.91</v>
      </c>
      <c r="GN268">
        <f t="shared" si="272"/>
        <v>21791.91</v>
      </c>
      <c r="GO268">
        <f t="shared" si="273"/>
        <v>0</v>
      </c>
      <c r="GP268">
        <f t="shared" si="274"/>
        <v>0</v>
      </c>
      <c r="GR268">
        <v>0</v>
      </c>
      <c r="GS268">
        <v>3</v>
      </c>
      <c r="GT268">
        <v>0</v>
      </c>
      <c r="GU268" t="s">
        <v>1067</v>
      </c>
      <c r="GV268">
        <f t="shared" si="275"/>
        <v>0</v>
      </c>
      <c r="GW268">
        <v>1</v>
      </c>
      <c r="GX268">
        <f t="shared" si="276"/>
        <v>0</v>
      </c>
      <c r="HA268">
        <v>0</v>
      </c>
      <c r="HB268">
        <v>0</v>
      </c>
      <c r="IK268">
        <v>0</v>
      </c>
    </row>
    <row r="269" spans="1:245">
      <c r="A269">
        <v>18</v>
      </c>
      <c r="B269">
        <v>1</v>
      </c>
      <c r="C269">
        <v>510</v>
      </c>
      <c r="E269" t="s">
        <v>441</v>
      </c>
      <c r="F269" t="s">
        <v>442</v>
      </c>
      <c r="G269" t="s">
        <v>443</v>
      </c>
      <c r="H269" t="s">
        <v>261</v>
      </c>
      <c r="I269">
        <f>I267*J269</f>
        <v>13.900000000000002</v>
      </c>
      <c r="J269">
        <v>5.0144300144300153</v>
      </c>
      <c r="O269">
        <f t="shared" si="242"/>
        <v>2687.48</v>
      </c>
      <c r="P269">
        <f t="shared" si="243"/>
        <v>2687.48</v>
      </c>
      <c r="Q269">
        <f t="shared" si="244"/>
        <v>0</v>
      </c>
      <c r="R269">
        <f t="shared" si="245"/>
        <v>0</v>
      </c>
      <c r="S269">
        <f t="shared" si="246"/>
        <v>0</v>
      </c>
      <c r="T269">
        <f t="shared" si="247"/>
        <v>0</v>
      </c>
      <c r="U269">
        <f t="shared" si="248"/>
        <v>0</v>
      </c>
      <c r="V269">
        <f t="shared" si="249"/>
        <v>0</v>
      </c>
      <c r="W269">
        <f t="shared" si="250"/>
        <v>0</v>
      </c>
      <c r="X269">
        <f t="shared" si="251"/>
        <v>0</v>
      </c>
      <c r="Y269">
        <f t="shared" si="252"/>
        <v>0</v>
      </c>
      <c r="AA269">
        <v>39278658</v>
      </c>
      <c r="AB269">
        <f t="shared" si="253"/>
        <v>31.8</v>
      </c>
      <c r="AC269">
        <f t="shared" si="277"/>
        <v>31.8</v>
      </c>
      <c r="AD269">
        <f>ROUND((((ET269)-(EU269))+AE269),2)</f>
        <v>0</v>
      </c>
      <c r="AE269">
        <f t="shared" si="282"/>
        <v>0</v>
      </c>
      <c r="AF269">
        <f t="shared" si="282"/>
        <v>0</v>
      </c>
      <c r="AG269">
        <f t="shared" si="255"/>
        <v>0</v>
      </c>
      <c r="AH269">
        <f t="shared" si="283"/>
        <v>0</v>
      </c>
      <c r="AI269">
        <f t="shared" si="283"/>
        <v>0</v>
      </c>
      <c r="AJ269">
        <f t="shared" si="257"/>
        <v>0</v>
      </c>
      <c r="AK269">
        <v>31.8</v>
      </c>
      <c r="AL269">
        <v>31.8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115</v>
      </c>
      <c r="AU269">
        <v>71</v>
      </c>
      <c r="AV269">
        <v>1</v>
      </c>
      <c r="AW269">
        <v>1</v>
      </c>
      <c r="AZ269">
        <v>6.08</v>
      </c>
      <c r="BA269">
        <v>1</v>
      </c>
      <c r="BB269">
        <v>1</v>
      </c>
      <c r="BC269">
        <v>6.08</v>
      </c>
      <c r="BD269" t="s">
        <v>1067</v>
      </c>
      <c r="BE269" t="s">
        <v>1067</v>
      </c>
      <c r="BF269" t="s">
        <v>1067</v>
      </c>
      <c r="BG269" t="s">
        <v>1067</v>
      </c>
      <c r="BH269">
        <v>3</v>
      </c>
      <c r="BI269">
        <v>1</v>
      </c>
      <c r="BJ269" t="s">
        <v>444</v>
      </c>
      <c r="BM269">
        <v>16001</v>
      </c>
      <c r="BN269">
        <v>0</v>
      </c>
      <c r="BO269" t="s">
        <v>1067</v>
      </c>
      <c r="BP269">
        <v>0</v>
      </c>
      <c r="BQ269">
        <v>2</v>
      </c>
      <c r="BR269">
        <v>0</v>
      </c>
      <c r="BS269">
        <v>1</v>
      </c>
      <c r="BT269">
        <v>1</v>
      </c>
      <c r="BU269">
        <v>1</v>
      </c>
      <c r="BV269">
        <v>1</v>
      </c>
      <c r="BW269">
        <v>1</v>
      </c>
      <c r="BX269">
        <v>1</v>
      </c>
      <c r="BY269" t="s">
        <v>1067</v>
      </c>
      <c r="BZ269">
        <v>128</v>
      </c>
      <c r="CA269">
        <v>83</v>
      </c>
      <c r="CF269">
        <v>0</v>
      </c>
      <c r="CG269">
        <v>0</v>
      </c>
      <c r="CM269">
        <v>0</v>
      </c>
      <c r="CN269" t="s">
        <v>1067</v>
      </c>
      <c r="CO269">
        <v>0</v>
      </c>
      <c r="CP269">
        <f t="shared" si="258"/>
        <v>2687.48</v>
      </c>
      <c r="CQ269">
        <f t="shared" si="259"/>
        <v>193.34399999999999</v>
      </c>
      <c r="CR269">
        <f t="shared" si="260"/>
        <v>0</v>
      </c>
      <c r="CS269">
        <f t="shared" si="261"/>
        <v>0</v>
      </c>
      <c r="CT269">
        <f t="shared" si="262"/>
        <v>0</v>
      </c>
      <c r="CU269">
        <f t="shared" si="263"/>
        <v>0</v>
      </c>
      <c r="CV269">
        <f t="shared" si="264"/>
        <v>0</v>
      </c>
      <c r="CW269">
        <f t="shared" si="265"/>
        <v>0</v>
      </c>
      <c r="CX269">
        <f t="shared" si="266"/>
        <v>0</v>
      </c>
      <c r="CY269">
        <f t="shared" si="267"/>
        <v>0</v>
      </c>
      <c r="CZ269">
        <f t="shared" si="268"/>
        <v>0</v>
      </c>
      <c r="DC269" t="s">
        <v>1067</v>
      </c>
      <c r="DD269" t="s">
        <v>1067</v>
      </c>
      <c r="DE269" t="s">
        <v>1067</v>
      </c>
      <c r="DF269" t="s">
        <v>1067</v>
      </c>
      <c r="DG269" t="s">
        <v>1067</v>
      </c>
      <c r="DH269" t="s">
        <v>1067</v>
      </c>
      <c r="DI269" t="s">
        <v>1067</v>
      </c>
      <c r="DJ269" t="s">
        <v>1067</v>
      </c>
      <c r="DK269" t="s">
        <v>1067</v>
      </c>
      <c r="DL269" t="s">
        <v>1067</v>
      </c>
      <c r="DM269" t="s">
        <v>1067</v>
      </c>
      <c r="DN269">
        <v>0</v>
      </c>
      <c r="DO269">
        <v>0</v>
      </c>
      <c r="DP269">
        <v>1</v>
      </c>
      <c r="DQ269">
        <v>1</v>
      </c>
      <c r="DU269">
        <v>1010</v>
      </c>
      <c r="DV269" t="s">
        <v>261</v>
      </c>
      <c r="DW269" t="s">
        <v>261</v>
      </c>
      <c r="DX269">
        <v>10</v>
      </c>
      <c r="EE269">
        <v>39174530</v>
      </c>
      <c r="EF269">
        <v>2</v>
      </c>
      <c r="EG269" t="s">
        <v>1084</v>
      </c>
      <c r="EH269">
        <v>0</v>
      </c>
      <c r="EI269" t="s">
        <v>1067</v>
      </c>
      <c r="EJ269">
        <v>1</v>
      </c>
      <c r="EK269">
        <v>16001</v>
      </c>
      <c r="EL269" t="s">
        <v>408</v>
      </c>
      <c r="EM269" t="s">
        <v>409</v>
      </c>
      <c r="EO269" t="s">
        <v>1067</v>
      </c>
      <c r="EQ269">
        <v>0</v>
      </c>
      <c r="ER269">
        <v>31.8</v>
      </c>
      <c r="ES269">
        <v>31.8</v>
      </c>
      <c r="ET269">
        <v>0</v>
      </c>
      <c r="EU269">
        <v>0</v>
      </c>
      <c r="EV269">
        <v>0</v>
      </c>
      <c r="EW269">
        <v>0</v>
      </c>
      <c r="EX269">
        <v>0</v>
      </c>
      <c r="FQ269">
        <v>0</v>
      </c>
      <c r="FR269">
        <f t="shared" si="269"/>
        <v>0</v>
      </c>
      <c r="FS269">
        <v>0</v>
      </c>
      <c r="FT269" t="s">
        <v>1088</v>
      </c>
      <c r="FU269" t="s">
        <v>1089</v>
      </c>
      <c r="FX269">
        <v>115.2</v>
      </c>
      <c r="FY269">
        <v>70.55</v>
      </c>
      <c r="GA269" t="s">
        <v>1067</v>
      </c>
      <c r="GD269">
        <v>0</v>
      </c>
      <c r="GF269">
        <v>-2068360021</v>
      </c>
      <c r="GG269">
        <v>1</v>
      </c>
      <c r="GH269">
        <v>1</v>
      </c>
      <c r="GI269">
        <v>4</v>
      </c>
      <c r="GJ269">
        <v>0</v>
      </c>
      <c r="GK269">
        <f>ROUND(R269*(R12)/100,2)</f>
        <v>0</v>
      </c>
      <c r="GL269">
        <f t="shared" si="270"/>
        <v>0</v>
      </c>
      <c r="GM269">
        <f t="shared" si="271"/>
        <v>2687.48</v>
      </c>
      <c r="GN269">
        <f t="shared" si="272"/>
        <v>2687.48</v>
      </c>
      <c r="GO269">
        <f t="shared" si="273"/>
        <v>0</v>
      </c>
      <c r="GP269">
        <f t="shared" si="274"/>
        <v>0</v>
      </c>
      <c r="GR269">
        <v>0</v>
      </c>
      <c r="GS269">
        <v>3</v>
      </c>
      <c r="GT269">
        <v>0</v>
      </c>
      <c r="GU269" t="s">
        <v>1067</v>
      </c>
      <c r="GV269">
        <f t="shared" si="275"/>
        <v>0</v>
      </c>
      <c r="GW269">
        <v>1</v>
      </c>
      <c r="GX269">
        <f t="shared" si="276"/>
        <v>0</v>
      </c>
      <c r="HA269">
        <v>0</v>
      </c>
      <c r="HB269">
        <v>0</v>
      </c>
      <c r="IK269">
        <v>0</v>
      </c>
    </row>
    <row r="270" spans="1:245">
      <c r="A270">
        <v>18</v>
      </c>
      <c r="B270">
        <v>1</v>
      </c>
      <c r="C270">
        <v>509</v>
      </c>
      <c r="E270" t="s">
        <v>445</v>
      </c>
      <c r="F270" t="s">
        <v>446</v>
      </c>
      <c r="G270" t="s">
        <v>447</v>
      </c>
      <c r="H270" t="s">
        <v>1227</v>
      </c>
      <c r="I270">
        <f>I267*J270</f>
        <v>0</v>
      </c>
      <c r="J270">
        <v>0</v>
      </c>
      <c r="O270">
        <f t="shared" si="242"/>
        <v>0</v>
      </c>
      <c r="P270">
        <f t="shared" si="243"/>
        <v>0</v>
      </c>
      <c r="Q270">
        <f t="shared" si="244"/>
        <v>0</v>
      </c>
      <c r="R270">
        <f t="shared" si="245"/>
        <v>0</v>
      </c>
      <c r="S270">
        <f t="shared" si="246"/>
        <v>0</v>
      </c>
      <c r="T270">
        <f t="shared" si="247"/>
        <v>0</v>
      </c>
      <c r="U270">
        <f t="shared" si="248"/>
        <v>0</v>
      </c>
      <c r="V270">
        <f t="shared" si="249"/>
        <v>0</v>
      </c>
      <c r="W270">
        <f t="shared" si="250"/>
        <v>0</v>
      </c>
      <c r="X270">
        <f t="shared" si="251"/>
        <v>0</v>
      </c>
      <c r="Y270">
        <f t="shared" si="252"/>
        <v>0</v>
      </c>
      <c r="AA270">
        <v>39278658</v>
      </c>
      <c r="AB270">
        <f t="shared" si="253"/>
        <v>0</v>
      </c>
      <c r="AC270">
        <f t="shared" si="277"/>
        <v>0</v>
      </c>
      <c r="AD270">
        <f>ROUND((((ET270)-(EU270))+AE270),2)</f>
        <v>0</v>
      </c>
      <c r="AE270">
        <f t="shared" si="282"/>
        <v>0</v>
      </c>
      <c r="AF270">
        <f t="shared" si="282"/>
        <v>0</v>
      </c>
      <c r="AG270">
        <f t="shared" si="255"/>
        <v>0</v>
      </c>
      <c r="AH270">
        <f t="shared" si="283"/>
        <v>0</v>
      </c>
      <c r="AI270">
        <f t="shared" si="283"/>
        <v>0</v>
      </c>
      <c r="AJ270">
        <f t="shared" si="257"/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115</v>
      </c>
      <c r="AU270">
        <v>71</v>
      </c>
      <c r="AV270">
        <v>1</v>
      </c>
      <c r="AW270">
        <v>1</v>
      </c>
      <c r="AZ270">
        <v>6.08</v>
      </c>
      <c r="BA270">
        <v>1</v>
      </c>
      <c r="BB270">
        <v>1</v>
      </c>
      <c r="BC270">
        <v>6.08</v>
      </c>
      <c r="BD270" t="s">
        <v>1067</v>
      </c>
      <c r="BE270" t="s">
        <v>1067</v>
      </c>
      <c r="BF270" t="s">
        <v>1067</v>
      </c>
      <c r="BG270" t="s">
        <v>1067</v>
      </c>
      <c r="BH270">
        <v>3</v>
      </c>
      <c r="BI270">
        <v>1</v>
      </c>
      <c r="BJ270" t="s">
        <v>1067</v>
      </c>
      <c r="BM270">
        <v>16001</v>
      </c>
      <c r="BN270">
        <v>0</v>
      </c>
      <c r="BO270" t="s">
        <v>1067</v>
      </c>
      <c r="BP270">
        <v>0</v>
      </c>
      <c r="BQ270">
        <v>2</v>
      </c>
      <c r="BR270">
        <v>0</v>
      </c>
      <c r="BS270">
        <v>1</v>
      </c>
      <c r="BT270">
        <v>1</v>
      </c>
      <c r="BU270">
        <v>1</v>
      </c>
      <c r="BV270">
        <v>1</v>
      </c>
      <c r="BW270">
        <v>1</v>
      </c>
      <c r="BX270">
        <v>1</v>
      </c>
      <c r="BY270" t="s">
        <v>1067</v>
      </c>
      <c r="BZ270">
        <v>128</v>
      </c>
      <c r="CA270">
        <v>83</v>
      </c>
      <c r="CF270">
        <v>0</v>
      </c>
      <c r="CG270">
        <v>0</v>
      </c>
      <c r="CM270">
        <v>0</v>
      </c>
      <c r="CN270" t="s">
        <v>1067</v>
      </c>
      <c r="CO270">
        <v>0</v>
      </c>
      <c r="CP270">
        <f t="shared" si="258"/>
        <v>0</v>
      </c>
      <c r="CQ270">
        <f t="shared" si="259"/>
        <v>0</v>
      </c>
      <c r="CR270">
        <f t="shared" si="260"/>
        <v>0</v>
      </c>
      <c r="CS270">
        <f t="shared" si="261"/>
        <v>0</v>
      </c>
      <c r="CT270">
        <f t="shared" si="262"/>
        <v>0</v>
      </c>
      <c r="CU270">
        <f t="shared" si="263"/>
        <v>0</v>
      </c>
      <c r="CV270">
        <f t="shared" si="264"/>
        <v>0</v>
      </c>
      <c r="CW270">
        <f t="shared" si="265"/>
        <v>0</v>
      </c>
      <c r="CX270">
        <f t="shared" si="266"/>
        <v>0</v>
      </c>
      <c r="CY270">
        <f t="shared" si="267"/>
        <v>0</v>
      </c>
      <c r="CZ270">
        <f t="shared" si="268"/>
        <v>0</v>
      </c>
      <c r="DC270" t="s">
        <v>1067</v>
      </c>
      <c r="DD270" t="s">
        <v>1067</v>
      </c>
      <c r="DE270" t="s">
        <v>1067</v>
      </c>
      <c r="DF270" t="s">
        <v>1067</v>
      </c>
      <c r="DG270" t="s">
        <v>1067</v>
      </c>
      <c r="DH270" t="s">
        <v>1067</v>
      </c>
      <c r="DI270" t="s">
        <v>1067</v>
      </c>
      <c r="DJ270" t="s">
        <v>1067</v>
      </c>
      <c r="DK270" t="s">
        <v>1067</v>
      </c>
      <c r="DL270" t="s">
        <v>1067</v>
      </c>
      <c r="DM270" t="s">
        <v>1067</v>
      </c>
      <c r="DN270">
        <v>0</v>
      </c>
      <c r="DO270">
        <v>0</v>
      </c>
      <c r="DP270">
        <v>1</v>
      </c>
      <c r="DQ270">
        <v>1</v>
      </c>
      <c r="DU270">
        <v>1009</v>
      </c>
      <c r="DV270" t="s">
        <v>1227</v>
      </c>
      <c r="DW270" t="s">
        <v>1227</v>
      </c>
      <c r="DX270">
        <v>1</v>
      </c>
      <c r="EE270">
        <v>39174530</v>
      </c>
      <c r="EF270">
        <v>2</v>
      </c>
      <c r="EG270" t="s">
        <v>1084</v>
      </c>
      <c r="EH270">
        <v>0</v>
      </c>
      <c r="EI270" t="s">
        <v>1067</v>
      </c>
      <c r="EJ270">
        <v>1</v>
      </c>
      <c r="EK270">
        <v>16001</v>
      </c>
      <c r="EL270" t="s">
        <v>408</v>
      </c>
      <c r="EM270" t="s">
        <v>409</v>
      </c>
      <c r="EO270" t="s">
        <v>1067</v>
      </c>
      <c r="EQ270">
        <v>0</v>
      </c>
      <c r="ER270">
        <v>0</v>
      </c>
      <c r="ES270">
        <v>0</v>
      </c>
      <c r="ET270">
        <v>0</v>
      </c>
      <c r="EU270">
        <v>0</v>
      </c>
      <c r="EV270">
        <v>0</v>
      </c>
      <c r="EW270">
        <v>0</v>
      </c>
      <c r="EX270">
        <v>0</v>
      </c>
      <c r="FQ270">
        <v>0</v>
      </c>
      <c r="FR270">
        <f t="shared" si="269"/>
        <v>0</v>
      </c>
      <c r="FS270">
        <v>0</v>
      </c>
      <c r="FT270" t="s">
        <v>1088</v>
      </c>
      <c r="FU270" t="s">
        <v>1089</v>
      </c>
      <c r="FX270">
        <v>115.2</v>
      </c>
      <c r="FY270">
        <v>70.55</v>
      </c>
      <c r="GA270" t="s">
        <v>1067</v>
      </c>
      <c r="GD270">
        <v>0</v>
      </c>
      <c r="GF270">
        <v>-4956437</v>
      </c>
      <c r="GG270">
        <v>1</v>
      </c>
      <c r="GH270">
        <v>1</v>
      </c>
      <c r="GI270">
        <v>4</v>
      </c>
      <c r="GJ270">
        <v>0</v>
      </c>
      <c r="GK270">
        <f>ROUND(R270*(R12)/100,2)</f>
        <v>0</v>
      </c>
      <c r="GL270">
        <f t="shared" si="270"/>
        <v>0</v>
      </c>
      <c r="GM270">
        <f t="shared" si="271"/>
        <v>0</v>
      </c>
      <c r="GN270">
        <f t="shared" si="272"/>
        <v>0</v>
      </c>
      <c r="GO270">
        <f t="shared" si="273"/>
        <v>0</v>
      </c>
      <c r="GP270">
        <f t="shared" si="274"/>
        <v>0</v>
      </c>
      <c r="GR270">
        <v>0</v>
      </c>
      <c r="GS270">
        <v>3</v>
      </c>
      <c r="GT270">
        <v>0</v>
      </c>
      <c r="GU270" t="s">
        <v>1067</v>
      </c>
      <c r="GV270">
        <f t="shared" si="275"/>
        <v>0</v>
      </c>
      <c r="GW270">
        <v>1</v>
      </c>
      <c r="GX270">
        <f t="shared" si="276"/>
        <v>0</v>
      </c>
      <c r="HA270">
        <v>0</v>
      </c>
      <c r="HB270">
        <v>0</v>
      </c>
      <c r="IK270">
        <v>0</v>
      </c>
    </row>
    <row r="271" spans="1:245">
      <c r="A271">
        <v>18</v>
      </c>
      <c r="B271">
        <v>1</v>
      </c>
      <c r="C271">
        <v>512</v>
      </c>
      <c r="E271" t="s">
        <v>448</v>
      </c>
      <c r="F271" t="s">
        <v>431</v>
      </c>
      <c r="G271" t="s">
        <v>432</v>
      </c>
      <c r="H271" t="s">
        <v>171</v>
      </c>
      <c r="I271">
        <f>I267*J271</f>
        <v>277.2</v>
      </c>
      <c r="J271">
        <v>100</v>
      </c>
      <c r="O271">
        <f t="shared" si="242"/>
        <v>0</v>
      </c>
      <c r="P271">
        <f t="shared" si="243"/>
        <v>0</v>
      </c>
      <c r="Q271">
        <f t="shared" si="244"/>
        <v>0</v>
      </c>
      <c r="R271">
        <f t="shared" si="245"/>
        <v>0</v>
      </c>
      <c r="S271">
        <f t="shared" si="246"/>
        <v>0</v>
      </c>
      <c r="T271">
        <f t="shared" si="247"/>
        <v>0</v>
      </c>
      <c r="U271">
        <f t="shared" si="248"/>
        <v>0</v>
      </c>
      <c r="V271">
        <f t="shared" si="249"/>
        <v>0</v>
      </c>
      <c r="W271">
        <f t="shared" si="250"/>
        <v>0</v>
      </c>
      <c r="X271">
        <f t="shared" si="251"/>
        <v>0</v>
      </c>
      <c r="Y271">
        <f t="shared" si="252"/>
        <v>0</v>
      </c>
      <c r="AA271">
        <v>39278658</v>
      </c>
      <c r="AB271">
        <f t="shared" si="253"/>
        <v>0</v>
      </c>
      <c r="AC271">
        <f t="shared" si="277"/>
        <v>0</v>
      </c>
      <c r="AD271">
        <f>ROUND((((ET271)-(EU271))+AE271),2)</f>
        <v>0</v>
      </c>
      <c r="AE271">
        <f t="shared" si="282"/>
        <v>0</v>
      </c>
      <c r="AF271">
        <f t="shared" si="282"/>
        <v>0</v>
      </c>
      <c r="AG271">
        <f t="shared" si="255"/>
        <v>0</v>
      </c>
      <c r="AH271">
        <f t="shared" si="283"/>
        <v>0</v>
      </c>
      <c r="AI271">
        <f t="shared" si="283"/>
        <v>0</v>
      </c>
      <c r="AJ271">
        <f t="shared" si="257"/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115</v>
      </c>
      <c r="AU271">
        <v>71</v>
      </c>
      <c r="AV271">
        <v>1</v>
      </c>
      <c r="AW271">
        <v>1</v>
      </c>
      <c r="AZ271">
        <v>6.08</v>
      </c>
      <c r="BA271">
        <v>1</v>
      </c>
      <c r="BB271">
        <v>1</v>
      </c>
      <c r="BC271">
        <v>6.08</v>
      </c>
      <c r="BD271" t="s">
        <v>1067</v>
      </c>
      <c r="BE271" t="s">
        <v>1067</v>
      </c>
      <c r="BF271" t="s">
        <v>1067</v>
      </c>
      <c r="BG271" t="s">
        <v>1067</v>
      </c>
      <c r="BH271">
        <v>3</v>
      </c>
      <c r="BI271">
        <v>1</v>
      </c>
      <c r="BJ271" t="s">
        <v>1067</v>
      </c>
      <c r="BM271">
        <v>16001</v>
      </c>
      <c r="BN271">
        <v>0</v>
      </c>
      <c r="BO271" t="s">
        <v>1067</v>
      </c>
      <c r="BP271">
        <v>0</v>
      </c>
      <c r="BQ271">
        <v>2</v>
      </c>
      <c r="BR271">
        <v>0</v>
      </c>
      <c r="BS271">
        <v>1</v>
      </c>
      <c r="BT271">
        <v>1</v>
      </c>
      <c r="BU271">
        <v>1</v>
      </c>
      <c r="BV271">
        <v>1</v>
      </c>
      <c r="BW271">
        <v>1</v>
      </c>
      <c r="BX271">
        <v>1</v>
      </c>
      <c r="BY271" t="s">
        <v>1067</v>
      </c>
      <c r="BZ271">
        <v>128</v>
      </c>
      <c r="CA271">
        <v>83</v>
      </c>
      <c r="CF271">
        <v>0</v>
      </c>
      <c r="CG271">
        <v>0</v>
      </c>
      <c r="CM271">
        <v>0</v>
      </c>
      <c r="CN271" t="s">
        <v>1067</v>
      </c>
      <c r="CO271">
        <v>0</v>
      </c>
      <c r="CP271">
        <f t="shared" si="258"/>
        <v>0</v>
      </c>
      <c r="CQ271">
        <f t="shared" si="259"/>
        <v>0</v>
      </c>
      <c r="CR271">
        <f t="shared" si="260"/>
        <v>0</v>
      </c>
      <c r="CS271">
        <f t="shared" si="261"/>
        <v>0</v>
      </c>
      <c r="CT271">
        <f t="shared" si="262"/>
        <v>0</v>
      </c>
      <c r="CU271">
        <f t="shared" si="263"/>
        <v>0</v>
      </c>
      <c r="CV271">
        <f t="shared" si="264"/>
        <v>0</v>
      </c>
      <c r="CW271">
        <f t="shared" si="265"/>
        <v>0</v>
      </c>
      <c r="CX271">
        <f t="shared" si="266"/>
        <v>0</v>
      </c>
      <c r="CY271">
        <f t="shared" si="267"/>
        <v>0</v>
      </c>
      <c r="CZ271">
        <f t="shared" si="268"/>
        <v>0</v>
      </c>
      <c r="DC271" t="s">
        <v>1067</v>
      </c>
      <c r="DD271" t="s">
        <v>1067</v>
      </c>
      <c r="DE271" t="s">
        <v>1067</v>
      </c>
      <c r="DF271" t="s">
        <v>1067</v>
      </c>
      <c r="DG271" t="s">
        <v>1067</v>
      </c>
      <c r="DH271" t="s">
        <v>1067</v>
      </c>
      <c r="DI271" t="s">
        <v>1067</v>
      </c>
      <c r="DJ271" t="s">
        <v>1067</v>
      </c>
      <c r="DK271" t="s">
        <v>1067</v>
      </c>
      <c r="DL271" t="s">
        <v>1067</v>
      </c>
      <c r="DM271" t="s">
        <v>1067</v>
      </c>
      <c r="DN271">
        <v>0</v>
      </c>
      <c r="DO271">
        <v>0</v>
      </c>
      <c r="DP271">
        <v>1</v>
      </c>
      <c r="DQ271">
        <v>1</v>
      </c>
      <c r="DU271">
        <v>1003</v>
      </c>
      <c r="DV271" t="s">
        <v>171</v>
      </c>
      <c r="DW271" t="s">
        <v>171</v>
      </c>
      <c r="DX271">
        <v>1</v>
      </c>
      <c r="EE271">
        <v>39174530</v>
      </c>
      <c r="EF271">
        <v>2</v>
      </c>
      <c r="EG271" t="s">
        <v>1084</v>
      </c>
      <c r="EH271">
        <v>0</v>
      </c>
      <c r="EI271" t="s">
        <v>1067</v>
      </c>
      <c r="EJ271">
        <v>1</v>
      </c>
      <c r="EK271">
        <v>16001</v>
      </c>
      <c r="EL271" t="s">
        <v>408</v>
      </c>
      <c r="EM271" t="s">
        <v>409</v>
      </c>
      <c r="EO271" t="s">
        <v>1067</v>
      </c>
      <c r="EQ271">
        <v>0</v>
      </c>
      <c r="ER271">
        <v>0</v>
      </c>
      <c r="ES271">
        <v>0</v>
      </c>
      <c r="ET271">
        <v>0</v>
      </c>
      <c r="EU271">
        <v>0</v>
      </c>
      <c r="EV271">
        <v>0</v>
      </c>
      <c r="EW271">
        <v>0</v>
      </c>
      <c r="EX271">
        <v>0</v>
      </c>
      <c r="FQ271">
        <v>0</v>
      </c>
      <c r="FR271">
        <f t="shared" si="269"/>
        <v>0</v>
      </c>
      <c r="FS271">
        <v>0</v>
      </c>
      <c r="FT271" t="s">
        <v>1088</v>
      </c>
      <c r="FU271" t="s">
        <v>1089</v>
      </c>
      <c r="FX271">
        <v>115.2</v>
      </c>
      <c r="FY271">
        <v>70.55</v>
      </c>
      <c r="GA271" t="s">
        <v>1067</v>
      </c>
      <c r="GD271">
        <v>0</v>
      </c>
      <c r="GF271">
        <v>594190089</v>
      </c>
      <c r="GG271">
        <v>1</v>
      </c>
      <c r="GH271">
        <v>1</v>
      </c>
      <c r="GI271">
        <v>4</v>
      </c>
      <c r="GJ271">
        <v>0</v>
      </c>
      <c r="GK271">
        <f>ROUND(R271*(R12)/100,2)</f>
        <v>0</v>
      </c>
      <c r="GL271">
        <f t="shared" si="270"/>
        <v>0</v>
      </c>
      <c r="GM271">
        <f t="shared" si="271"/>
        <v>0</v>
      </c>
      <c r="GN271">
        <f t="shared" si="272"/>
        <v>0</v>
      </c>
      <c r="GO271">
        <f t="shared" si="273"/>
        <v>0</v>
      </c>
      <c r="GP271">
        <f t="shared" si="274"/>
        <v>0</v>
      </c>
      <c r="GR271">
        <v>0</v>
      </c>
      <c r="GS271">
        <v>3</v>
      </c>
      <c r="GT271">
        <v>0</v>
      </c>
      <c r="GU271" t="s">
        <v>1067</v>
      </c>
      <c r="GV271">
        <f t="shared" si="275"/>
        <v>0</v>
      </c>
      <c r="GW271">
        <v>1</v>
      </c>
      <c r="GX271">
        <f t="shared" si="276"/>
        <v>0</v>
      </c>
      <c r="HA271">
        <v>0</v>
      </c>
      <c r="HB271">
        <v>0</v>
      </c>
      <c r="IK271">
        <v>0</v>
      </c>
    </row>
    <row r="272" spans="1:245">
      <c r="A272">
        <v>17</v>
      </c>
      <c r="B272">
        <v>1</v>
      </c>
      <c r="C272">
        <f ca="1">ROW(SmtRes!A529)</f>
        <v>529</v>
      </c>
      <c r="D272">
        <f ca="1">ROW(EtalonRes!A513)</f>
        <v>513</v>
      </c>
      <c r="E272" t="s">
        <v>449</v>
      </c>
      <c r="F272" t="s">
        <v>450</v>
      </c>
      <c r="G272" t="s">
        <v>451</v>
      </c>
      <c r="H272" t="s">
        <v>1108</v>
      </c>
      <c r="I272">
        <f>ROUND(40/100,9)</f>
        <v>0.4</v>
      </c>
      <c r="J272">
        <v>0</v>
      </c>
      <c r="O272">
        <f t="shared" si="242"/>
        <v>1076.48</v>
      </c>
      <c r="P272">
        <f t="shared" si="243"/>
        <v>70.459999999999994</v>
      </c>
      <c r="Q272">
        <f t="shared" si="244"/>
        <v>118.95</v>
      </c>
      <c r="R272">
        <f t="shared" si="245"/>
        <v>18.510000000000002</v>
      </c>
      <c r="S272">
        <f t="shared" si="246"/>
        <v>887.07</v>
      </c>
      <c r="T272">
        <f t="shared" si="247"/>
        <v>0</v>
      </c>
      <c r="U272">
        <f t="shared" si="248"/>
        <v>15.166199999999998</v>
      </c>
      <c r="V272">
        <f t="shared" si="249"/>
        <v>0.25</v>
      </c>
      <c r="W272">
        <f t="shared" si="250"/>
        <v>0</v>
      </c>
      <c r="X272">
        <f t="shared" si="251"/>
        <v>1041.42</v>
      </c>
      <c r="Y272">
        <f t="shared" si="252"/>
        <v>642.96</v>
      </c>
      <c r="AA272">
        <v>39278658</v>
      </c>
      <c r="AB272">
        <f t="shared" si="253"/>
        <v>442.63</v>
      </c>
      <c r="AC272">
        <f t="shared" si="277"/>
        <v>28.97</v>
      </c>
      <c r="AD272">
        <f>ROUND(((((ET272*1.25))-((EU272*1.25)))+AE272),2)</f>
        <v>48.91</v>
      </c>
      <c r="AE272">
        <f>ROUND(((EU272*1.25)),2)</f>
        <v>7.61</v>
      </c>
      <c r="AF272">
        <f>ROUND(((EV272*1.15)),2)</f>
        <v>364.75</v>
      </c>
      <c r="AG272">
        <f t="shared" si="255"/>
        <v>0</v>
      </c>
      <c r="AH272">
        <f>((EW272*1.15))</f>
        <v>37.915499999999994</v>
      </c>
      <c r="AI272">
        <f>((EX272*1.25))</f>
        <v>0.625</v>
      </c>
      <c r="AJ272">
        <f t="shared" si="257"/>
        <v>0</v>
      </c>
      <c r="AK272">
        <v>385.27</v>
      </c>
      <c r="AL272">
        <v>28.97</v>
      </c>
      <c r="AM272">
        <v>39.130000000000003</v>
      </c>
      <c r="AN272">
        <v>6.09</v>
      </c>
      <c r="AO272">
        <v>317.17</v>
      </c>
      <c r="AP272">
        <v>0</v>
      </c>
      <c r="AQ272">
        <v>32.97</v>
      </c>
      <c r="AR272">
        <v>0.5</v>
      </c>
      <c r="AS272">
        <v>0</v>
      </c>
      <c r="AT272">
        <v>115</v>
      </c>
      <c r="AU272">
        <v>71</v>
      </c>
      <c r="AV272">
        <v>1</v>
      </c>
      <c r="AW272">
        <v>1</v>
      </c>
      <c r="AZ272">
        <v>6.08</v>
      </c>
      <c r="BA272">
        <v>6.08</v>
      </c>
      <c r="BB272">
        <v>6.08</v>
      </c>
      <c r="BC272">
        <v>6.08</v>
      </c>
      <c r="BD272" t="s">
        <v>1067</v>
      </c>
      <c r="BE272" t="s">
        <v>1067</v>
      </c>
      <c r="BF272" t="s">
        <v>1067</v>
      </c>
      <c r="BG272" t="s">
        <v>1067</v>
      </c>
      <c r="BH272">
        <v>0</v>
      </c>
      <c r="BI272">
        <v>1</v>
      </c>
      <c r="BJ272" t="s">
        <v>452</v>
      </c>
      <c r="BM272">
        <v>16001</v>
      </c>
      <c r="BN272">
        <v>0</v>
      </c>
      <c r="BO272" t="s">
        <v>1067</v>
      </c>
      <c r="BP272">
        <v>0</v>
      </c>
      <c r="BQ272">
        <v>2</v>
      </c>
      <c r="BR272">
        <v>0</v>
      </c>
      <c r="BS272">
        <v>6.08</v>
      </c>
      <c r="BT272">
        <v>1</v>
      </c>
      <c r="BU272">
        <v>1</v>
      </c>
      <c r="BV272">
        <v>1</v>
      </c>
      <c r="BW272">
        <v>1</v>
      </c>
      <c r="BX272">
        <v>1</v>
      </c>
      <c r="BY272" t="s">
        <v>1067</v>
      </c>
      <c r="BZ272">
        <v>128</v>
      </c>
      <c r="CA272">
        <v>83</v>
      </c>
      <c r="CF272">
        <v>0</v>
      </c>
      <c r="CG272">
        <v>0</v>
      </c>
      <c r="CM272">
        <v>0</v>
      </c>
      <c r="CN272" t="s">
        <v>1021</v>
      </c>
      <c r="CO272">
        <v>0</v>
      </c>
      <c r="CP272">
        <f t="shared" si="258"/>
        <v>1076.48</v>
      </c>
      <c r="CQ272">
        <f t="shared" si="259"/>
        <v>176.13759999999999</v>
      </c>
      <c r="CR272">
        <f t="shared" si="260"/>
        <v>297.37279999999998</v>
      </c>
      <c r="CS272">
        <f t="shared" si="261"/>
        <v>46.268800000000006</v>
      </c>
      <c r="CT272">
        <f t="shared" si="262"/>
        <v>2217.6799999999998</v>
      </c>
      <c r="CU272">
        <f t="shared" si="263"/>
        <v>0</v>
      </c>
      <c r="CV272">
        <f t="shared" si="264"/>
        <v>37.915499999999994</v>
      </c>
      <c r="CW272">
        <f t="shared" si="265"/>
        <v>0.625</v>
      </c>
      <c r="CX272">
        <f t="shared" si="266"/>
        <v>0</v>
      </c>
      <c r="CY272">
        <f t="shared" si="267"/>
        <v>1041.4170000000001</v>
      </c>
      <c r="CZ272">
        <f t="shared" si="268"/>
        <v>642.96180000000004</v>
      </c>
      <c r="DC272" t="s">
        <v>1067</v>
      </c>
      <c r="DD272" t="s">
        <v>1067</v>
      </c>
      <c r="DE272" t="s">
        <v>1082</v>
      </c>
      <c r="DF272" t="s">
        <v>1082</v>
      </c>
      <c r="DG272" t="s">
        <v>1083</v>
      </c>
      <c r="DH272" t="s">
        <v>1067</v>
      </c>
      <c r="DI272" t="s">
        <v>1083</v>
      </c>
      <c r="DJ272" t="s">
        <v>1082</v>
      </c>
      <c r="DK272" t="s">
        <v>1067</v>
      </c>
      <c r="DL272" t="s">
        <v>1067</v>
      </c>
      <c r="DM272" t="s">
        <v>1067</v>
      </c>
      <c r="DN272">
        <v>0</v>
      </c>
      <c r="DO272">
        <v>0</v>
      </c>
      <c r="DP272">
        <v>1</v>
      </c>
      <c r="DQ272">
        <v>1</v>
      </c>
      <c r="DU272">
        <v>1003</v>
      </c>
      <c r="DV272" t="s">
        <v>1108</v>
      </c>
      <c r="DW272" t="s">
        <v>1108</v>
      </c>
      <c r="DX272">
        <v>100</v>
      </c>
      <c r="EE272">
        <v>39174530</v>
      </c>
      <c r="EF272">
        <v>2</v>
      </c>
      <c r="EG272" t="s">
        <v>1084</v>
      </c>
      <c r="EH272">
        <v>0</v>
      </c>
      <c r="EI272" t="s">
        <v>1067</v>
      </c>
      <c r="EJ272">
        <v>1</v>
      </c>
      <c r="EK272">
        <v>16001</v>
      </c>
      <c r="EL272" t="s">
        <v>408</v>
      </c>
      <c r="EM272" t="s">
        <v>409</v>
      </c>
      <c r="EO272" t="s">
        <v>1087</v>
      </c>
      <c r="EQ272">
        <v>0</v>
      </c>
      <c r="ER272">
        <v>385.27</v>
      </c>
      <c r="ES272">
        <v>28.97</v>
      </c>
      <c r="ET272">
        <v>39.130000000000003</v>
      </c>
      <c r="EU272">
        <v>6.09</v>
      </c>
      <c r="EV272">
        <v>317.17</v>
      </c>
      <c r="EW272">
        <v>32.97</v>
      </c>
      <c r="EX272">
        <v>0.5</v>
      </c>
      <c r="EY272">
        <v>0</v>
      </c>
      <c r="FQ272">
        <v>0</v>
      </c>
      <c r="FR272">
        <f t="shared" si="269"/>
        <v>0</v>
      </c>
      <c r="FS272">
        <v>0</v>
      </c>
      <c r="FT272" t="s">
        <v>1088</v>
      </c>
      <c r="FU272" t="s">
        <v>1089</v>
      </c>
      <c r="FX272">
        <v>115.2</v>
      </c>
      <c r="FY272">
        <v>70.55</v>
      </c>
      <c r="GA272" t="s">
        <v>1067</v>
      </c>
      <c r="GD272">
        <v>0</v>
      </c>
      <c r="GF272">
        <v>-1047641421</v>
      </c>
      <c r="GG272">
        <v>1</v>
      </c>
      <c r="GH272">
        <v>1</v>
      </c>
      <c r="GI272">
        <v>4</v>
      </c>
      <c r="GJ272">
        <v>0</v>
      </c>
      <c r="GK272">
        <f>ROUND(R272*(R12)/100,2)</f>
        <v>0</v>
      </c>
      <c r="GL272">
        <f t="shared" si="270"/>
        <v>0</v>
      </c>
      <c r="GM272">
        <f t="shared" si="271"/>
        <v>2760.86</v>
      </c>
      <c r="GN272">
        <f t="shared" si="272"/>
        <v>2760.86</v>
      </c>
      <c r="GO272">
        <f t="shared" si="273"/>
        <v>0</v>
      </c>
      <c r="GP272">
        <f t="shared" si="274"/>
        <v>0</v>
      </c>
      <c r="GR272">
        <v>0</v>
      </c>
      <c r="GS272">
        <v>3</v>
      </c>
      <c r="GT272">
        <v>0</v>
      </c>
      <c r="GU272" t="s">
        <v>1067</v>
      </c>
      <c r="GV272">
        <f t="shared" si="275"/>
        <v>0</v>
      </c>
      <c r="GW272">
        <v>1</v>
      </c>
      <c r="GX272">
        <f t="shared" si="276"/>
        <v>0</v>
      </c>
      <c r="HA272">
        <v>0</v>
      </c>
      <c r="HB272">
        <v>0</v>
      </c>
      <c r="IK272">
        <v>0</v>
      </c>
    </row>
    <row r="273" spans="1:245">
      <c r="A273">
        <v>18</v>
      </c>
      <c r="B273">
        <v>1</v>
      </c>
      <c r="C273">
        <v>528</v>
      </c>
      <c r="E273" t="s">
        <v>453</v>
      </c>
      <c r="F273" t="s">
        <v>454</v>
      </c>
      <c r="G273" t="s">
        <v>455</v>
      </c>
      <c r="H273" t="s">
        <v>171</v>
      </c>
      <c r="I273">
        <f>I272*J273</f>
        <v>40</v>
      </c>
      <c r="J273">
        <v>100</v>
      </c>
      <c r="O273">
        <f t="shared" si="242"/>
        <v>6145.66</v>
      </c>
      <c r="P273">
        <f t="shared" si="243"/>
        <v>6145.66</v>
      </c>
      <c r="Q273">
        <f t="shared" si="244"/>
        <v>0</v>
      </c>
      <c r="R273">
        <f t="shared" si="245"/>
        <v>0</v>
      </c>
      <c r="S273">
        <f t="shared" si="246"/>
        <v>0</v>
      </c>
      <c r="T273">
        <f t="shared" si="247"/>
        <v>0</v>
      </c>
      <c r="U273">
        <f t="shared" si="248"/>
        <v>0</v>
      </c>
      <c r="V273">
        <f t="shared" si="249"/>
        <v>0</v>
      </c>
      <c r="W273">
        <f t="shared" si="250"/>
        <v>0</v>
      </c>
      <c r="X273">
        <f t="shared" si="251"/>
        <v>0</v>
      </c>
      <c r="Y273">
        <f t="shared" si="252"/>
        <v>0</v>
      </c>
      <c r="AA273">
        <v>39278658</v>
      </c>
      <c r="AB273">
        <f t="shared" si="253"/>
        <v>25.27</v>
      </c>
      <c r="AC273">
        <f t="shared" si="277"/>
        <v>25.27</v>
      </c>
      <c r="AD273">
        <f>ROUND((((ET273)-(EU273))+AE273),2)</f>
        <v>0</v>
      </c>
      <c r="AE273">
        <f t="shared" ref="AE273:AF275" si="284">ROUND((EU273),2)</f>
        <v>0</v>
      </c>
      <c r="AF273">
        <f t="shared" si="284"/>
        <v>0</v>
      </c>
      <c r="AG273">
        <f t="shared" si="255"/>
        <v>0</v>
      </c>
      <c r="AH273">
        <f t="shared" ref="AH273:AI275" si="285">(EW273)</f>
        <v>0</v>
      </c>
      <c r="AI273">
        <f t="shared" si="285"/>
        <v>0</v>
      </c>
      <c r="AJ273">
        <f t="shared" si="257"/>
        <v>0</v>
      </c>
      <c r="AK273">
        <v>25.27</v>
      </c>
      <c r="AL273">
        <v>25.27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115</v>
      </c>
      <c r="AU273">
        <v>71</v>
      </c>
      <c r="AV273">
        <v>1</v>
      </c>
      <c r="AW273">
        <v>1</v>
      </c>
      <c r="AZ273">
        <v>6.08</v>
      </c>
      <c r="BA273">
        <v>1</v>
      </c>
      <c r="BB273">
        <v>1</v>
      </c>
      <c r="BC273">
        <v>6.08</v>
      </c>
      <c r="BD273" t="s">
        <v>1067</v>
      </c>
      <c r="BE273" t="s">
        <v>1067</v>
      </c>
      <c r="BF273" t="s">
        <v>1067</v>
      </c>
      <c r="BG273" t="s">
        <v>1067</v>
      </c>
      <c r="BH273">
        <v>3</v>
      </c>
      <c r="BI273">
        <v>1</v>
      </c>
      <c r="BJ273" t="s">
        <v>456</v>
      </c>
      <c r="BM273">
        <v>16001</v>
      </c>
      <c r="BN273">
        <v>0</v>
      </c>
      <c r="BO273" t="s">
        <v>1067</v>
      </c>
      <c r="BP273">
        <v>0</v>
      </c>
      <c r="BQ273">
        <v>2</v>
      </c>
      <c r="BR273">
        <v>0</v>
      </c>
      <c r="BS273">
        <v>1</v>
      </c>
      <c r="BT273">
        <v>1</v>
      </c>
      <c r="BU273">
        <v>1</v>
      </c>
      <c r="BV273">
        <v>1</v>
      </c>
      <c r="BW273">
        <v>1</v>
      </c>
      <c r="BX273">
        <v>1</v>
      </c>
      <c r="BY273" t="s">
        <v>1067</v>
      </c>
      <c r="BZ273">
        <v>128</v>
      </c>
      <c r="CA273">
        <v>83</v>
      </c>
      <c r="CF273">
        <v>0</v>
      </c>
      <c r="CG273">
        <v>0</v>
      </c>
      <c r="CM273">
        <v>0</v>
      </c>
      <c r="CN273" t="s">
        <v>1067</v>
      </c>
      <c r="CO273">
        <v>0</v>
      </c>
      <c r="CP273">
        <f t="shared" si="258"/>
        <v>6145.66</v>
      </c>
      <c r="CQ273">
        <f t="shared" si="259"/>
        <v>153.64160000000001</v>
      </c>
      <c r="CR273">
        <f t="shared" si="260"/>
        <v>0</v>
      </c>
      <c r="CS273">
        <f t="shared" si="261"/>
        <v>0</v>
      </c>
      <c r="CT273">
        <f t="shared" si="262"/>
        <v>0</v>
      </c>
      <c r="CU273">
        <f t="shared" si="263"/>
        <v>0</v>
      </c>
      <c r="CV273">
        <f t="shared" si="264"/>
        <v>0</v>
      </c>
      <c r="CW273">
        <f t="shared" si="265"/>
        <v>0</v>
      </c>
      <c r="CX273">
        <f t="shared" si="266"/>
        <v>0</v>
      </c>
      <c r="CY273">
        <f t="shared" si="267"/>
        <v>0</v>
      </c>
      <c r="CZ273">
        <f t="shared" si="268"/>
        <v>0</v>
      </c>
      <c r="DC273" t="s">
        <v>1067</v>
      </c>
      <c r="DD273" t="s">
        <v>1067</v>
      </c>
      <c r="DE273" t="s">
        <v>1067</v>
      </c>
      <c r="DF273" t="s">
        <v>1067</v>
      </c>
      <c r="DG273" t="s">
        <v>1067</v>
      </c>
      <c r="DH273" t="s">
        <v>1067</v>
      </c>
      <c r="DI273" t="s">
        <v>1067</v>
      </c>
      <c r="DJ273" t="s">
        <v>1067</v>
      </c>
      <c r="DK273" t="s">
        <v>1067</v>
      </c>
      <c r="DL273" t="s">
        <v>1067</v>
      </c>
      <c r="DM273" t="s">
        <v>1067</v>
      </c>
      <c r="DN273">
        <v>0</v>
      </c>
      <c r="DO273">
        <v>0</v>
      </c>
      <c r="DP273">
        <v>1</v>
      </c>
      <c r="DQ273">
        <v>1</v>
      </c>
      <c r="DU273">
        <v>1003</v>
      </c>
      <c r="DV273" t="s">
        <v>171</v>
      </c>
      <c r="DW273" t="s">
        <v>171</v>
      </c>
      <c r="DX273">
        <v>1</v>
      </c>
      <c r="EE273">
        <v>39174530</v>
      </c>
      <c r="EF273">
        <v>2</v>
      </c>
      <c r="EG273" t="s">
        <v>1084</v>
      </c>
      <c r="EH273">
        <v>0</v>
      </c>
      <c r="EI273" t="s">
        <v>1067</v>
      </c>
      <c r="EJ273">
        <v>1</v>
      </c>
      <c r="EK273">
        <v>16001</v>
      </c>
      <c r="EL273" t="s">
        <v>408</v>
      </c>
      <c r="EM273" t="s">
        <v>409</v>
      </c>
      <c r="EO273" t="s">
        <v>1067</v>
      </c>
      <c r="EQ273">
        <v>0</v>
      </c>
      <c r="ER273">
        <v>25.27</v>
      </c>
      <c r="ES273">
        <v>25.27</v>
      </c>
      <c r="ET273">
        <v>0</v>
      </c>
      <c r="EU273">
        <v>0</v>
      </c>
      <c r="EV273">
        <v>0</v>
      </c>
      <c r="EW273">
        <v>0</v>
      </c>
      <c r="EX273">
        <v>0</v>
      </c>
      <c r="FQ273">
        <v>0</v>
      </c>
      <c r="FR273">
        <f t="shared" si="269"/>
        <v>0</v>
      </c>
      <c r="FS273">
        <v>0</v>
      </c>
      <c r="FT273" t="s">
        <v>1088</v>
      </c>
      <c r="FU273" t="s">
        <v>1089</v>
      </c>
      <c r="FX273">
        <v>115.2</v>
      </c>
      <c r="FY273">
        <v>70.55</v>
      </c>
      <c r="GA273" t="s">
        <v>1067</v>
      </c>
      <c r="GD273">
        <v>0</v>
      </c>
      <c r="GF273">
        <v>-219683343</v>
      </c>
      <c r="GG273">
        <v>1</v>
      </c>
      <c r="GH273">
        <v>1</v>
      </c>
      <c r="GI273">
        <v>4</v>
      </c>
      <c r="GJ273">
        <v>0</v>
      </c>
      <c r="GK273">
        <f>ROUND(R273*(R12)/100,2)</f>
        <v>0</v>
      </c>
      <c r="GL273">
        <f t="shared" si="270"/>
        <v>0</v>
      </c>
      <c r="GM273">
        <f t="shared" si="271"/>
        <v>6145.66</v>
      </c>
      <c r="GN273">
        <f t="shared" si="272"/>
        <v>6145.66</v>
      </c>
      <c r="GO273">
        <f t="shared" si="273"/>
        <v>0</v>
      </c>
      <c r="GP273">
        <f t="shared" si="274"/>
        <v>0</v>
      </c>
      <c r="GR273">
        <v>0</v>
      </c>
      <c r="GS273">
        <v>3</v>
      </c>
      <c r="GT273">
        <v>0</v>
      </c>
      <c r="GU273" t="s">
        <v>1067</v>
      </c>
      <c r="GV273">
        <f t="shared" si="275"/>
        <v>0</v>
      </c>
      <c r="GW273">
        <v>1</v>
      </c>
      <c r="GX273">
        <f t="shared" si="276"/>
        <v>0</v>
      </c>
      <c r="HA273">
        <v>0</v>
      </c>
      <c r="HB273">
        <v>0</v>
      </c>
      <c r="IK273">
        <v>0</v>
      </c>
    </row>
    <row r="274" spans="1:245">
      <c r="A274">
        <v>18</v>
      </c>
      <c r="B274">
        <v>1</v>
      </c>
      <c r="C274">
        <v>527</v>
      </c>
      <c r="E274" t="s">
        <v>457</v>
      </c>
      <c r="F274" t="s">
        <v>458</v>
      </c>
      <c r="G274" t="s">
        <v>459</v>
      </c>
      <c r="H274" t="s">
        <v>261</v>
      </c>
      <c r="I274">
        <f>I272*J274</f>
        <v>2</v>
      </c>
      <c r="J274">
        <v>5</v>
      </c>
      <c r="O274">
        <f t="shared" si="242"/>
        <v>429.25</v>
      </c>
      <c r="P274">
        <f t="shared" si="243"/>
        <v>429.25</v>
      </c>
      <c r="Q274">
        <f t="shared" si="244"/>
        <v>0</v>
      </c>
      <c r="R274">
        <f t="shared" si="245"/>
        <v>0</v>
      </c>
      <c r="S274">
        <f t="shared" si="246"/>
        <v>0</v>
      </c>
      <c r="T274">
        <f t="shared" si="247"/>
        <v>0</v>
      </c>
      <c r="U274">
        <f t="shared" si="248"/>
        <v>0</v>
      </c>
      <c r="V274">
        <f t="shared" si="249"/>
        <v>0</v>
      </c>
      <c r="W274">
        <f t="shared" si="250"/>
        <v>0</v>
      </c>
      <c r="X274">
        <f t="shared" si="251"/>
        <v>0</v>
      </c>
      <c r="Y274">
        <f t="shared" si="252"/>
        <v>0</v>
      </c>
      <c r="AA274">
        <v>39278658</v>
      </c>
      <c r="AB274">
        <f t="shared" si="253"/>
        <v>35.299999999999997</v>
      </c>
      <c r="AC274">
        <f t="shared" si="277"/>
        <v>35.299999999999997</v>
      </c>
      <c r="AD274">
        <f>ROUND((((ET274)-(EU274))+AE274),2)</f>
        <v>0</v>
      </c>
      <c r="AE274">
        <f t="shared" si="284"/>
        <v>0</v>
      </c>
      <c r="AF274">
        <f t="shared" si="284"/>
        <v>0</v>
      </c>
      <c r="AG274">
        <f t="shared" si="255"/>
        <v>0</v>
      </c>
      <c r="AH274">
        <f t="shared" si="285"/>
        <v>0</v>
      </c>
      <c r="AI274">
        <f t="shared" si="285"/>
        <v>0</v>
      </c>
      <c r="AJ274">
        <f t="shared" si="257"/>
        <v>0</v>
      </c>
      <c r="AK274">
        <v>35.299999999999997</v>
      </c>
      <c r="AL274">
        <v>35.299999999999997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115</v>
      </c>
      <c r="AU274">
        <v>71</v>
      </c>
      <c r="AV274">
        <v>1</v>
      </c>
      <c r="AW274">
        <v>1</v>
      </c>
      <c r="AZ274">
        <v>6.08</v>
      </c>
      <c r="BA274">
        <v>1</v>
      </c>
      <c r="BB274">
        <v>1</v>
      </c>
      <c r="BC274">
        <v>6.08</v>
      </c>
      <c r="BD274" t="s">
        <v>1067</v>
      </c>
      <c r="BE274" t="s">
        <v>1067</v>
      </c>
      <c r="BF274" t="s">
        <v>1067</v>
      </c>
      <c r="BG274" t="s">
        <v>1067</v>
      </c>
      <c r="BH274">
        <v>3</v>
      </c>
      <c r="BI274">
        <v>1</v>
      </c>
      <c r="BJ274" t="s">
        <v>460</v>
      </c>
      <c r="BM274">
        <v>16001</v>
      </c>
      <c r="BN274">
        <v>0</v>
      </c>
      <c r="BO274" t="s">
        <v>1067</v>
      </c>
      <c r="BP274">
        <v>0</v>
      </c>
      <c r="BQ274">
        <v>2</v>
      </c>
      <c r="BR274">
        <v>0</v>
      </c>
      <c r="BS274">
        <v>1</v>
      </c>
      <c r="BT274">
        <v>1</v>
      </c>
      <c r="BU274">
        <v>1</v>
      </c>
      <c r="BV274">
        <v>1</v>
      </c>
      <c r="BW274">
        <v>1</v>
      </c>
      <c r="BX274">
        <v>1</v>
      </c>
      <c r="BY274" t="s">
        <v>1067</v>
      </c>
      <c r="BZ274">
        <v>128</v>
      </c>
      <c r="CA274">
        <v>83</v>
      </c>
      <c r="CF274">
        <v>0</v>
      </c>
      <c r="CG274">
        <v>0</v>
      </c>
      <c r="CM274">
        <v>0</v>
      </c>
      <c r="CN274" t="s">
        <v>1067</v>
      </c>
      <c r="CO274">
        <v>0</v>
      </c>
      <c r="CP274">
        <f t="shared" si="258"/>
        <v>429.25</v>
      </c>
      <c r="CQ274">
        <f t="shared" si="259"/>
        <v>214.624</v>
      </c>
      <c r="CR274">
        <f t="shared" si="260"/>
        <v>0</v>
      </c>
      <c r="CS274">
        <f t="shared" si="261"/>
        <v>0</v>
      </c>
      <c r="CT274">
        <f t="shared" si="262"/>
        <v>0</v>
      </c>
      <c r="CU274">
        <f t="shared" si="263"/>
        <v>0</v>
      </c>
      <c r="CV274">
        <f t="shared" si="264"/>
        <v>0</v>
      </c>
      <c r="CW274">
        <f t="shared" si="265"/>
        <v>0</v>
      </c>
      <c r="CX274">
        <f t="shared" si="266"/>
        <v>0</v>
      </c>
      <c r="CY274">
        <f t="shared" si="267"/>
        <v>0</v>
      </c>
      <c r="CZ274">
        <f t="shared" si="268"/>
        <v>0</v>
      </c>
      <c r="DC274" t="s">
        <v>1067</v>
      </c>
      <c r="DD274" t="s">
        <v>1067</v>
      </c>
      <c r="DE274" t="s">
        <v>1067</v>
      </c>
      <c r="DF274" t="s">
        <v>1067</v>
      </c>
      <c r="DG274" t="s">
        <v>1067</v>
      </c>
      <c r="DH274" t="s">
        <v>1067</v>
      </c>
      <c r="DI274" t="s">
        <v>1067</v>
      </c>
      <c r="DJ274" t="s">
        <v>1067</v>
      </c>
      <c r="DK274" t="s">
        <v>1067</v>
      </c>
      <c r="DL274" t="s">
        <v>1067</v>
      </c>
      <c r="DM274" t="s">
        <v>1067</v>
      </c>
      <c r="DN274">
        <v>0</v>
      </c>
      <c r="DO274">
        <v>0</v>
      </c>
      <c r="DP274">
        <v>1</v>
      </c>
      <c r="DQ274">
        <v>1</v>
      </c>
      <c r="DU274">
        <v>1010</v>
      </c>
      <c r="DV274" t="s">
        <v>261</v>
      </c>
      <c r="DW274" t="s">
        <v>261</v>
      </c>
      <c r="DX274">
        <v>10</v>
      </c>
      <c r="EE274">
        <v>39174530</v>
      </c>
      <c r="EF274">
        <v>2</v>
      </c>
      <c r="EG274" t="s">
        <v>1084</v>
      </c>
      <c r="EH274">
        <v>0</v>
      </c>
      <c r="EI274" t="s">
        <v>1067</v>
      </c>
      <c r="EJ274">
        <v>1</v>
      </c>
      <c r="EK274">
        <v>16001</v>
      </c>
      <c r="EL274" t="s">
        <v>408</v>
      </c>
      <c r="EM274" t="s">
        <v>409</v>
      </c>
      <c r="EO274" t="s">
        <v>1067</v>
      </c>
      <c r="EQ274">
        <v>0</v>
      </c>
      <c r="ER274">
        <v>35.299999999999997</v>
      </c>
      <c r="ES274">
        <v>35.299999999999997</v>
      </c>
      <c r="ET274">
        <v>0</v>
      </c>
      <c r="EU274">
        <v>0</v>
      </c>
      <c r="EV274">
        <v>0</v>
      </c>
      <c r="EW274">
        <v>0</v>
      </c>
      <c r="EX274">
        <v>0</v>
      </c>
      <c r="FQ274">
        <v>0</v>
      </c>
      <c r="FR274">
        <f t="shared" si="269"/>
        <v>0</v>
      </c>
      <c r="FS274">
        <v>0</v>
      </c>
      <c r="FT274" t="s">
        <v>1088</v>
      </c>
      <c r="FU274" t="s">
        <v>1089</v>
      </c>
      <c r="FX274">
        <v>115.2</v>
      </c>
      <c r="FY274">
        <v>70.55</v>
      </c>
      <c r="GA274" t="s">
        <v>1067</v>
      </c>
      <c r="GD274">
        <v>0</v>
      </c>
      <c r="GF274">
        <v>-1776302882</v>
      </c>
      <c r="GG274">
        <v>1</v>
      </c>
      <c r="GH274">
        <v>1</v>
      </c>
      <c r="GI274">
        <v>4</v>
      </c>
      <c r="GJ274">
        <v>0</v>
      </c>
      <c r="GK274">
        <f>ROUND(R274*(R12)/100,2)</f>
        <v>0</v>
      </c>
      <c r="GL274">
        <f t="shared" si="270"/>
        <v>0</v>
      </c>
      <c r="GM274">
        <f t="shared" si="271"/>
        <v>429.25</v>
      </c>
      <c r="GN274">
        <f t="shared" si="272"/>
        <v>429.25</v>
      </c>
      <c r="GO274">
        <f t="shared" si="273"/>
        <v>0</v>
      </c>
      <c r="GP274">
        <f t="shared" si="274"/>
        <v>0</v>
      </c>
      <c r="GR274">
        <v>0</v>
      </c>
      <c r="GS274">
        <v>3</v>
      </c>
      <c r="GT274">
        <v>0</v>
      </c>
      <c r="GU274" t="s">
        <v>1067</v>
      </c>
      <c r="GV274">
        <f t="shared" si="275"/>
        <v>0</v>
      </c>
      <c r="GW274">
        <v>1</v>
      </c>
      <c r="GX274">
        <f t="shared" si="276"/>
        <v>0</v>
      </c>
      <c r="HA274">
        <v>0</v>
      </c>
      <c r="HB274">
        <v>0</v>
      </c>
      <c r="IK274">
        <v>0</v>
      </c>
    </row>
    <row r="275" spans="1:245">
      <c r="A275">
        <v>18</v>
      </c>
      <c r="B275">
        <v>1</v>
      </c>
      <c r="C275">
        <v>529</v>
      </c>
      <c r="E275" t="s">
        <v>461</v>
      </c>
      <c r="F275" t="s">
        <v>431</v>
      </c>
      <c r="G275" t="s">
        <v>432</v>
      </c>
      <c r="H275" t="s">
        <v>171</v>
      </c>
      <c r="I275">
        <f>I272*J275</f>
        <v>40</v>
      </c>
      <c r="J275">
        <v>100</v>
      </c>
      <c r="O275">
        <f t="shared" si="242"/>
        <v>0</v>
      </c>
      <c r="P275">
        <f t="shared" si="243"/>
        <v>0</v>
      </c>
      <c r="Q275">
        <f t="shared" si="244"/>
        <v>0</v>
      </c>
      <c r="R275">
        <f t="shared" si="245"/>
        <v>0</v>
      </c>
      <c r="S275">
        <f t="shared" si="246"/>
        <v>0</v>
      </c>
      <c r="T275">
        <f t="shared" si="247"/>
        <v>0</v>
      </c>
      <c r="U275">
        <f t="shared" si="248"/>
        <v>0</v>
      </c>
      <c r="V275">
        <f t="shared" si="249"/>
        <v>0</v>
      </c>
      <c r="W275">
        <f t="shared" si="250"/>
        <v>0</v>
      </c>
      <c r="X275">
        <f t="shared" si="251"/>
        <v>0</v>
      </c>
      <c r="Y275">
        <f t="shared" si="252"/>
        <v>0</v>
      </c>
      <c r="AA275">
        <v>39278658</v>
      </c>
      <c r="AB275">
        <f t="shared" si="253"/>
        <v>0</v>
      </c>
      <c r="AC275">
        <f t="shared" si="277"/>
        <v>0</v>
      </c>
      <c r="AD275">
        <f>ROUND((((ET275)-(EU275))+AE275),2)</f>
        <v>0</v>
      </c>
      <c r="AE275">
        <f t="shared" si="284"/>
        <v>0</v>
      </c>
      <c r="AF275">
        <f t="shared" si="284"/>
        <v>0</v>
      </c>
      <c r="AG275">
        <f t="shared" si="255"/>
        <v>0</v>
      </c>
      <c r="AH275">
        <f t="shared" si="285"/>
        <v>0</v>
      </c>
      <c r="AI275">
        <f t="shared" si="285"/>
        <v>0</v>
      </c>
      <c r="AJ275">
        <f t="shared" si="257"/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115</v>
      </c>
      <c r="AU275">
        <v>71</v>
      </c>
      <c r="AV275">
        <v>1</v>
      </c>
      <c r="AW275">
        <v>1</v>
      </c>
      <c r="AZ275">
        <v>6.08</v>
      </c>
      <c r="BA275">
        <v>1</v>
      </c>
      <c r="BB275">
        <v>1</v>
      </c>
      <c r="BC275">
        <v>6.08</v>
      </c>
      <c r="BD275" t="s">
        <v>1067</v>
      </c>
      <c r="BE275" t="s">
        <v>1067</v>
      </c>
      <c r="BF275" t="s">
        <v>1067</v>
      </c>
      <c r="BG275" t="s">
        <v>1067</v>
      </c>
      <c r="BH275">
        <v>3</v>
      </c>
      <c r="BI275">
        <v>1</v>
      </c>
      <c r="BJ275" t="s">
        <v>1067</v>
      </c>
      <c r="BM275">
        <v>16001</v>
      </c>
      <c r="BN275">
        <v>0</v>
      </c>
      <c r="BO275" t="s">
        <v>1067</v>
      </c>
      <c r="BP275">
        <v>0</v>
      </c>
      <c r="BQ275">
        <v>2</v>
      </c>
      <c r="BR275">
        <v>0</v>
      </c>
      <c r="BS275">
        <v>1</v>
      </c>
      <c r="BT275">
        <v>1</v>
      </c>
      <c r="BU275">
        <v>1</v>
      </c>
      <c r="BV275">
        <v>1</v>
      </c>
      <c r="BW275">
        <v>1</v>
      </c>
      <c r="BX275">
        <v>1</v>
      </c>
      <c r="BY275" t="s">
        <v>1067</v>
      </c>
      <c r="BZ275">
        <v>128</v>
      </c>
      <c r="CA275">
        <v>83</v>
      </c>
      <c r="CF275">
        <v>0</v>
      </c>
      <c r="CG275">
        <v>0</v>
      </c>
      <c r="CM275">
        <v>0</v>
      </c>
      <c r="CN275" t="s">
        <v>1067</v>
      </c>
      <c r="CO275">
        <v>0</v>
      </c>
      <c r="CP275">
        <f t="shared" si="258"/>
        <v>0</v>
      </c>
      <c r="CQ275">
        <f t="shared" si="259"/>
        <v>0</v>
      </c>
      <c r="CR275">
        <f t="shared" si="260"/>
        <v>0</v>
      </c>
      <c r="CS275">
        <f t="shared" si="261"/>
        <v>0</v>
      </c>
      <c r="CT275">
        <f t="shared" si="262"/>
        <v>0</v>
      </c>
      <c r="CU275">
        <f t="shared" si="263"/>
        <v>0</v>
      </c>
      <c r="CV275">
        <f t="shared" si="264"/>
        <v>0</v>
      </c>
      <c r="CW275">
        <f t="shared" si="265"/>
        <v>0</v>
      </c>
      <c r="CX275">
        <f t="shared" si="266"/>
        <v>0</v>
      </c>
      <c r="CY275">
        <f t="shared" si="267"/>
        <v>0</v>
      </c>
      <c r="CZ275">
        <f t="shared" si="268"/>
        <v>0</v>
      </c>
      <c r="DC275" t="s">
        <v>1067</v>
      </c>
      <c r="DD275" t="s">
        <v>1067</v>
      </c>
      <c r="DE275" t="s">
        <v>1067</v>
      </c>
      <c r="DF275" t="s">
        <v>1067</v>
      </c>
      <c r="DG275" t="s">
        <v>1067</v>
      </c>
      <c r="DH275" t="s">
        <v>1067</v>
      </c>
      <c r="DI275" t="s">
        <v>1067</v>
      </c>
      <c r="DJ275" t="s">
        <v>1067</v>
      </c>
      <c r="DK275" t="s">
        <v>1067</v>
      </c>
      <c r="DL275" t="s">
        <v>1067</v>
      </c>
      <c r="DM275" t="s">
        <v>1067</v>
      </c>
      <c r="DN275">
        <v>0</v>
      </c>
      <c r="DO275">
        <v>0</v>
      </c>
      <c r="DP275">
        <v>1</v>
      </c>
      <c r="DQ275">
        <v>1</v>
      </c>
      <c r="DU275">
        <v>1003</v>
      </c>
      <c r="DV275" t="s">
        <v>171</v>
      </c>
      <c r="DW275" t="s">
        <v>171</v>
      </c>
      <c r="DX275">
        <v>1</v>
      </c>
      <c r="EE275">
        <v>39174530</v>
      </c>
      <c r="EF275">
        <v>2</v>
      </c>
      <c r="EG275" t="s">
        <v>1084</v>
      </c>
      <c r="EH275">
        <v>0</v>
      </c>
      <c r="EI275" t="s">
        <v>1067</v>
      </c>
      <c r="EJ275">
        <v>1</v>
      </c>
      <c r="EK275">
        <v>16001</v>
      </c>
      <c r="EL275" t="s">
        <v>408</v>
      </c>
      <c r="EM275" t="s">
        <v>409</v>
      </c>
      <c r="EO275" t="s">
        <v>1067</v>
      </c>
      <c r="EQ275">
        <v>0</v>
      </c>
      <c r="ER275">
        <v>0</v>
      </c>
      <c r="ES275">
        <v>0</v>
      </c>
      <c r="ET275">
        <v>0</v>
      </c>
      <c r="EU275">
        <v>0</v>
      </c>
      <c r="EV275">
        <v>0</v>
      </c>
      <c r="EW275">
        <v>0</v>
      </c>
      <c r="EX275">
        <v>0</v>
      </c>
      <c r="FQ275">
        <v>0</v>
      </c>
      <c r="FR275">
        <f t="shared" si="269"/>
        <v>0</v>
      </c>
      <c r="FS275">
        <v>0</v>
      </c>
      <c r="FT275" t="s">
        <v>1088</v>
      </c>
      <c r="FU275" t="s">
        <v>1089</v>
      </c>
      <c r="FX275">
        <v>115.2</v>
      </c>
      <c r="FY275">
        <v>70.55</v>
      </c>
      <c r="GA275" t="s">
        <v>1067</v>
      </c>
      <c r="GD275">
        <v>0</v>
      </c>
      <c r="GF275">
        <v>594190089</v>
      </c>
      <c r="GG275">
        <v>1</v>
      </c>
      <c r="GH275">
        <v>1</v>
      </c>
      <c r="GI275">
        <v>4</v>
      </c>
      <c r="GJ275">
        <v>0</v>
      </c>
      <c r="GK275">
        <f>ROUND(R275*(R12)/100,2)</f>
        <v>0</v>
      </c>
      <c r="GL275">
        <f t="shared" si="270"/>
        <v>0</v>
      </c>
      <c r="GM275">
        <f t="shared" si="271"/>
        <v>0</v>
      </c>
      <c r="GN275">
        <f t="shared" si="272"/>
        <v>0</v>
      </c>
      <c r="GO275">
        <f t="shared" si="273"/>
        <v>0</v>
      </c>
      <c r="GP275">
        <f t="shared" si="274"/>
        <v>0</v>
      </c>
      <c r="GR275">
        <v>0</v>
      </c>
      <c r="GS275">
        <v>3</v>
      </c>
      <c r="GT275">
        <v>0</v>
      </c>
      <c r="GU275" t="s">
        <v>1067</v>
      </c>
      <c r="GV275">
        <f t="shared" si="275"/>
        <v>0</v>
      </c>
      <c r="GW275">
        <v>1</v>
      </c>
      <c r="GX275">
        <f t="shared" si="276"/>
        <v>0</v>
      </c>
      <c r="HA275">
        <v>0</v>
      </c>
      <c r="HB275">
        <v>0</v>
      </c>
      <c r="IK275">
        <v>0</v>
      </c>
    </row>
    <row r="276" spans="1:245">
      <c r="A276">
        <v>17</v>
      </c>
      <c r="B276">
        <v>1</v>
      </c>
      <c r="C276">
        <f ca="1">ROW(SmtRes!A546)</f>
        <v>546</v>
      </c>
      <c r="D276">
        <f ca="1">ROW(EtalonRes!A530)</f>
        <v>530</v>
      </c>
      <c r="E276" t="s">
        <v>462</v>
      </c>
      <c r="F276" t="s">
        <v>463</v>
      </c>
      <c r="G276" t="s">
        <v>464</v>
      </c>
      <c r="H276" t="s">
        <v>1108</v>
      </c>
      <c r="I276">
        <f>ROUND(72/100,9)</f>
        <v>0.72</v>
      </c>
      <c r="J276">
        <v>0</v>
      </c>
      <c r="O276">
        <f t="shared" si="242"/>
        <v>2602.3000000000002</v>
      </c>
      <c r="P276">
        <f t="shared" si="243"/>
        <v>218.7</v>
      </c>
      <c r="Q276">
        <f t="shared" si="244"/>
        <v>401.86</v>
      </c>
      <c r="R276">
        <f t="shared" si="245"/>
        <v>65.489999999999995</v>
      </c>
      <c r="S276">
        <f t="shared" si="246"/>
        <v>1981.74</v>
      </c>
      <c r="T276">
        <f t="shared" si="247"/>
        <v>0</v>
      </c>
      <c r="U276">
        <f t="shared" si="248"/>
        <v>33.88176</v>
      </c>
      <c r="V276">
        <f t="shared" si="249"/>
        <v>0.89999999999999991</v>
      </c>
      <c r="W276">
        <f t="shared" si="250"/>
        <v>0</v>
      </c>
      <c r="X276">
        <f t="shared" si="251"/>
        <v>2354.31</v>
      </c>
      <c r="Y276">
        <f t="shared" si="252"/>
        <v>1453.53</v>
      </c>
      <c r="AA276">
        <v>39278658</v>
      </c>
      <c r="AB276">
        <f t="shared" si="253"/>
        <v>594.46</v>
      </c>
      <c r="AC276">
        <f t="shared" si="277"/>
        <v>49.96</v>
      </c>
      <c r="AD276">
        <f>ROUND(((((ET276*1.25))-((EU276*1.25)))+AE276),2)</f>
        <v>91.8</v>
      </c>
      <c r="AE276">
        <f>ROUND(((EU276*1.25)),2)</f>
        <v>14.96</v>
      </c>
      <c r="AF276">
        <f>ROUND(((EV276*1.15)),2)</f>
        <v>452.7</v>
      </c>
      <c r="AG276">
        <f t="shared" si="255"/>
        <v>0</v>
      </c>
      <c r="AH276">
        <f>((EW276*1.15))</f>
        <v>47.058</v>
      </c>
      <c r="AI276">
        <f>((EX276*1.25))</f>
        <v>1.25</v>
      </c>
      <c r="AJ276">
        <f t="shared" si="257"/>
        <v>0</v>
      </c>
      <c r="AK276">
        <v>517.04999999999995</v>
      </c>
      <c r="AL276">
        <v>49.96</v>
      </c>
      <c r="AM276">
        <v>73.44</v>
      </c>
      <c r="AN276">
        <v>11.97</v>
      </c>
      <c r="AO276">
        <v>393.65</v>
      </c>
      <c r="AP276">
        <v>0</v>
      </c>
      <c r="AQ276">
        <v>40.92</v>
      </c>
      <c r="AR276">
        <v>1</v>
      </c>
      <c r="AS276">
        <v>0</v>
      </c>
      <c r="AT276">
        <v>115</v>
      </c>
      <c r="AU276">
        <v>71</v>
      </c>
      <c r="AV276">
        <v>1</v>
      </c>
      <c r="AW276">
        <v>1</v>
      </c>
      <c r="AZ276">
        <v>6.08</v>
      </c>
      <c r="BA276">
        <v>6.08</v>
      </c>
      <c r="BB276">
        <v>6.08</v>
      </c>
      <c r="BC276">
        <v>6.08</v>
      </c>
      <c r="BD276" t="s">
        <v>1067</v>
      </c>
      <c r="BE276" t="s">
        <v>1067</v>
      </c>
      <c r="BF276" t="s">
        <v>1067</v>
      </c>
      <c r="BG276" t="s">
        <v>1067</v>
      </c>
      <c r="BH276">
        <v>0</v>
      </c>
      <c r="BI276">
        <v>1</v>
      </c>
      <c r="BJ276" t="s">
        <v>465</v>
      </c>
      <c r="BM276">
        <v>16001</v>
      </c>
      <c r="BN276">
        <v>0</v>
      </c>
      <c r="BO276" t="s">
        <v>1067</v>
      </c>
      <c r="BP276">
        <v>0</v>
      </c>
      <c r="BQ276">
        <v>2</v>
      </c>
      <c r="BR276">
        <v>0</v>
      </c>
      <c r="BS276">
        <v>6.08</v>
      </c>
      <c r="BT276">
        <v>1</v>
      </c>
      <c r="BU276">
        <v>1</v>
      </c>
      <c r="BV276">
        <v>1</v>
      </c>
      <c r="BW276">
        <v>1</v>
      </c>
      <c r="BX276">
        <v>1</v>
      </c>
      <c r="BY276" t="s">
        <v>1067</v>
      </c>
      <c r="BZ276">
        <v>128</v>
      </c>
      <c r="CA276">
        <v>83</v>
      </c>
      <c r="CF276">
        <v>0</v>
      </c>
      <c r="CG276">
        <v>0</v>
      </c>
      <c r="CM276">
        <v>0</v>
      </c>
      <c r="CN276" t="s">
        <v>1021</v>
      </c>
      <c r="CO276">
        <v>0</v>
      </c>
      <c r="CP276">
        <f t="shared" si="258"/>
        <v>2602.3000000000002</v>
      </c>
      <c r="CQ276">
        <f t="shared" si="259"/>
        <v>303.7568</v>
      </c>
      <c r="CR276">
        <f t="shared" si="260"/>
        <v>558.14400000000001</v>
      </c>
      <c r="CS276">
        <f t="shared" si="261"/>
        <v>90.956800000000001</v>
      </c>
      <c r="CT276">
        <f t="shared" si="262"/>
        <v>2752.4160000000002</v>
      </c>
      <c r="CU276">
        <f t="shared" si="263"/>
        <v>0</v>
      </c>
      <c r="CV276">
        <f t="shared" si="264"/>
        <v>47.058</v>
      </c>
      <c r="CW276">
        <f t="shared" si="265"/>
        <v>1.25</v>
      </c>
      <c r="CX276">
        <f t="shared" si="266"/>
        <v>0</v>
      </c>
      <c r="CY276">
        <f t="shared" si="267"/>
        <v>2354.3145</v>
      </c>
      <c r="CZ276">
        <f t="shared" si="268"/>
        <v>1453.5332999999998</v>
      </c>
      <c r="DC276" t="s">
        <v>1067</v>
      </c>
      <c r="DD276" t="s">
        <v>1067</v>
      </c>
      <c r="DE276" t="s">
        <v>1082</v>
      </c>
      <c r="DF276" t="s">
        <v>1082</v>
      </c>
      <c r="DG276" t="s">
        <v>1083</v>
      </c>
      <c r="DH276" t="s">
        <v>1067</v>
      </c>
      <c r="DI276" t="s">
        <v>1083</v>
      </c>
      <c r="DJ276" t="s">
        <v>1082</v>
      </c>
      <c r="DK276" t="s">
        <v>1067</v>
      </c>
      <c r="DL276" t="s">
        <v>1067</v>
      </c>
      <c r="DM276" t="s">
        <v>1067</v>
      </c>
      <c r="DN276">
        <v>0</v>
      </c>
      <c r="DO276">
        <v>0</v>
      </c>
      <c r="DP276">
        <v>1</v>
      </c>
      <c r="DQ276">
        <v>1</v>
      </c>
      <c r="DU276">
        <v>1003</v>
      </c>
      <c r="DV276" t="s">
        <v>1108</v>
      </c>
      <c r="DW276" t="s">
        <v>1108</v>
      </c>
      <c r="DX276">
        <v>100</v>
      </c>
      <c r="EE276">
        <v>39174530</v>
      </c>
      <c r="EF276">
        <v>2</v>
      </c>
      <c r="EG276" t="s">
        <v>1084</v>
      </c>
      <c r="EH276">
        <v>0</v>
      </c>
      <c r="EI276" t="s">
        <v>1067</v>
      </c>
      <c r="EJ276">
        <v>1</v>
      </c>
      <c r="EK276">
        <v>16001</v>
      </c>
      <c r="EL276" t="s">
        <v>408</v>
      </c>
      <c r="EM276" t="s">
        <v>409</v>
      </c>
      <c r="EO276" t="s">
        <v>1087</v>
      </c>
      <c r="EQ276">
        <v>0</v>
      </c>
      <c r="ER276">
        <v>517.04999999999995</v>
      </c>
      <c r="ES276">
        <v>49.96</v>
      </c>
      <c r="ET276">
        <v>73.44</v>
      </c>
      <c r="EU276">
        <v>11.97</v>
      </c>
      <c r="EV276">
        <v>393.65</v>
      </c>
      <c r="EW276">
        <v>40.92</v>
      </c>
      <c r="EX276">
        <v>1</v>
      </c>
      <c r="EY276">
        <v>0</v>
      </c>
      <c r="FQ276">
        <v>0</v>
      </c>
      <c r="FR276">
        <f t="shared" si="269"/>
        <v>0</v>
      </c>
      <c r="FS276">
        <v>0</v>
      </c>
      <c r="FT276" t="s">
        <v>1088</v>
      </c>
      <c r="FU276" t="s">
        <v>1089</v>
      </c>
      <c r="FX276">
        <v>115.2</v>
      </c>
      <c r="FY276">
        <v>70.55</v>
      </c>
      <c r="GA276" t="s">
        <v>1067</v>
      </c>
      <c r="GD276">
        <v>0</v>
      </c>
      <c r="GF276">
        <v>1221354346</v>
      </c>
      <c r="GG276">
        <v>1</v>
      </c>
      <c r="GH276">
        <v>1</v>
      </c>
      <c r="GI276">
        <v>4</v>
      </c>
      <c r="GJ276">
        <v>0</v>
      </c>
      <c r="GK276">
        <f>ROUND(R276*(R12)/100,2)</f>
        <v>0</v>
      </c>
      <c r="GL276">
        <f t="shared" si="270"/>
        <v>0</v>
      </c>
      <c r="GM276">
        <f t="shared" si="271"/>
        <v>6410.14</v>
      </c>
      <c r="GN276">
        <f t="shared" si="272"/>
        <v>6410.14</v>
      </c>
      <c r="GO276">
        <f t="shared" si="273"/>
        <v>0</v>
      </c>
      <c r="GP276">
        <f t="shared" si="274"/>
        <v>0</v>
      </c>
      <c r="GR276">
        <v>0</v>
      </c>
      <c r="GS276">
        <v>3</v>
      </c>
      <c r="GT276">
        <v>0</v>
      </c>
      <c r="GU276" t="s">
        <v>1067</v>
      </c>
      <c r="GV276">
        <f t="shared" si="275"/>
        <v>0</v>
      </c>
      <c r="GW276">
        <v>1</v>
      </c>
      <c r="GX276">
        <f t="shared" si="276"/>
        <v>0</v>
      </c>
      <c r="HA276">
        <v>0</v>
      </c>
      <c r="HB276">
        <v>0</v>
      </c>
      <c r="IK276">
        <v>0</v>
      </c>
    </row>
    <row r="277" spans="1:245">
      <c r="A277">
        <v>18</v>
      </c>
      <c r="B277">
        <v>1</v>
      </c>
      <c r="C277">
        <v>545</v>
      </c>
      <c r="E277" t="s">
        <v>466</v>
      </c>
      <c r="F277" t="s">
        <v>467</v>
      </c>
      <c r="G277" t="s">
        <v>468</v>
      </c>
      <c r="H277" t="s">
        <v>171</v>
      </c>
      <c r="I277">
        <f>I276*J277</f>
        <v>72</v>
      </c>
      <c r="J277">
        <v>100</v>
      </c>
      <c r="O277">
        <f t="shared" si="242"/>
        <v>33401.089999999997</v>
      </c>
      <c r="P277">
        <f t="shared" si="243"/>
        <v>33401.089999999997</v>
      </c>
      <c r="Q277">
        <f t="shared" si="244"/>
        <v>0</v>
      </c>
      <c r="R277">
        <f t="shared" si="245"/>
        <v>0</v>
      </c>
      <c r="S277">
        <f t="shared" si="246"/>
        <v>0</v>
      </c>
      <c r="T277">
        <f t="shared" si="247"/>
        <v>0</v>
      </c>
      <c r="U277">
        <f t="shared" si="248"/>
        <v>0</v>
      </c>
      <c r="V277">
        <f t="shared" si="249"/>
        <v>0</v>
      </c>
      <c r="W277">
        <f t="shared" si="250"/>
        <v>0</v>
      </c>
      <c r="X277">
        <f t="shared" si="251"/>
        <v>0</v>
      </c>
      <c r="Y277">
        <f t="shared" si="252"/>
        <v>0</v>
      </c>
      <c r="AA277">
        <v>39278658</v>
      </c>
      <c r="AB277">
        <f t="shared" si="253"/>
        <v>76.3</v>
      </c>
      <c r="AC277">
        <f t="shared" si="277"/>
        <v>76.3</v>
      </c>
      <c r="AD277">
        <f>ROUND((((ET277)-(EU277))+AE277),2)</f>
        <v>0</v>
      </c>
      <c r="AE277">
        <f t="shared" ref="AE277:AF279" si="286">ROUND((EU277),2)</f>
        <v>0</v>
      </c>
      <c r="AF277">
        <f t="shared" si="286"/>
        <v>0</v>
      </c>
      <c r="AG277">
        <f t="shared" si="255"/>
        <v>0</v>
      </c>
      <c r="AH277">
        <f t="shared" ref="AH277:AI279" si="287">(EW277)</f>
        <v>0</v>
      </c>
      <c r="AI277">
        <f t="shared" si="287"/>
        <v>0</v>
      </c>
      <c r="AJ277">
        <f t="shared" si="257"/>
        <v>0</v>
      </c>
      <c r="AK277">
        <v>76.3</v>
      </c>
      <c r="AL277">
        <v>76.3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115</v>
      </c>
      <c r="AU277">
        <v>71</v>
      </c>
      <c r="AV277">
        <v>1</v>
      </c>
      <c r="AW277">
        <v>1</v>
      </c>
      <c r="AZ277">
        <v>6.08</v>
      </c>
      <c r="BA277">
        <v>1</v>
      </c>
      <c r="BB277">
        <v>1</v>
      </c>
      <c r="BC277">
        <v>6.08</v>
      </c>
      <c r="BD277" t="s">
        <v>1067</v>
      </c>
      <c r="BE277" t="s">
        <v>1067</v>
      </c>
      <c r="BF277" t="s">
        <v>1067</v>
      </c>
      <c r="BG277" t="s">
        <v>1067</v>
      </c>
      <c r="BH277">
        <v>3</v>
      </c>
      <c r="BI277">
        <v>1</v>
      </c>
      <c r="BJ277" t="s">
        <v>469</v>
      </c>
      <c r="BM277">
        <v>16001</v>
      </c>
      <c r="BN277">
        <v>0</v>
      </c>
      <c r="BO277" t="s">
        <v>1067</v>
      </c>
      <c r="BP277">
        <v>0</v>
      </c>
      <c r="BQ277">
        <v>2</v>
      </c>
      <c r="BR277">
        <v>0</v>
      </c>
      <c r="BS277">
        <v>1</v>
      </c>
      <c r="BT277">
        <v>1</v>
      </c>
      <c r="BU277">
        <v>1</v>
      </c>
      <c r="BV277">
        <v>1</v>
      </c>
      <c r="BW277">
        <v>1</v>
      </c>
      <c r="BX277">
        <v>1</v>
      </c>
      <c r="BY277" t="s">
        <v>1067</v>
      </c>
      <c r="BZ277">
        <v>128</v>
      </c>
      <c r="CA277">
        <v>83</v>
      </c>
      <c r="CF277">
        <v>0</v>
      </c>
      <c r="CG277">
        <v>0</v>
      </c>
      <c r="CM277">
        <v>0</v>
      </c>
      <c r="CN277" t="s">
        <v>1067</v>
      </c>
      <c r="CO277">
        <v>0</v>
      </c>
      <c r="CP277">
        <f t="shared" si="258"/>
        <v>33401.089999999997</v>
      </c>
      <c r="CQ277">
        <f t="shared" si="259"/>
        <v>463.904</v>
      </c>
      <c r="CR277">
        <f t="shared" si="260"/>
        <v>0</v>
      </c>
      <c r="CS277">
        <f t="shared" si="261"/>
        <v>0</v>
      </c>
      <c r="CT277">
        <f t="shared" si="262"/>
        <v>0</v>
      </c>
      <c r="CU277">
        <f t="shared" si="263"/>
        <v>0</v>
      </c>
      <c r="CV277">
        <f t="shared" si="264"/>
        <v>0</v>
      </c>
      <c r="CW277">
        <f t="shared" si="265"/>
        <v>0</v>
      </c>
      <c r="CX277">
        <f t="shared" si="266"/>
        <v>0</v>
      </c>
      <c r="CY277">
        <f t="shared" si="267"/>
        <v>0</v>
      </c>
      <c r="CZ277">
        <f t="shared" si="268"/>
        <v>0</v>
      </c>
      <c r="DC277" t="s">
        <v>1067</v>
      </c>
      <c r="DD277" t="s">
        <v>1067</v>
      </c>
      <c r="DE277" t="s">
        <v>1067</v>
      </c>
      <c r="DF277" t="s">
        <v>1067</v>
      </c>
      <c r="DG277" t="s">
        <v>1067</v>
      </c>
      <c r="DH277" t="s">
        <v>1067</v>
      </c>
      <c r="DI277" t="s">
        <v>1067</v>
      </c>
      <c r="DJ277" t="s">
        <v>1067</v>
      </c>
      <c r="DK277" t="s">
        <v>1067</v>
      </c>
      <c r="DL277" t="s">
        <v>1067</v>
      </c>
      <c r="DM277" t="s">
        <v>1067</v>
      </c>
      <c r="DN277">
        <v>0</v>
      </c>
      <c r="DO277">
        <v>0</v>
      </c>
      <c r="DP277">
        <v>1</v>
      </c>
      <c r="DQ277">
        <v>1</v>
      </c>
      <c r="DU277">
        <v>1003</v>
      </c>
      <c r="DV277" t="s">
        <v>171</v>
      </c>
      <c r="DW277" t="s">
        <v>171</v>
      </c>
      <c r="DX277">
        <v>1</v>
      </c>
      <c r="EE277">
        <v>39174530</v>
      </c>
      <c r="EF277">
        <v>2</v>
      </c>
      <c r="EG277" t="s">
        <v>1084</v>
      </c>
      <c r="EH277">
        <v>0</v>
      </c>
      <c r="EI277" t="s">
        <v>1067</v>
      </c>
      <c r="EJ277">
        <v>1</v>
      </c>
      <c r="EK277">
        <v>16001</v>
      </c>
      <c r="EL277" t="s">
        <v>408</v>
      </c>
      <c r="EM277" t="s">
        <v>409</v>
      </c>
      <c r="EO277" t="s">
        <v>1067</v>
      </c>
      <c r="EQ277">
        <v>0</v>
      </c>
      <c r="ER277">
        <v>76.3</v>
      </c>
      <c r="ES277">
        <v>76.3</v>
      </c>
      <c r="ET277">
        <v>0</v>
      </c>
      <c r="EU277">
        <v>0</v>
      </c>
      <c r="EV277">
        <v>0</v>
      </c>
      <c r="EW277">
        <v>0</v>
      </c>
      <c r="EX277">
        <v>0</v>
      </c>
      <c r="FQ277">
        <v>0</v>
      </c>
      <c r="FR277">
        <f t="shared" si="269"/>
        <v>0</v>
      </c>
      <c r="FS277">
        <v>0</v>
      </c>
      <c r="FT277" t="s">
        <v>1088</v>
      </c>
      <c r="FU277" t="s">
        <v>1089</v>
      </c>
      <c r="FX277">
        <v>115.2</v>
      </c>
      <c r="FY277">
        <v>70.55</v>
      </c>
      <c r="GA277" t="s">
        <v>1067</v>
      </c>
      <c r="GD277">
        <v>0</v>
      </c>
      <c r="GF277">
        <v>211673643</v>
      </c>
      <c r="GG277">
        <v>1</v>
      </c>
      <c r="GH277">
        <v>1</v>
      </c>
      <c r="GI277">
        <v>4</v>
      </c>
      <c r="GJ277">
        <v>0</v>
      </c>
      <c r="GK277">
        <f>ROUND(R277*(R12)/100,2)</f>
        <v>0</v>
      </c>
      <c r="GL277">
        <f t="shared" si="270"/>
        <v>0</v>
      </c>
      <c r="GM277">
        <f t="shared" si="271"/>
        <v>33401.089999999997</v>
      </c>
      <c r="GN277">
        <f t="shared" si="272"/>
        <v>33401.089999999997</v>
      </c>
      <c r="GO277">
        <f t="shared" si="273"/>
        <v>0</v>
      </c>
      <c r="GP277">
        <f t="shared" si="274"/>
        <v>0</v>
      </c>
      <c r="GR277">
        <v>0</v>
      </c>
      <c r="GS277">
        <v>3</v>
      </c>
      <c r="GT277">
        <v>0</v>
      </c>
      <c r="GU277" t="s">
        <v>1067</v>
      </c>
      <c r="GV277">
        <f t="shared" si="275"/>
        <v>0</v>
      </c>
      <c r="GW277">
        <v>1</v>
      </c>
      <c r="GX277">
        <f t="shared" si="276"/>
        <v>0</v>
      </c>
      <c r="HA277">
        <v>0</v>
      </c>
      <c r="HB277">
        <v>0</v>
      </c>
      <c r="IK277">
        <v>0</v>
      </c>
    </row>
    <row r="278" spans="1:245">
      <c r="A278">
        <v>18</v>
      </c>
      <c r="B278">
        <v>1</v>
      </c>
      <c r="C278">
        <v>544</v>
      </c>
      <c r="E278" t="s">
        <v>470</v>
      </c>
      <c r="F278" t="s">
        <v>471</v>
      </c>
      <c r="G278" t="s">
        <v>472</v>
      </c>
      <c r="H278" t="s">
        <v>261</v>
      </c>
      <c r="I278">
        <f>I276*J278</f>
        <v>3.5999999999999996</v>
      </c>
      <c r="J278">
        <v>5</v>
      </c>
      <c r="O278">
        <f t="shared" si="242"/>
        <v>819.27</v>
      </c>
      <c r="P278">
        <f t="shared" si="243"/>
        <v>819.27</v>
      </c>
      <c r="Q278">
        <f t="shared" si="244"/>
        <v>0</v>
      </c>
      <c r="R278">
        <f t="shared" si="245"/>
        <v>0</v>
      </c>
      <c r="S278">
        <f t="shared" si="246"/>
        <v>0</v>
      </c>
      <c r="T278">
        <f t="shared" si="247"/>
        <v>0</v>
      </c>
      <c r="U278">
        <f t="shared" si="248"/>
        <v>0</v>
      </c>
      <c r="V278">
        <f t="shared" si="249"/>
        <v>0</v>
      </c>
      <c r="W278">
        <f t="shared" si="250"/>
        <v>0</v>
      </c>
      <c r="X278">
        <f t="shared" si="251"/>
        <v>0</v>
      </c>
      <c r="Y278">
        <f t="shared" si="252"/>
        <v>0</v>
      </c>
      <c r="AA278">
        <v>39278658</v>
      </c>
      <c r="AB278">
        <f t="shared" si="253"/>
        <v>37.43</v>
      </c>
      <c r="AC278">
        <f t="shared" si="277"/>
        <v>37.43</v>
      </c>
      <c r="AD278">
        <f>ROUND((((ET278)-(EU278))+AE278),2)</f>
        <v>0</v>
      </c>
      <c r="AE278">
        <f t="shared" si="286"/>
        <v>0</v>
      </c>
      <c r="AF278">
        <f t="shared" si="286"/>
        <v>0</v>
      </c>
      <c r="AG278">
        <f t="shared" si="255"/>
        <v>0</v>
      </c>
      <c r="AH278">
        <f t="shared" si="287"/>
        <v>0</v>
      </c>
      <c r="AI278">
        <f t="shared" si="287"/>
        <v>0</v>
      </c>
      <c r="AJ278">
        <f t="shared" si="257"/>
        <v>0</v>
      </c>
      <c r="AK278">
        <v>37.43</v>
      </c>
      <c r="AL278">
        <v>37.43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115</v>
      </c>
      <c r="AU278">
        <v>71</v>
      </c>
      <c r="AV278">
        <v>1</v>
      </c>
      <c r="AW278">
        <v>1</v>
      </c>
      <c r="AZ278">
        <v>6.08</v>
      </c>
      <c r="BA278">
        <v>1</v>
      </c>
      <c r="BB278">
        <v>1</v>
      </c>
      <c r="BC278">
        <v>6.08</v>
      </c>
      <c r="BD278" t="s">
        <v>1067</v>
      </c>
      <c r="BE278" t="s">
        <v>1067</v>
      </c>
      <c r="BF278" t="s">
        <v>1067</v>
      </c>
      <c r="BG278" t="s">
        <v>1067</v>
      </c>
      <c r="BH278">
        <v>3</v>
      </c>
      <c r="BI278">
        <v>1</v>
      </c>
      <c r="BJ278" t="s">
        <v>473</v>
      </c>
      <c r="BM278">
        <v>16001</v>
      </c>
      <c r="BN278">
        <v>0</v>
      </c>
      <c r="BO278" t="s">
        <v>1067</v>
      </c>
      <c r="BP278">
        <v>0</v>
      </c>
      <c r="BQ278">
        <v>2</v>
      </c>
      <c r="BR278">
        <v>0</v>
      </c>
      <c r="BS278">
        <v>1</v>
      </c>
      <c r="BT278">
        <v>1</v>
      </c>
      <c r="BU278">
        <v>1</v>
      </c>
      <c r="BV278">
        <v>1</v>
      </c>
      <c r="BW278">
        <v>1</v>
      </c>
      <c r="BX278">
        <v>1</v>
      </c>
      <c r="BY278" t="s">
        <v>1067</v>
      </c>
      <c r="BZ278">
        <v>128</v>
      </c>
      <c r="CA278">
        <v>83</v>
      </c>
      <c r="CF278">
        <v>0</v>
      </c>
      <c r="CG278">
        <v>0</v>
      </c>
      <c r="CM278">
        <v>0</v>
      </c>
      <c r="CN278" t="s">
        <v>1067</v>
      </c>
      <c r="CO278">
        <v>0</v>
      </c>
      <c r="CP278">
        <f t="shared" si="258"/>
        <v>819.27</v>
      </c>
      <c r="CQ278">
        <f t="shared" si="259"/>
        <v>227.5744</v>
      </c>
      <c r="CR278">
        <f t="shared" si="260"/>
        <v>0</v>
      </c>
      <c r="CS278">
        <f t="shared" si="261"/>
        <v>0</v>
      </c>
      <c r="CT278">
        <f t="shared" si="262"/>
        <v>0</v>
      </c>
      <c r="CU278">
        <f t="shared" si="263"/>
        <v>0</v>
      </c>
      <c r="CV278">
        <f t="shared" si="264"/>
        <v>0</v>
      </c>
      <c r="CW278">
        <f t="shared" si="265"/>
        <v>0</v>
      </c>
      <c r="CX278">
        <f t="shared" si="266"/>
        <v>0</v>
      </c>
      <c r="CY278">
        <f t="shared" si="267"/>
        <v>0</v>
      </c>
      <c r="CZ278">
        <f t="shared" si="268"/>
        <v>0</v>
      </c>
      <c r="DC278" t="s">
        <v>1067</v>
      </c>
      <c r="DD278" t="s">
        <v>1067</v>
      </c>
      <c r="DE278" t="s">
        <v>1067</v>
      </c>
      <c r="DF278" t="s">
        <v>1067</v>
      </c>
      <c r="DG278" t="s">
        <v>1067</v>
      </c>
      <c r="DH278" t="s">
        <v>1067</v>
      </c>
      <c r="DI278" t="s">
        <v>1067</v>
      </c>
      <c r="DJ278" t="s">
        <v>1067</v>
      </c>
      <c r="DK278" t="s">
        <v>1067</v>
      </c>
      <c r="DL278" t="s">
        <v>1067</v>
      </c>
      <c r="DM278" t="s">
        <v>1067</v>
      </c>
      <c r="DN278">
        <v>0</v>
      </c>
      <c r="DO278">
        <v>0</v>
      </c>
      <c r="DP278">
        <v>1</v>
      </c>
      <c r="DQ278">
        <v>1</v>
      </c>
      <c r="DU278">
        <v>1010</v>
      </c>
      <c r="DV278" t="s">
        <v>261</v>
      </c>
      <c r="DW278" t="s">
        <v>261</v>
      </c>
      <c r="DX278">
        <v>10</v>
      </c>
      <c r="EE278">
        <v>39174530</v>
      </c>
      <c r="EF278">
        <v>2</v>
      </c>
      <c r="EG278" t="s">
        <v>1084</v>
      </c>
      <c r="EH278">
        <v>0</v>
      </c>
      <c r="EI278" t="s">
        <v>1067</v>
      </c>
      <c r="EJ278">
        <v>1</v>
      </c>
      <c r="EK278">
        <v>16001</v>
      </c>
      <c r="EL278" t="s">
        <v>408</v>
      </c>
      <c r="EM278" t="s">
        <v>409</v>
      </c>
      <c r="EO278" t="s">
        <v>1067</v>
      </c>
      <c r="EQ278">
        <v>0</v>
      </c>
      <c r="ER278">
        <v>37.43</v>
      </c>
      <c r="ES278">
        <v>37.43</v>
      </c>
      <c r="ET278">
        <v>0</v>
      </c>
      <c r="EU278">
        <v>0</v>
      </c>
      <c r="EV278">
        <v>0</v>
      </c>
      <c r="EW278">
        <v>0</v>
      </c>
      <c r="EX278">
        <v>0</v>
      </c>
      <c r="FQ278">
        <v>0</v>
      </c>
      <c r="FR278">
        <f t="shared" si="269"/>
        <v>0</v>
      </c>
      <c r="FS278">
        <v>0</v>
      </c>
      <c r="FT278" t="s">
        <v>1088</v>
      </c>
      <c r="FU278" t="s">
        <v>1089</v>
      </c>
      <c r="FX278">
        <v>115.2</v>
      </c>
      <c r="FY278">
        <v>70.55</v>
      </c>
      <c r="GA278" t="s">
        <v>1067</v>
      </c>
      <c r="GD278">
        <v>0</v>
      </c>
      <c r="GF278">
        <v>-1537885790</v>
      </c>
      <c r="GG278">
        <v>1</v>
      </c>
      <c r="GH278">
        <v>1</v>
      </c>
      <c r="GI278">
        <v>4</v>
      </c>
      <c r="GJ278">
        <v>0</v>
      </c>
      <c r="GK278">
        <f>ROUND(R278*(R12)/100,2)</f>
        <v>0</v>
      </c>
      <c r="GL278">
        <f t="shared" si="270"/>
        <v>0</v>
      </c>
      <c r="GM278">
        <f t="shared" si="271"/>
        <v>819.27</v>
      </c>
      <c r="GN278">
        <f t="shared" si="272"/>
        <v>819.27</v>
      </c>
      <c r="GO278">
        <f t="shared" si="273"/>
        <v>0</v>
      </c>
      <c r="GP278">
        <f t="shared" si="274"/>
        <v>0</v>
      </c>
      <c r="GR278">
        <v>0</v>
      </c>
      <c r="GS278">
        <v>3</v>
      </c>
      <c r="GT278">
        <v>0</v>
      </c>
      <c r="GU278" t="s">
        <v>1067</v>
      </c>
      <c r="GV278">
        <f t="shared" si="275"/>
        <v>0</v>
      </c>
      <c r="GW278">
        <v>1</v>
      </c>
      <c r="GX278">
        <f t="shared" si="276"/>
        <v>0</v>
      </c>
      <c r="HA278">
        <v>0</v>
      </c>
      <c r="HB278">
        <v>0</v>
      </c>
      <c r="IK278">
        <v>0</v>
      </c>
    </row>
    <row r="279" spans="1:245">
      <c r="A279">
        <v>18</v>
      </c>
      <c r="B279">
        <v>1</v>
      </c>
      <c r="C279">
        <v>546</v>
      </c>
      <c r="E279" t="s">
        <v>474</v>
      </c>
      <c r="F279" t="s">
        <v>431</v>
      </c>
      <c r="G279" t="s">
        <v>432</v>
      </c>
      <c r="H279" t="s">
        <v>171</v>
      </c>
      <c r="I279">
        <f>I276*J279</f>
        <v>72</v>
      </c>
      <c r="J279">
        <v>100</v>
      </c>
      <c r="O279">
        <f t="shared" si="242"/>
        <v>0</v>
      </c>
      <c r="P279">
        <f t="shared" si="243"/>
        <v>0</v>
      </c>
      <c r="Q279">
        <f t="shared" si="244"/>
        <v>0</v>
      </c>
      <c r="R279">
        <f t="shared" si="245"/>
        <v>0</v>
      </c>
      <c r="S279">
        <f t="shared" si="246"/>
        <v>0</v>
      </c>
      <c r="T279">
        <f t="shared" si="247"/>
        <v>0</v>
      </c>
      <c r="U279">
        <f t="shared" si="248"/>
        <v>0</v>
      </c>
      <c r="V279">
        <f t="shared" si="249"/>
        <v>0</v>
      </c>
      <c r="W279">
        <f t="shared" si="250"/>
        <v>0</v>
      </c>
      <c r="X279">
        <f t="shared" si="251"/>
        <v>0</v>
      </c>
      <c r="Y279">
        <f t="shared" si="252"/>
        <v>0</v>
      </c>
      <c r="AA279">
        <v>39278658</v>
      </c>
      <c r="AB279">
        <f t="shared" si="253"/>
        <v>0</v>
      </c>
      <c r="AC279">
        <f t="shared" si="277"/>
        <v>0</v>
      </c>
      <c r="AD279">
        <f>ROUND((((ET279)-(EU279))+AE279),2)</f>
        <v>0</v>
      </c>
      <c r="AE279">
        <f t="shared" si="286"/>
        <v>0</v>
      </c>
      <c r="AF279">
        <f t="shared" si="286"/>
        <v>0</v>
      </c>
      <c r="AG279">
        <f t="shared" si="255"/>
        <v>0</v>
      </c>
      <c r="AH279">
        <f t="shared" si="287"/>
        <v>0</v>
      </c>
      <c r="AI279">
        <f t="shared" si="287"/>
        <v>0</v>
      </c>
      <c r="AJ279">
        <f t="shared" si="257"/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115</v>
      </c>
      <c r="AU279">
        <v>71</v>
      </c>
      <c r="AV279">
        <v>1</v>
      </c>
      <c r="AW279">
        <v>1</v>
      </c>
      <c r="AZ279">
        <v>6.08</v>
      </c>
      <c r="BA279">
        <v>1</v>
      </c>
      <c r="BB279">
        <v>1</v>
      </c>
      <c r="BC279">
        <v>6.08</v>
      </c>
      <c r="BD279" t="s">
        <v>1067</v>
      </c>
      <c r="BE279" t="s">
        <v>1067</v>
      </c>
      <c r="BF279" t="s">
        <v>1067</v>
      </c>
      <c r="BG279" t="s">
        <v>1067</v>
      </c>
      <c r="BH279">
        <v>3</v>
      </c>
      <c r="BI279">
        <v>1</v>
      </c>
      <c r="BJ279" t="s">
        <v>1067</v>
      </c>
      <c r="BM279">
        <v>16001</v>
      </c>
      <c r="BN279">
        <v>0</v>
      </c>
      <c r="BO279" t="s">
        <v>1067</v>
      </c>
      <c r="BP279">
        <v>0</v>
      </c>
      <c r="BQ279">
        <v>2</v>
      </c>
      <c r="BR279">
        <v>0</v>
      </c>
      <c r="BS279">
        <v>1</v>
      </c>
      <c r="BT279">
        <v>1</v>
      </c>
      <c r="BU279">
        <v>1</v>
      </c>
      <c r="BV279">
        <v>1</v>
      </c>
      <c r="BW279">
        <v>1</v>
      </c>
      <c r="BX279">
        <v>1</v>
      </c>
      <c r="BY279" t="s">
        <v>1067</v>
      </c>
      <c r="BZ279">
        <v>128</v>
      </c>
      <c r="CA279">
        <v>83</v>
      </c>
      <c r="CF279">
        <v>0</v>
      </c>
      <c r="CG279">
        <v>0</v>
      </c>
      <c r="CM279">
        <v>0</v>
      </c>
      <c r="CN279" t="s">
        <v>1067</v>
      </c>
      <c r="CO279">
        <v>0</v>
      </c>
      <c r="CP279">
        <f t="shared" si="258"/>
        <v>0</v>
      </c>
      <c r="CQ279">
        <f t="shared" si="259"/>
        <v>0</v>
      </c>
      <c r="CR279">
        <f t="shared" si="260"/>
        <v>0</v>
      </c>
      <c r="CS279">
        <f t="shared" si="261"/>
        <v>0</v>
      </c>
      <c r="CT279">
        <f t="shared" si="262"/>
        <v>0</v>
      </c>
      <c r="CU279">
        <f t="shared" si="263"/>
        <v>0</v>
      </c>
      <c r="CV279">
        <f t="shared" si="264"/>
        <v>0</v>
      </c>
      <c r="CW279">
        <f t="shared" si="265"/>
        <v>0</v>
      </c>
      <c r="CX279">
        <f t="shared" si="266"/>
        <v>0</v>
      </c>
      <c r="CY279">
        <f t="shared" si="267"/>
        <v>0</v>
      </c>
      <c r="CZ279">
        <f t="shared" si="268"/>
        <v>0</v>
      </c>
      <c r="DC279" t="s">
        <v>1067</v>
      </c>
      <c r="DD279" t="s">
        <v>1067</v>
      </c>
      <c r="DE279" t="s">
        <v>1067</v>
      </c>
      <c r="DF279" t="s">
        <v>1067</v>
      </c>
      <c r="DG279" t="s">
        <v>1067</v>
      </c>
      <c r="DH279" t="s">
        <v>1067</v>
      </c>
      <c r="DI279" t="s">
        <v>1067</v>
      </c>
      <c r="DJ279" t="s">
        <v>1067</v>
      </c>
      <c r="DK279" t="s">
        <v>1067</v>
      </c>
      <c r="DL279" t="s">
        <v>1067</v>
      </c>
      <c r="DM279" t="s">
        <v>1067</v>
      </c>
      <c r="DN279">
        <v>0</v>
      </c>
      <c r="DO279">
        <v>0</v>
      </c>
      <c r="DP279">
        <v>1</v>
      </c>
      <c r="DQ279">
        <v>1</v>
      </c>
      <c r="DU279">
        <v>1003</v>
      </c>
      <c r="DV279" t="s">
        <v>171</v>
      </c>
      <c r="DW279" t="s">
        <v>171</v>
      </c>
      <c r="DX279">
        <v>1</v>
      </c>
      <c r="EE279">
        <v>39174530</v>
      </c>
      <c r="EF279">
        <v>2</v>
      </c>
      <c r="EG279" t="s">
        <v>1084</v>
      </c>
      <c r="EH279">
        <v>0</v>
      </c>
      <c r="EI279" t="s">
        <v>1067</v>
      </c>
      <c r="EJ279">
        <v>1</v>
      </c>
      <c r="EK279">
        <v>16001</v>
      </c>
      <c r="EL279" t="s">
        <v>408</v>
      </c>
      <c r="EM279" t="s">
        <v>409</v>
      </c>
      <c r="EO279" t="s">
        <v>1067</v>
      </c>
      <c r="EQ279">
        <v>0</v>
      </c>
      <c r="ER279">
        <v>0</v>
      </c>
      <c r="ES279">
        <v>0</v>
      </c>
      <c r="ET279">
        <v>0</v>
      </c>
      <c r="EU279">
        <v>0</v>
      </c>
      <c r="EV279">
        <v>0</v>
      </c>
      <c r="EW279">
        <v>0</v>
      </c>
      <c r="EX279">
        <v>0</v>
      </c>
      <c r="FQ279">
        <v>0</v>
      </c>
      <c r="FR279">
        <f t="shared" si="269"/>
        <v>0</v>
      </c>
      <c r="FS279">
        <v>0</v>
      </c>
      <c r="FT279" t="s">
        <v>1088</v>
      </c>
      <c r="FU279" t="s">
        <v>1089</v>
      </c>
      <c r="FX279">
        <v>115.2</v>
      </c>
      <c r="FY279">
        <v>70.55</v>
      </c>
      <c r="GA279" t="s">
        <v>1067</v>
      </c>
      <c r="GD279">
        <v>0</v>
      </c>
      <c r="GF279">
        <v>594190089</v>
      </c>
      <c r="GG279">
        <v>1</v>
      </c>
      <c r="GH279">
        <v>1</v>
      </c>
      <c r="GI279">
        <v>4</v>
      </c>
      <c r="GJ279">
        <v>0</v>
      </c>
      <c r="GK279">
        <f>ROUND(R279*(R12)/100,2)</f>
        <v>0</v>
      </c>
      <c r="GL279">
        <f t="shared" si="270"/>
        <v>0</v>
      </c>
      <c r="GM279">
        <f t="shared" si="271"/>
        <v>0</v>
      </c>
      <c r="GN279">
        <f t="shared" si="272"/>
        <v>0</v>
      </c>
      <c r="GO279">
        <f t="shared" si="273"/>
        <v>0</v>
      </c>
      <c r="GP279">
        <f t="shared" si="274"/>
        <v>0</v>
      </c>
      <c r="GR279">
        <v>0</v>
      </c>
      <c r="GS279">
        <v>3</v>
      </c>
      <c r="GT279">
        <v>0</v>
      </c>
      <c r="GU279" t="s">
        <v>1067</v>
      </c>
      <c r="GV279">
        <f t="shared" si="275"/>
        <v>0</v>
      </c>
      <c r="GW279">
        <v>1</v>
      </c>
      <c r="GX279">
        <f t="shared" si="276"/>
        <v>0</v>
      </c>
      <c r="HA279">
        <v>0</v>
      </c>
      <c r="HB279">
        <v>0</v>
      </c>
      <c r="IK279">
        <v>0</v>
      </c>
    </row>
    <row r="280" spans="1:245">
      <c r="A280">
        <v>17</v>
      </c>
      <c r="B280">
        <v>1</v>
      </c>
      <c r="C280">
        <f ca="1">ROW(SmtRes!A555)</f>
        <v>555</v>
      </c>
      <c r="D280">
        <f ca="1">ROW(EtalonRes!A539)</f>
        <v>539</v>
      </c>
      <c r="E280" t="s">
        <v>475</v>
      </c>
      <c r="F280" t="s">
        <v>476</v>
      </c>
      <c r="G280" t="s">
        <v>477</v>
      </c>
      <c r="H280" t="s">
        <v>244</v>
      </c>
      <c r="I280">
        <v>3</v>
      </c>
      <c r="J280">
        <v>0</v>
      </c>
      <c r="O280">
        <f t="shared" si="242"/>
        <v>824.09</v>
      </c>
      <c r="P280">
        <f t="shared" si="243"/>
        <v>449.8</v>
      </c>
      <c r="Q280">
        <f t="shared" si="244"/>
        <v>94.67</v>
      </c>
      <c r="R280">
        <f t="shared" si="245"/>
        <v>5.29</v>
      </c>
      <c r="S280">
        <f t="shared" si="246"/>
        <v>279.62</v>
      </c>
      <c r="T280">
        <f t="shared" si="247"/>
        <v>0</v>
      </c>
      <c r="U280">
        <f t="shared" si="248"/>
        <v>5.0714999999999995</v>
      </c>
      <c r="V280">
        <f t="shared" si="249"/>
        <v>7.5000000000000011E-2</v>
      </c>
      <c r="W280">
        <f t="shared" si="250"/>
        <v>0</v>
      </c>
      <c r="X280">
        <f t="shared" si="251"/>
        <v>327.64999999999998</v>
      </c>
      <c r="Y280">
        <f t="shared" si="252"/>
        <v>202.29</v>
      </c>
      <c r="AA280">
        <v>39278658</v>
      </c>
      <c r="AB280">
        <f t="shared" si="253"/>
        <v>45.18</v>
      </c>
      <c r="AC280">
        <f t="shared" si="277"/>
        <v>24.66</v>
      </c>
      <c r="AD280">
        <f>ROUND(((((ET280*1.25))-((EU280*1.25)))+AE280),2)</f>
        <v>5.19</v>
      </c>
      <c r="AE280">
        <f>ROUND(((EU280*1.25)),2)</f>
        <v>0.28999999999999998</v>
      </c>
      <c r="AF280">
        <f>ROUND(((EV280*1.15)),2)</f>
        <v>15.33</v>
      </c>
      <c r="AG280">
        <f t="shared" si="255"/>
        <v>0</v>
      </c>
      <c r="AH280">
        <f>((EW280*1.15))</f>
        <v>1.6904999999999999</v>
      </c>
      <c r="AI280">
        <f>((EX280*1.25))</f>
        <v>2.5000000000000001E-2</v>
      </c>
      <c r="AJ280">
        <f t="shared" si="257"/>
        <v>0</v>
      </c>
      <c r="AK280">
        <v>42.14</v>
      </c>
      <c r="AL280">
        <v>24.66</v>
      </c>
      <c r="AM280">
        <v>4.1500000000000004</v>
      </c>
      <c r="AN280">
        <v>0.23</v>
      </c>
      <c r="AO280">
        <v>13.33</v>
      </c>
      <c r="AP280">
        <v>0</v>
      </c>
      <c r="AQ280">
        <v>1.47</v>
      </c>
      <c r="AR280">
        <v>0.02</v>
      </c>
      <c r="AS280">
        <v>0</v>
      </c>
      <c r="AT280">
        <v>115</v>
      </c>
      <c r="AU280">
        <v>71</v>
      </c>
      <c r="AV280">
        <v>1</v>
      </c>
      <c r="AW280">
        <v>1</v>
      </c>
      <c r="AZ280">
        <v>6.08</v>
      </c>
      <c r="BA280">
        <v>6.08</v>
      </c>
      <c r="BB280">
        <v>6.08</v>
      </c>
      <c r="BC280">
        <v>6.08</v>
      </c>
      <c r="BD280" t="s">
        <v>1067</v>
      </c>
      <c r="BE280" t="s">
        <v>1067</v>
      </c>
      <c r="BF280" t="s">
        <v>1067</v>
      </c>
      <c r="BG280" t="s">
        <v>1067</v>
      </c>
      <c r="BH280">
        <v>0</v>
      </c>
      <c r="BI280">
        <v>1</v>
      </c>
      <c r="BJ280" t="s">
        <v>478</v>
      </c>
      <c r="BM280">
        <v>16001</v>
      </c>
      <c r="BN280">
        <v>0</v>
      </c>
      <c r="BO280" t="s">
        <v>1067</v>
      </c>
      <c r="BP280">
        <v>0</v>
      </c>
      <c r="BQ280">
        <v>2</v>
      </c>
      <c r="BR280">
        <v>0</v>
      </c>
      <c r="BS280">
        <v>6.08</v>
      </c>
      <c r="BT280">
        <v>1</v>
      </c>
      <c r="BU280">
        <v>1</v>
      </c>
      <c r="BV280">
        <v>1</v>
      </c>
      <c r="BW280">
        <v>1</v>
      </c>
      <c r="BX280">
        <v>1</v>
      </c>
      <c r="BY280" t="s">
        <v>1067</v>
      </c>
      <c r="BZ280">
        <v>128</v>
      </c>
      <c r="CA280">
        <v>83</v>
      </c>
      <c r="CF280">
        <v>0</v>
      </c>
      <c r="CG280">
        <v>0</v>
      </c>
      <c r="CM280">
        <v>0</v>
      </c>
      <c r="CN280" t="s">
        <v>1021</v>
      </c>
      <c r="CO280">
        <v>0</v>
      </c>
      <c r="CP280">
        <f t="shared" si="258"/>
        <v>824.09</v>
      </c>
      <c r="CQ280">
        <f t="shared" si="259"/>
        <v>149.93280000000001</v>
      </c>
      <c r="CR280">
        <f t="shared" si="260"/>
        <v>31.555200000000003</v>
      </c>
      <c r="CS280">
        <f t="shared" si="261"/>
        <v>1.7631999999999999</v>
      </c>
      <c r="CT280">
        <f t="shared" si="262"/>
        <v>93.206400000000002</v>
      </c>
      <c r="CU280">
        <f t="shared" si="263"/>
        <v>0</v>
      </c>
      <c r="CV280">
        <f t="shared" si="264"/>
        <v>1.6904999999999999</v>
      </c>
      <c r="CW280">
        <f t="shared" si="265"/>
        <v>2.5000000000000001E-2</v>
      </c>
      <c r="CX280">
        <f t="shared" si="266"/>
        <v>0</v>
      </c>
      <c r="CY280">
        <f t="shared" si="267"/>
        <v>327.6465</v>
      </c>
      <c r="CZ280">
        <f t="shared" si="268"/>
        <v>202.2861</v>
      </c>
      <c r="DC280" t="s">
        <v>1067</v>
      </c>
      <c r="DD280" t="s">
        <v>1067</v>
      </c>
      <c r="DE280" t="s">
        <v>1082</v>
      </c>
      <c r="DF280" t="s">
        <v>1082</v>
      </c>
      <c r="DG280" t="s">
        <v>1083</v>
      </c>
      <c r="DH280" t="s">
        <v>1067</v>
      </c>
      <c r="DI280" t="s">
        <v>1083</v>
      </c>
      <c r="DJ280" t="s">
        <v>1082</v>
      </c>
      <c r="DK280" t="s">
        <v>1067</v>
      </c>
      <c r="DL280" t="s">
        <v>1067</v>
      </c>
      <c r="DM280" t="s">
        <v>1067</v>
      </c>
      <c r="DN280">
        <v>0</v>
      </c>
      <c r="DO280">
        <v>0</v>
      </c>
      <c r="DP280">
        <v>1</v>
      </c>
      <c r="DQ280">
        <v>1</v>
      </c>
      <c r="DU280">
        <v>1013</v>
      </c>
      <c r="DV280" t="s">
        <v>244</v>
      </c>
      <c r="DW280" t="s">
        <v>244</v>
      </c>
      <c r="DX280">
        <v>1</v>
      </c>
      <c r="EE280">
        <v>39174530</v>
      </c>
      <c r="EF280">
        <v>2</v>
      </c>
      <c r="EG280" t="s">
        <v>1084</v>
      </c>
      <c r="EH280">
        <v>0</v>
      </c>
      <c r="EI280" t="s">
        <v>1067</v>
      </c>
      <c r="EJ280">
        <v>1</v>
      </c>
      <c r="EK280">
        <v>16001</v>
      </c>
      <c r="EL280" t="s">
        <v>408</v>
      </c>
      <c r="EM280" t="s">
        <v>409</v>
      </c>
      <c r="EO280" t="s">
        <v>1087</v>
      </c>
      <c r="EQ280">
        <v>0</v>
      </c>
      <c r="ER280">
        <v>42.14</v>
      </c>
      <c r="ES280">
        <v>24.66</v>
      </c>
      <c r="ET280">
        <v>4.1500000000000004</v>
      </c>
      <c r="EU280">
        <v>0.23</v>
      </c>
      <c r="EV280">
        <v>13.33</v>
      </c>
      <c r="EW280">
        <v>1.47</v>
      </c>
      <c r="EX280">
        <v>0.02</v>
      </c>
      <c r="EY280">
        <v>0</v>
      </c>
      <c r="FQ280">
        <v>0</v>
      </c>
      <c r="FR280">
        <f t="shared" si="269"/>
        <v>0</v>
      </c>
      <c r="FS280">
        <v>0</v>
      </c>
      <c r="FT280" t="s">
        <v>1088</v>
      </c>
      <c r="FU280" t="s">
        <v>1089</v>
      </c>
      <c r="FX280">
        <v>115.2</v>
      </c>
      <c r="FY280">
        <v>70.55</v>
      </c>
      <c r="GA280" t="s">
        <v>1067</v>
      </c>
      <c r="GD280">
        <v>0</v>
      </c>
      <c r="GF280">
        <v>1500446346</v>
      </c>
      <c r="GG280">
        <v>1</v>
      </c>
      <c r="GH280">
        <v>1</v>
      </c>
      <c r="GI280">
        <v>4</v>
      </c>
      <c r="GJ280">
        <v>0</v>
      </c>
      <c r="GK280">
        <f>ROUND(R280*(R12)/100,2)</f>
        <v>0</v>
      </c>
      <c r="GL280">
        <f t="shared" si="270"/>
        <v>0</v>
      </c>
      <c r="GM280">
        <f t="shared" si="271"/>
        <v>1354.03</v>
      </c>
      <c r="GN280">
        <f t="shared" si="272"/>
        <v>1354.03</v>
      </c>
      <c r="GO280">
        <f t="shared" si="273"/>
        <v>0</v>
      </c>
      <c r="GP280">
        <f t="shared" si="274"/>
        <v>0</v>
      </c>
      <c r="GR280">
        <v>0</v>
      </c>
      <c r="GS280">
        <v>3</v>
      </c>
      <c r="GT280">
        <v>0</v>
      </c>
      <c r="GU280" t="s">
        <v>1067</v>
      </c>
      <c r="GV280">
        <f t="shared" si="275"/>
        <v>0</v>
      </c>
      <c r="GW280">
        <v>1</v>
      </c>
      <c r="GX280">
        <f t="shared" si="276"/>
        <v>0</v>
      </c>
      <c r="HA280">
        <v>0</v>
      </c>
      <c r="HB280">
        <v>0</v>
      </c>
      <c r="IK280">
        <v>0</v>
      </c>
    </row>
    <row r="281" spans="1:245">
      <c r="A281">
        <v>18</v>
      </c>
      <c r="B281">
        <v>1</v>
      </c>
      <c r="C281">
        <v>554</v>
      </c>
      <c r="E281" t="s">
        <v>479</v>
      </c>
      <c r="F281" t="s">
        <v>480</v>
      </c>
      <c r="G281" t="s">
        <v>481</v>
      </c>
      <c r="H281" t="s">
        <v>86</v>
      </c>
      <c r="I281">
        <f>I280*J281</f>
        <v>3</v>
      </c>
      <c r="J281">
        <v>1</v>
      </c>
      <c r="O281">
        <f t="shared" si="242"/>
        <v>4820.28</v>
      </c>
      <c r="P281">
        <f t="shared" si="243"/>
        <v>4820.28</v>
      </c>
      <c r="Q281">
        <f t="shared" si="244"/>
        <v>0</v>
      </c>
      <c r="R281">
        <f t="shared" si="245"/>
        <v>0</v>
      </c>
      <c r="S281">
        <f t="shared" si="246"/>
        <v>0</v>
      </c>
      <c r="T281">
        <f t="shared" si="247"/>
        <v>0</v>
      </c>
      <c r="U281">
        <f t="shared" si="248"/>
        <v>0</v>
      </c>
      <c r="V281">
        <f t="shared" si="249"/>
        <v>0</v>
      </c>
      <c r="W281">
        <f t="shared" si="250"/>
        <v>0</v>
      </c>
      <c r="X281">
        <f t="shared" si="251"/>
        <v>0</v>
      </c>
      <c r="Y281">
        <f t="shared" si="252"/>
        <v>0</v>
      </c>
      <c r="AA281">
        <v>39278658</v>
      </c>
      <c r="AB281">
        <f t="shared" si="253"/>
        <v>264.27</v>
      </c>
      <c r="AC281">
        <f t="shared" si="277"/>
        <v>264.27</v>
      </c>
      <c r="AD281">
        <f>ROUND((((ET281)-(EU281))+AE281),2)</f>
        <v>0</v>
      </c>
      <c r="AE281">
        <f>ROUND((EU281),2)</f>
        <v>0</v>
      </c>
      <c r="AF281">
        <f>ROUND((EV281),2)</f>
        <v>0</v>
      </c>
      <c r="AG281">
        <f t="shared" si="255"/>
        <v>0</v>
      </c>
      <c r="AH281">
        <f>(EW281)</f>
        <v>0</v>
      </c>
      <c r="AI281">
        <f>(EX281)</f>
        <v>0</v>
      </c>
      <c r="AJ281">
        <f t="shared" si="257"/>
        <v>0</v>
      </c>
      <c r="AK281">
        <v>264.27</v>
      </c>
      <c r="AL281">
        <v>264.27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115</v>
      </c>
      <c r="AU281">
        <v>71</v>
      </c>
      <c r="AV281">
        <v>1</v>
      </c>
      <c r="AW281">
        <v>1</v>
      </c>
      <c r="AZ281">
        <v>6.08</v>
      </c>
      <c r="BA281">
        <v>1</v>
      </c>
      <c r="BB281">
        <v>1</v>
      </c>
      <c r="BC281">
        <v>6.08</v>
      </c>
      <c r="BD281" t="s">
        <v>1067</v>
      </c>
      <c r="BE281" t="s">
        <v>1067</v>
      </c>
      <c r="BF281" t="s">
        <v>1067</v>
      </c>
      <c r="BG281" t="s">
        <v>1067</v>
      </c>
      <c r="BH281">
        <v>3</v>
      </c>
      <c r="BI281">
        <v>1</v>
      </c>
      <c r="BJ281" t="s">
        <v>482</v>
      </c>
      <c r="BM281">
        <v>16001</v>
      </c>
      <c r="BN281">
        <v>0</v>
      </c>
      <c r="BO281" t="s">
        <v>1067</v>
      </c>
      <c r="BP281">
        <v>0</v>
      </c>
      <c r="BQ281">
        <v>2</v>
      </c>
      <c r="BR281">
        <v>0</v>
      </c>
      <c r="BS281">
        <v>1</v>
      </c>
      <c r="BT281">
        <v>1</v>
      </c>
      <c r="BU281">
        <v>1</v>
      </c>
      <c r="BV281">
        <v>1</v>
      </c>
      <c r="BW281">
        <v>1</v>
      </c>
      <c r="BX281">
        <v>1</v>
      </c>
      <c r="BY281" t="s">
        <v>1067</v>
      </c>
      <c r="BZ281">
        <v>128</v>
      </c>
      <c r="CA281">
        <v>83</v>
      </c>
      <c r="CF281">
        <v>0</v>
      </c>
      <c r="CG281">
        <v>0</v>
      </c>
      <c r="CM281">
        <v>0</v>
      </c>
      <c r="CN281" t="s">
        <v>1067</v>
      </c>
      <c r="CO281">
        <v>0</v>
      </c>
      <c r="CP281">
        <f t="shared" si="258"/>
        <v>4820.28</v>
      </c>
      <c r="CQ281">
        <f t="shared" si="259"/>
        <v>1606.7615999999998</v>
      </c>
      <c r="CR281">
        <f t="shared" si="260"/>
        <v>0</v>
      </c>
      <c r="CS281">
        <f t="shared" si="261"/>
        <v>0</v>
      </c>
      <c r="CT281">
        <f t="shared" si="262"/>
        <v>0</v>
      </c>
      <c r="CU281">
        <f t="shared" si="263"/>
        <v>0</v>
      </c>
      <c r="CV281">
        <f t="shared" si="264"/>
        <v>0</v>
      </c>
      <c r="CW281">
        <f t="shared" si="265"/>
        <v>0</v>
      </c>
      <c r="CX281">
        <f t="shared" si="266"/>
        <v>0</v>
      </c>
      <c r="CY281">
        <f t="shared" si="267"/>
        <v>0</v>
      </c>
      <c r="CZ281">
        <f t="shared" si="268"/>
        <v>0</v>
      </c>
      <c r="DC281" t="s">
        <v>1067</v>
      </c>
      <c r="DD281" t="s">
        <v>1067</v>
      </c>
      <c r="DE281" t="s">
        <v>1067</v>
      </c>
      <c r="DF281" t="s">
        <v>1067</v>
      </c>
      <c r="DG281" t="s">
        <v>1067</v>
      </c>
      <c r="DH281" t="s">
        <v>1067</v>
      </c>
      <c r="DI281" t="s">
        <v>1067</v>
      </c>
      <c r="DJ281" t="s">
        <v>1067</v>
      </c>
      <c r="DK281" t="s">
        <v>1067</v>
      </c>
      <c r="DL281" t="s">
        <v>1067</v>
      </c>
      <c r="DM281" t="s">
        <v>1067</v>
      </c>
      <c r="DN281">
        <v>0</v>
      </c>
      <c r="DO281">
        <v>0</v>
      </c>
      <c r="DP281">
        <v>1</v>
      </c>
      <c r="DQ281">
        <v>1</v>
      </c>
      <c r="DU281">
        <v>1010</v>
      </c>
      <c r="DV281" t="s">
        <v>86</v>
      </c>
      <c r="DW281" t="s">
        <v>86</v>
      </c>
      <c r="DX281">
        <v>1</v>
      </c>
      <c r="EE281">
        <v>39174530</v>
      </c>
      <c r="EF281">
        <v>2</v>
      </c>
      <c r="EG281" t="s">
        <v>1084</v>
      </c>
      <c r="EH281">
        <v>0</v>
      </c>
      <c r="EI281" t="s">
        <v>1067</v>
      </c>
      <c r="EJ281">
        <v>1</v>
      </c>
      <c r="EK281">
        <v>16001</v>
      </c>
      <c r="EL281" t="s">
        <v>408</v>
      </c>
      <c r="EM281" t="s">
        <v>409</v>
      </c>
      <c r="EO281" t="s">
        <v>1067</v>
      </c>
      <c r="EQ281">
        <v>0</v>
      </c>
      <c r="ER281">
        <v>264.27</v>
      </c>
      <c r="ES281">
        <v>264.27</v>
      </c>
      <c r="ET281">
        <v>0</v>
      </c>
      <c r="EU281">
        <v>0</v>
      </c>
      <c r="EV281">
        <v>0</v>
      </c>
      <c r="EW281">
        <v>0</v>
      </c>
      <c r="EX281">
        <v>0</v>
      </c>
      <c r="FQ281">
        <v>0</v>
      </c>
      <c r="FR281">
        <f t="shared" si="269"/>
        <v>0</v>
      </c>
      <c r="FS281">
        <v>0</v>
      </c>
      <c r="FT281" t="s">
        <v>1088</v>
      </c>
      <c r="FU281" t="s">
        <v>1089</v>
      </c>
      <c r="FX281">
        <v>115.2</v>
      </c>
      <c r="FY281">
        <v>70.55</v>
      </c>
      <c r="GA281" t="s">
        <v>1067</v>
      </c>
      <c r="GD281">
        <v>0</v>
      </c>
      <c r="GF281">
        <v>1240118236</v>
      </c>
      <c r="GG281">
        <v>1</v>
      </c>
      <c r="GH281">
        <v>1</v>
      </c>
      <c r="GI281">
        <v>4</v>
      </c>
      <c r="GJ281">
        <v>0</v>
      </c>
      <c r="GK281">
        <f>ROUND(R281*(R12)/100,2)</f>
        <v>0</v>
      </c>
      <c r="GL281">
        <f t="shared" si="270"/>
        <v>0</v>
      </c>
      <c r="GM281">
        <f t="shared" si="271"/>
        <v>4820.28</v>
      </c>
      <c r="GN281">
        <f t="shared" si="272"/>
        <v>4820.28</v>
      </c>
      <c r="GO281">
        <f t="shared" si="273"/>
        <v>0</v>
      </c>
      <c r="GP281">
        <f t="shared" si="274"/>
        <v>0</v>
      </c>
      <c r="GR281">
        <v>0</v>
      </c>
      <c r="GS281">
        <v>3</v>
      </c>
      <c r="GT281">
        <v>0</v>
      </c>
      <c r="GU281" t="s">
        <v>1067</v>
      </c>
      <c r="GV281">
        <f t="shared" si="275"/>
        <v>0</v>
      </c>
      <c r="GW281">
        <v>1</v>
      </c>
      <c r="GX281">
        <f t="shared" si="276"/>
        <v>0</v>
      </c>
      <c r="HA281">
        <v>0</v>
      </c>
      <c r="HB281">
        <v>0</v>
      </c>
      <c r="IK281">
        <v>0</v>
      </c>
    </row>
    <row r="282" spans="1:245">
      <c r="A282">
        <v>18</v>
      </c>
      <c r="B282">
        <v>1</v>
      </c>
      <c r="C282">
        <v>555</v>
      </c>
      <c r="E282" t="s">
        <v>483</v>
      </c>
      <c r="F282" t="s">
        <v>484</v>
      </c>
      <c r="G282" t="s">
        <v>485</v>
      </c>
      <c r="H282" t="s">
        <v>486</v>
      </c>
      <c r="I282">
        <f>I280*J282</f>
        <v>6</v>
      </c>
      <c r="J282">
        <v>2</v>
      </c>
      <c r="O282">
        <f t="shared" si="242"/>
        <v>2387.25</v>
      </c>
      <c r="P282">
        <f t="shared" si="243"/>
        <v>2387.25</v>
      </c>
      <c r="Q282">
        <f t="shared" si="244"/>
        <v>0</v>
      </c>
      <c r="R282">
        <f t="shared" si="245"/>
        <v>0</v>
      </c>
      <c r="S282">
        <f t="shared" si="246"/>
        <v>0</v>
      </c>
      <c r="T282">
        <f t="shared" si="247"/>
        <v>0</v>
      </c>
      <c r="U282">
        <f t="shared" si="248"/>
        <v>0</v>
      </c>
      <c r="V282">
        <f t="shared" si="249"/>
        <v>0</v>
      </c>
      <c r="W282">
        <f t="shared" si="250"/>
        <v>0</v>
      </c>
      <c r="X282">
        <f t="shared" si="251"/>
        <v>0</v>
      </c>
      <c r="Y282">
        <f t="shared" si="252"/>
        <v>0</v>
      </c>
      <c r="AA282">
        <v>39278658</v>
      </c>
      <c r="AB282">
        <f t="shared" si="253"/>
        <v>65.44</v>
      </c>
      <c r="AC282">
        <f t="shared" si="277"/>
        <v>65.44</v>
      </c>
      <c r="AD282">
        <f>ROUND((((ET282)-(EU282))+AE282),2)</f>
        <v>0</v>
      </c>
      <c r="AE282">
        <f>ROUND((EU282),2)</f>
        <v>0</v>
      </c>
      <c r="AF282">
        <f>ROUND((EV282),2)</f>
        <v>0</v>
      </c>
      <c r="AG282">
        <f t="shared" si="255"/>
        <v>0</v>
      </c>
      <c r="AH282">
        <f>(EW282)</f>
        <v>0</v>
      </c>
      <c r="AI282">
        <f>(EX282)</f>
        <v>0</v>
      </c>
      <c r="AJ282">
        <f t="shared" si="257"/>
        <v>0</v>
      </c>
      <c r="AK282">
        <v>65.44</v>
      </c>
      <c r="AL282">
        <v>65.44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115</v>
      </c>
      <c r="AU282">
        <v>71</v>
      </c>
      <c r="AV282">
        <v>1</v>
      </c>
      <c r="AW282">
        <v>1</v>
      </c>
      <c r="AZ282">
        <v>6.08</v>
      </c>
      <c r="BA282">
        <v>1</v>
      </c>
      <c r="BB282">
        <v>1</v>
      </c>
      <c r="BC282">
        <v>6.08</v>
      </c>
      <c r="BD282" t="s">
        <v>1067</v>
      </c>
      <c r="BE282" t="s">
        <v>1067</v>
      </c>
      <c r="BF282" t="s">
        <v>1067</v>
      </c>
      <c r="BG282" t="s">
        <v>1067</v>
      </c>
      <c r="BH282">
        <v>3</v>
      </c>
      <c r="BI282">
        <v>1</v>
      </c>
      <c r="BJ282" t="s">
        <v>487</v>
      </c>
      <c r="BM282">
        <v>16001</v>
      </c>
      <c r="BN282">
        <v>0</v>
      </c>
      <c r="BO282" t="s">
        <v>1067</v>
      </c>
      <c r="BP282">
        <v>0</v>
      </c>
      <c r="BQ282">
        <v>2</v>
      </c>
      <c r="BR282">
        <v>0</v>
      </c>
      <c r="BS282">
        <v>1</v>
      </c>
      <c r="BT282">
        <v>1</v>
      </c>
      <c r="BU282">
        <v>1</v>
      </c>
      <c r="BV282">
        <v>1</v>
      </c>
      <c r="BW282">
        <v>1</v>
      </c>
      <c r="BX282">
        <v>1</v>
      </c>
      <c r="BY282" t="s">
        <v>1067</v>
      </c>
      <c r="BZ282">
        <v>128</v>
      </c>
      <c r="CA282">
        <v>83</v>
      </c>
      <c r="CF282">
        <v>0</v>
      </c>
      <c r="CG282">
        <v>0</v>
      </c>
      <c r="CM282">
        <v>0</v>
      </c>
      <c r="CN282" t="s">
        <v>1067</v>
      </c>
      <c r="CO282">
        <v>0</v>
      </c>
      <c r="CP282">
        <f t="shared" si="258"/>
        <v>2387.25</v>
      </c>
      <c r="CQ282">
        <f t="shared" si="259"/>
        <v>397.87520000000001</v>
      </c>
      <c r="CR282">
        <f t="shared" si="260"/>
        <v>0</v>
      </c>
      <c r="CS282">
        <f t="shared" si="261"/>
        <v>0</v>
      </c>
      <c r="CT282">
        <f t="shared" si="262"/>
        <v>0</v>
      </c>
      <c r="CU282">
        <f t="shared" si="263"/>
        <v>0</v>
      </c>
      <c r="CV282">
        <f t="shared" si="264"/>
        <v>0</v>
      </c>
      <c r="CW282">
        <f t="shared" si="265"/>
        <v>0</v>
      </c>
      <c r="CX282">
        <f t="shared" si="266"/>
        <v>0</v>
      </c>
      <c r="CY282">
        <f t="shared" si="267"/>
        <v>0</v>
      </c>
      <c r="CZ282">
        <f t="shared" si="268"/>
        <v>0</v>
      </c>
      <c r="DC282" t="s">
        <v>1067</v>
      </c>
      <c r="DD282" t="s">
        <v>1067</v>
      </c>
      <c r="DE282" t="s">
        <v>1067</v>
      </c>
      <c r="DF282" t="s">
        <v>1067</v>
      </c>
      <c r="DG282" t="s">
        <v>1067</v>
      </c>
      <c r="DH282" t="s">
        <v>1067</v>
      </c>
      <c r="DI282" t="s">
        <v>1067</v>
      </c>
      <c r="DJ282" t="s">
        <v>1067</v>
      </c>
      <c r="DK282" t="s">
        <v>1067</v>
      </c>
      <c r="DL282" t="s">
        <v>1067</v>
      </c>
      <c r="DM282" t="s">
        <v>1067</v>
      </c>
      <c r="DN282">
        <v>0</v>
      </c>
      <c r="DO282">
        <v>0</v>
      </c>
      <c r="DP282">
        <v>1</v>
      </c>
      <c r="DQ282">
        <v>1</v>
      </c>
      <c r="DU282">
        <v>1013</v>
      </c>
      <c r="DV282" t="s">
        <v>486</v>
      </c>
      <c r="DW282" t="s">
        <v>486</v>
      </c>
      <c r="DX282">
        <v>1</v>
      </c>
      <c r="EE282">
        <v>39174530</v>
      </c>
      <c r="EF282">
        <v>2</v>
      </c>
      <c r="EG282" t="s">
        <v>1084</v>
      </c>
      <c r="EH282">
        <v>0</v>
      </c>
      <c r="EI282" t="s">
        <v>1067</v>
      </c>
      <c r="EJ282">
        <v>1</v>
      </c>
      <c r="EK282">
        <v>16001</v>
      </c>
      <c r="EL282" t="s">
        <v>408</v>
      </c>
      <c r="EM282" t="s">
        <v>409</v>
      </c>
      <c r="EO282" t="s">
        <v>1067</v>
      </c>
      <c r="EQ282">
        <v>0</v>
      </c>
      <c r="ER282">
        <v>65.44</v>
      </c>
      <c r="ES282">
        <v>65.44</v>
      </c>
      <c r="ET282">
        <v>0</v>
      </c>
      <c r="EU282">
        <v>0</v>
      </c>
      <c r="EV282">
        <v>0</v>
      </c>
      <c r="EW282">
        <v>0</v>
      </c>
      <c r="EX282">
        <v>0</v>
      </c>
      <c r="FQ282">
        <v>0</v>
      </c>
      <c r="FR282">
        <f t="shared" si="269"/>
        <v>0</v>
      </c>
      <c r="FS282">
        <v>0</v>
      </c>
      <c r="FT282" t="s">
        <v>1088</v>
      </c>
      <c r="FU282" t="s">
        <v>1089</v>
      </c>
      <c r="FX282">
        <v>115.2</v>
      </c>
      <c r="FY282">
        <v>70.55</v>
      </c>
      <c r="GA282" t="s">
        <v>1067</v>
      </c>
      <c r="GD282">
        <v>0</v>
      </c>
      <c r="GF282">
        <v>-1820792578</v>
      </c>
      <c r="GG282">
        <v>1</v>
      </c>
      <c r="GH282">
        <v>1</v>
      </c>
      <c r="GI282">
        <v>4</v>
      </c>
      <c r="GJ282">
        <v>0</v>
      </c>
      <c r="GK282">
        <f>ROUND(R282*(R12)/100,2)</f>
        <v>0</v>
      </c>
      <c r="GL282">
        <f t="shared" si="270"/>
        <v>0</v>
      </c>
      <c r="GM282">
        <f t="shared" si="271"/>
        <v>2387.25</v>
      </c>
      <c r="GN282">
        <f t="shared" si="272"/>
        <v>2387.25</v>
      </c>
      <c r="GO282">
        <f t="shared" si="273"/>
        <v>0</v>
      </c>
      <c r="GP282">
        <f t="shared" si="274"/>
        <v>0</v>
      </c>
      <c r="GR282">
        <v>0</v>
      </c>
      <c r="GS282">
        <v>3</v>
      </c>
      <c r="GT282">
        <v>0</v>
      </c>
      <c r="GU282" t="s">
        <v>1067</v>
      </c>
      <c r="GV282">
        <f t="shared" si="275"/>
        <v>0</v>
      </c>
      <c r="GW282">
        <v>1</v>
      </c>
      <c r="GX282">
        <f t="shared" si="276"/>
        <v>0</v>
      </c>
      <c r="HA282">
        <v>0</v>
      </c>
      <c r="HB282">
        <v>0</v>
      </c>
      <c r="IK282">
        <v>0</v>
      </c>
    </row>
    <row r="283" spans="1:245">
      <c r="A283">
        <v>17</v>
      </c>
      <c r="B283">
        <v>1</v>
      </c>
      <c r="C283">
        <f ca="1">ROW(SmtRes!A561)</f>
        <v>561</v>
      </c>
      <c r="D283">
        <f ca="1">ROW(EtalonRes!A545)</f>
        <v>545</v>
      </c>
      <c r="E283" t="s">
        <v>488</v>
      </c>
      <c r="F283" t="s">
        <v>489</v>
      </c>
      <c r="G283" t="s">
        <v>490</v>
      </c>
      <c r="H283" t="s">
        <v>1108</v>
      </c>
      <c r="I283">
        <f>ROUND(459.8/100,9)</f>
        <v>4.5979999999999999</v>
      </c>
      <c r="J283">
        <v>0</v>
      </c>
      <c r="O283">
        <f t="shared" si="242"/>
        <v>3550.39</v>
      </c>
      <c r="P283">
        <f t="shared" si="243"/>
        <v>119.93</v>
      </c>
      <c r="Q283">
        <f t="shared" si="244"/>
        <v>1555.46</v>
      </c>
      <c r="R283">
        <f t="shared" si="245"/>
        <v>0</v>
      </c>
      <c r="S283">
        <f t="shared" si="246"/>
        <v>1875</v>
      </c>
      <c r="T283">
        <f t="shared" si="247"/>
        <v>0</v>
      </c>
      <c r="U283">
        <f t="shared" si="248"/>
        <v>26.491376999999993</v>
      </c>
      <c r="V283">
        <f t="shared" si="249"/>
        <v>0</v>
      </c>
      <c r="W283">
        <f t="shared" si="250"/>
        <v>0</v>
      </c>
      <c r="X283">
        <f t="shared" si="251"/>
        <v>2156.25</v>
      </c>
      <c r="Y283">
        <f t="shared" si="252"/>
        <v>1331.25</v>
      </c>
      <c r="AA283">
        <v>39278658</v>
      </c>
      <c r="AB283">
        <f t="shared" si="253"/>
        <v>127</v>
      </c>
      <c r="AC283">
        <f t="shared" si="277"/>
        <v>4.29</v>
      </c>
      <c r="AD283">
        <f>ROUND(((((ET283*1.25))-((EU283*1.25)))+AE283),2)</f>
        <v>55.64</v>
      </c>
      <c r="AE283">
        <f>ROUND(((EU283*1.25)),2)</f>
        <v>0</v>
      </c>
      <c r="AF283">
        <f>ROUND(((EV283*1.15)),2)</f>
        <v>67.069999999999993</v>
      </c>
      <c r="AG283">
        <f t="shared" si="255"/>
        <v>0</v>
      </c>
      <c r="AH283">
        <f>((EW283*1.15))</f>
        <v>5.761499999999999</v>
      </c>
      <c r="AI283">
        <f>((EX283*1.25))</f>
        <v>0</v>
      </c>
      <c r="AJ283">
        <f t="shared" si="257"/>
        <v>0</v>
      </c>
      <c r="AK283">
        <v>107.12</v>
      </c>
      <c r="AL283">
        <v>4.29</v>
      </c>
      <c r="AM283">
        <v>44.51</v>
      </c>
      <c r="AN283">
        <v>0</v>
      </c>
      <c r="AO283">
        <v>58.32</v>
      </c>
      <c r="AP283">
        <v>0</v>
      </c>
      <c r="AQ283">
        <v>5.01</v>
      </c>
      <c r="AR283">
        <v>0</v>
      </c>
      <c r="AS283">
        <v>0</v>
      </c>
      <c r="AT283">
        <v>115</v>
      </c>
      <c r="AU283">
        <v>71</v>
      </c>
      <c r="AV283">
        <v>1</v>
      </c>
      <c r="AW283">
        <v>1</v>
      </c>
      <c r="AZ283">
        <v>6.08</v>
      </c>
      <c r="BA283">
        <v>6.08</v>
      </c>
      <c r="BB283">
        <v>6.08</v>
      </c>
      <c r="BC283">
        <v>6.08</v>
      </c>
      <c r="BD283" t="s">
        <v>1067</v>
      </c>
      <c r="BE283" t="s">
        <v>1067</v>
      </c>
      <c r="BF283" t="s">
        <v>1067</v>
      </c>
      <c r="BG283" t="s">
        <v>1067</v>
      </c>
      <c r="BH283">
        <v>0</v>
      </c>
      <c r="BI283">
        <v>1</v>
      </c>
      <c r="BJ283" t="s">
        <v>491</v>
      </c>
      <c r="BM283">
        <v>16001</v>
      </c>
      <c r="BN283">
        <v>0</v>
      </c>
      <c r="BO283" t="s">
        <v>1067</v>
      </c>
      <c r="BP283">
        <v>0</v>
      </c>
      <c r="BQ283">
        <v>2</v>
      </c>
      <c r="BR283">
        <v>0</v>
      </c>
      <c r="BS283">
        <v>6.08</v>
      </c>
      <c r="BT283">
        <v>1</v>
      </c>
      <c r="BU283">
        <v>1</v>
      </c>
      <c r="BV283">
        <v>1</v>
      </c>
      <c r="BW283">
        <v>1</v>
      </c>
      <c r="BX283">
        <v>1</v>
      </c>
      <c r="BY283" t="s">
        <v>1067</v>
      </c>
      <c r="BZ283">
        <v>128</v>
      </c>
      <c r="CA283">
        <v>83</v>
      </c>
      <c r="CF283">
        <v>0</v>
      </c>
      <c r="CG283">
        <v>0</v>
      </c>
      <c r="CM283">
        <v>0</v>
      </c>
      <c r="CN283" t="s">
        <v>1021</v>
      </c>
      <c r="CO283">
        <v>0</v>
      </c>
      <c r="CP283">
        <f t="shared" si="258"/>
        <v>3550.3900000000003</v>
      </c>
      <c r="CQ283">
        <f t="shared" si="259"/>
        <v>26.083200000000001</v>
      </c>
      <c r="CR283">
        <f t="shared" si="260"/>
        <v>338.2912</v>
      </c>
      <c r="CS283">
        <f t="shared" si="261"/>
        <v>0</v>
      </c>
      <c r="CT283">
        <f t="shared" si="262"/>
        <v>407.78559999999999</v>
      </c>
      <c r="CU283">
        <f t="shared" si="263"/>
        <v>0</v>
      </c>
      <c r="CV283">
        <f t="shared" si="264"/>
        <v>5.761499999999999</v>
      </c>
      <c r="CW283">
        <f t="shared" si="265"/>
        <v>0</v>
      </c>
      <c r="CX283">
        <f t="shared" si="266"/>
        <v>0</v>
      </c>
      <c r="CY283">
        <f t="shared" si="267"/>
        <v>2156.25</v>
      </c>
      <c r="CZ283">
        <f t="shared" si="268"/>
        <v>1331.25</v>
      </c>
      <c r="DC283" t="s">
        <v>1067</v>
      </c>
      <c r="DD283" t="s">
        <v>1067</v>
      </c>
      <c r="DE283" t="s">
        <v>1082</v>
      </c>
      <c r="DF283" t="s">
        <v>1082</v>
      </c>
      <c r="DG283" t="s">
        <v>1083</v>
      </c>
      <c r="DH283" t="s">
        <v>1067</v>
      </c>
      <c r="DI283" t="s">
        <v>1083</v>
      </c>
      <c r="DJ283" t="s">
        <v>1082</v>
      </c>
      <c r="DK283" t="s">
        <v>1067</v>
      </c>
      <c r="DL283" t="s">
        <v>1067</v>
      </c>
      <c r="DM283" t="s">
        <v>1067</v>
      </c>
      <c r="DN283">
        <v>0</v>
      </c>
      <c r="DO283">
        <v>0</v>
      </c>
      <c r="DP283">
        <v>1</v>
      </c>
      <c r="DQ283">
        <v>1</v>
      </c>
      <c r="DU283">
        <v>1003</v>
      </c>
      <c r="DV283" t="s">
        <v>1108</v>
      </c>
      <c r="DW283" t="s">
        <v>1108</v>
      </c>
      <c r="DX283">
        <v>100</v>
      </c>
      <c r="EE283">
        <v>39174530</v>
      </c>
      <c r="EF283">
        <v>2</v>
      </c>
      <c r="EG283" t="s">
        <v>1084</v>
      </c>
      <c r="EH283">
        <v>0</v>
      </c>
      <c r="EI283" t="s">
        <v>1067</v>
      </c>
      <c r="EJ283">
        <v>1</v>
      </c>
      <c r="EK283">
        <v>16001</v>
      </c>
      <c r="EL283" t="s">
        <v>408</v>
      </c>
      <c r="EM283" t="s">
        <v>409</v>
      </c>
      <c r="EO283" t="s">
        <v>1087</v>
      </c>
      <c r="EQ283">
        <v>0</v>
      </c>
      <c r="ER283">
        <v>107.12</v>
      </c>
      <c r="ES283">
        <v>4.29</v>
      </c>
      <c r="ET283">
        <v>44.51</v>
      </c>
      <c r="EU283">
        <v>0</v>
      </c>
      <c r="EV283">
        <v>58.32</v>
      </c>
      <c r="EW283">
        <v>5.01</v>
      </c>
      <c r="EX283">
        <v>0</v>
      </c>
      <c r="EY283">
        <v>0</v>
      </c>
      <c r="FQ283">
        <v>0</v>
      </c>
      <c r="FR283">
        <f t="shared" si="269"/>
        <v>0</v>
      </c>
      <c r="FS283">
        <v>0</v>
      </c>
      <c r="FT283" t="s">
        <v>1088</v>
      </c>
      <c r="FU283" t="s">
        <v>1089</v>
      </c>
      <c r="FX283">
        <v>115.2</v>
      </c>
      <c r="FY283">
        <v>70.55</v>
      </c>
      <c r="GA283" t="s">
        <v>1067</v>
      </c>
      <c r="GD283">
        <v>0</v>
      </c>
      <c r="GF283">
        <v>1667606600</v>
      </c>
      <c r="GG283">
        <v>1</v>
      </c>
      <c r="GH283">
        <v>1</v>
      </c>
      <c r="GI283">
        <v>4</v>
      </c>
      <c r="GJ283">
        <v>0</v>
      </c>
      <c r="GK283">
        <f>ROUND(R283*(R12)/100,2)</f>
        <v>0</v>
      </c>
      <c r="GL283">
        <f t="shared" si="270"/>
        <v>0</v>
      </c>
      <c r="GM283">
        <f t="shared" si="271"/>
        <v>7037.89</v>
      </c>
      <c r="GN283">
        <f t="shared" si="272"/>
        <v>7037.89</v>
      </c>
      <c r="GO283">
        <f t="shared" si="273"/>
        <v>0</v>
      </c>
      <c r="GP283">
        <f t="shared" si="274"/>
        <v>0</v>
      </c>
      <c r="GR283">
        <v>0</v>
      </c>
      <c r="GS283">
        <v>3</v>
      </c>
      <c r="GT283">
        <v>0</v>
      </c>
      <c r="GU283" t="s">
        <v>1067</v>
      </c>
      <c r="GV283">
        <f t="shared" si="275"/>
        <v>0</v>
      </c>
      <c r="GW283">
        <v>1</v>
      </c>
      <c r="GX283">
        <f t="shared" si="276"/>
        <v>0</v>
      </c>
      <c r="HA283">
        <v>0</v>
      </c>
      <c r="HB283">
        <v>0</v>
      </c>
      <c r="IK283">
        <v>0</v>
      </c>
    </row>
    <row r="284" spans="1:245">
      <c r="A284">
        <v>17</v>
      </c>
      <c r="B284">
        <v>1</v>
      </c>
      <c r="C284">
        <f ca="1">ROW(SmtRes!A569)</f>
        <v>569</v>
      </c>
      <c r="D284">
        <f ca="1">ROW(EtalonRes!A553)</f>
        <v>553</v>
      </c>
      <c r="E284" t="s">
        <v>492</v>
      </c>
      <c r="F284" t="s">
        <v>493</v>
      </c>
      <c r="G284" t="s">
        <v>494</v>
      </c>
      <c r="H284" t="s">
        <v>1080</v>
      </c>
      <c r="I284">
        <f>ROUND(51.16/100,9)</f>
        <v>0.51160000000000005</v>
      </c>
      <c r="J284">
        <v>0</v>
      </c>
      <c r="O284">
        <f t="shared" si="242"/>
        <v>868.71</v>
      </c>
      <c r="P284">
        <f t="shared" si="243"/>
        <v>630.57000000000005</v>
      </c>
      <c r="Q284">
        <f t="shared" si="244"/>
        <v>35.86</v>
      </c>
      <c r="R284">
        <f t="shared" si="245"/>
        <v>0.87</v>
      </c>
      <c r="S284">
        <f t="shared" si="246"/>
        <v>202.28</v>
      </c>
      <c r="T284">
        <f t="shared" si="247"/>
        <v>0</v>
      </c>
      <c r="U284">
        <f t="shared" si="248"/>
        <v>3.1240853999999998</v>
      </c>
      <c r="V284">
        <f t="shared" si="249"/>
        <v>1.2790000000000003E-2</v>
      </c>
      <c r="W284">
        <f t="shared" si="250"/>
        <v>0</v>
      </c>
      <c r="X284">
        <f t="shared" si="251"/>
        <v>164.55</v>
      </c>
      <c r="Y284">
        <f t="shared" si="252"/>
        <v>121.89</v>
      </c>
      <c r="AA284">
        <v>39278658</v>
      </c>
      <c r="AB284">
        <f t="shared" si="253"/>
        <v>279.27999999999997</v>
      </c>
      <c r="AC284">
        <f t="shared" si="277"/>
        <v>202.72</v>
      </c>
      <c r="AD284">
        <f>ROUND(((((ET284*1.25))-((EU284*1.25)))+AE284),2)</f>
        <v>11.53</v>
      </c>
      <c r="AE284">
        <f>ROUND(((EU284*1.25)),2)</f>
        <v>0.28000000000000003</v>
      </c>
      <c r="AF284">
        <f>ROUND(((EV284*1.15)),2)</f>
        <v>65.03</v>
      </c>
      <c r="AG284">
        <f t="shared" si="255"/>
        <v>0</v>
      </c>
      <c r="AH284">
        <f>((EW284*1.15))</f>
        <v>6.1064999999999987</v>
      </c>
      <c r="AI284">
        <f>((EX284*1.25))</f>
        <v>2.5000000000000001E-2</v>
      </c>
      <c r="AJ284">
        <f t="shared" si="257"/>
        <v>0</v>
      </c>
      <c r="AK284">
        <v>268.49</v>
      </c>
      <c r="AL284">
        <v>202.72</v>
      </c>
      <c r="AM284">
        <v>9.2200000000000006</v>
      </c>
      <c r="AN284">
        <v>0.22</v>
      </c>
      <c r="AO284">
        <v>56.55</v>
      </c>
      <c r="AP284">
        <v>0</v>
      </c>
      <c r="AQ284">
        <v>5.31</v>
      </c>
      <c r="AR284">
        <v>0.02</v>
      </c>
      <c r="AS284">
        <v>0</v>
      </c>
      <c r="AT284">
        <v>81</v>
      </c>
      <c r="AU284">
        <v>60</v>
      </c>
      <c r="AV284">
        <v>1</v>
      </c>
      <c r="AW284">
        <v>1</v>
      </c>
      <c r="AZ284">
        <v>6.08</v>
      </c>
      <c r="BA284">
        <v>6.08</v>
      </c>
      <c r="BB284">
        <v>6.08</v>
      </c>
      <c r="BC284">
        <v>6.08</v>
      </c>
      <c r="BD284" t="s">
        <v>1067</v>
      </c>
      <c r="BE284" t="s">
        <v>1067</v>
      </c>
      <c r="BF284" t="s">
        <v>1067</v>
      </c>
      <c r="BG284" t="s">
        <v>1067</v>
      </c>
      <c r="BH284">
        <v>0</v>
      </c>
      <c r="BI284">
        <v>1</v>
      </c>
      <c r="BJ284" t="s">
        <v>495</v>
      </c>
      <c r="BM284">
        <v>13001</v>
      </c>
      <c r="BN284">
        <v>0</v>
      </c>
      <c r="BO284" t="s">
        <v>1067</v>
      </c>
      <c r="BP284">
        <v>0</v>
      </c>
      <c r="BQ284">
        <v>2</v>
      </c>
      <c r="BR284">
        <v>0</v>
      </c>
      <c r="BS284">
        <v>6.08</v>
      </c>
      <c r="BT284">
        <v>1</v>
      </c>
      <c r="BU284">
        <v>1</v>
      </c>
      <c r="BV284">
        <v>1</v>
      </c>
      <c r="BW284">
        <v>1</v>
      </c>
      <c r="BX284">
        <v>1</v>
      </c>
      <c r="BY284" t="s">
        <v>1067</v>
      </c>
      <c r="BZ284">
        <v>90</v>
      </c>
      <c r="CA284">
        <v>70</v>
      </c>
      <c r="CF284">
        <v>0</v>
      </c>
      <c r="CG284">
        <v>0</v>
      </c>
      <c r="CM284">
        <v>0</v>
      </c>
      <c r="CN284" t="s">
        <v>1021</v>
      </c>
      <c r="CO284">
        <v>0</v>
      </c>
      <c r="CP284">
        <f t="shared" si="258"/>
        <v>868.71</v>
      </c>
      <c r="CQ284">
        <f t="shared" si="259"/>
        <v>1232.5376000000001</v>
      </c>
      <c r="CR284">
        <f t="shared" si="260"/>
        <v>70.102400000000003</v>
      </c>
      <c r="CS284">
        <f t="shared" si="261"/>
        <v>1.7024000000000001</v>
      </c>
      <c r="CT284">
        <f t="shared" si="262"/>
        <v>395.38240000000002</v>
      </c>
      <c r="CU284">
        <f t="shared" si="263"/>
        <v>0</v>
      </c>
      <c r="CV284">
        <f t="shared" si="264"/>
        <v>6.1064999999999987</v>
      </c>
      <c r="CW284">
        <f t="shared" si="265"/>
        <v>2.5000000000000001E-2</v>
      </c>
      <c r="CX284">
        <f t="shared" si="266"/>
        <v>0</v>
      </c>
      <c r="CY284">
        <f t="shared" si="267"/>
        <v>164.5515</v>
      </c>
      <c r="CZ284">
        <f t="shared" si="268"/>
        <v>121.89</v>
      </c>
      <c r="DC284" t="s">
        <v>1067</v>
      </c>
      <c r="DD284" t="s">
        <v>1067</v>
      </c>
      <c r="DE284" t="s">
        <v>1082</v>
      </c>
      <c r="DF284" t="s">
        <v>1082</v>
      </c>
      <c r="DG284" t="s">
        <v>1083</v>
      </c>
      <c r="DH284" t="s">
        <v>1067</v>
      </c>
      <c r="DI284" t="s">
        <v>1083</v>
      </c>
      <c r="DJ284" t="s">
        <v>1082</v>
      </c>
      <c r="DK284" t="s">
        <v>1067</v>
      </c>
      <c r="DL284" t="s">
        <v>1067</v>
      </c>
      <c r="DM284" t="s">
        <v>1067</v>
      </c>
      <c r="DN284">
        <v>0</v>
      </c>
      <c r="DO284">
        <v>0</v>
      </c>
      <c r="DP284">
        <v>1</v>
      </c>
      <c r="DQ284">
        <v>1</v>
      </c>
      <c r="DU284">
        <v>1005</v>
      </c>
      <c r="DV284" t="s">
        <v>1080</v>
      </c>
      <c r="DW284" t="s">
        <v>1080</v>
      </c>
      <c r="DX284">
        <v>100</v>
      </c>
      <c r="EE284">
        <v>39174506</v>
      </c>
      <c r="EF284">
        <v>2</v>
      </c>
      <c r="EG284" t="s">
        <v>1084</v>
      </c>
      <c r="EH284">
        <v>0</v>
      </c>
      <c r="EI284" t="s">
        <v>1067</v>
      </c>
      <c r="EJ284">
        <v>1</v>
      </c>
      <c r="EK284">
        <v>13001</v>
      </c>
      <c r="EL284" t="s">
        <v>496</v>
      </c>
      <c r="EM284" t="s">
        <v>497</v>
      </c>
      <c r="EO284" t="s">
        <v>1087</v>
      </c>
      <c r="EQ284">
        <v>0</v>
      </c>
      <c r="ER284">
        <v>268.49</v>
      </c>
      <c r="ES284">
        <v>202.72</v>
      </c>
      <c r="ET284">
        <v>9.2200000000000006</v>
      </c>
      <c r="EU284">
        <v>0.22</v>
      </c>
      <c r="EV284">
        <v>56.55</v>
      </c>
      <c r="EW284">
        <v>5.31</v>
      </c>
      <c r="EX284">
        <v>0.02</v>
      </c>
      <c r="EY284">
        <v>0</v>
      </c>
      <c r="FQ284">
        <v>0</v>
      </c>
      <c r="FR284">
        <f t="shared" si="269"/>
        <v>0</v>
      </c>
      <c r="FS284">
        <v>0</v>
      </c>
      <c r="FT284" t="s">
        <v>1088</v>
      </c>
      <c r="FU284" t="s">
        <v>1089</v>
      </c>
      <c r="FX284">
        <v>81</v>
      </c>
      <c r="FY284">
        <v>59.5</v>
      </c>
      <c r="GA284" t="s">
        <v>1067</v>
      </c>
      <c r="GD284">
        <v>0</v>
      </c>
      <c r="GF284">
        <v>745229369</v>
      </c>
      <c r="GG284">
        <v>1</v>
      </c>
      <c r="GH284">
        <v>1</v>
      </c>
      <c r="GI284">
        <v>4</v>
      </c>
      <c r="GJ284">
        <v>0</v>
      </c>
      <c r="GK284">
        <f>ROUND(R284*(R12)/100,2)</f>
        <v>0</v>
      </c>
      <c r="GL284">
        <f t="shared" si="270"/>
        <v>0</v>
      </c>
      <c r="GM284">
        <f t="shared" si="271"/>
        <v>1155.1500000000001</v>
      </c>
      <c r="GN284">
        <f t="shared" si="272"/>
        <v>1155.1500000000001</v>
      </c>
      <c r="GO284">
        <f t="shared" si="273"/>
        <v>0</v>
      </c>
      <c r="GP284">
        <f t="shared" si="274"/>
        <v>0</v>
      </c>
      <c r="GR284">
        <v>0</v>
      </c>
      <c r="GS284">
        <v>3</v>
      </c>
      <c r="GT284">
        <v>0</v>
      </c>
      <c r="GU284" t="s">
        <v>1067</v>
      </c>
      <c r="GV284">
        <f t="shared" si="275"/>
        <v>0</v>
      </c>
      <c r="GW284">
        <v>1</v>
      </c>
      <c r="GX284">
        <f t="shared" si="276"/>
        <v>0</v>
      </c>
      <c r="HA284">
        <v>0</v>
      </c>
      <c r="HB284">
        <v>0</v>
      </c>
      <c r="IK284">
        <v>0</v>
      </c>
    </row>
    <row r="285" spans="1:245">
      <c r="A285">
        <v>17</v>
      </c>
      <c r="B285">
        <v>1</v>
      </c>
      <c r="C285">
        <f ca="1">ROW(SmtRes!A577)</f>
        <v>577</v>
      </c>
      <c r="D285">
        <f ca="1">ROW(EtalonRes!A561)</f>
        <v>561</v>
      </c>
      <c r="E285" t="s">
        <v>498</v>
      </c>
      <c r="F285" t="s">
        <v>499</v>
      </c>
      <c r="G285" t="s">
        <v>500</v>
      </c>
      <c r="H285" t="s">
        <v>1080</v>
      </c>
      <c r="I285">
        <f>ROUND(51.16/100,9)</f>
        <v>0.51160000000000005</v>
      </c>
      <c r="J285">
        <v>0</v>
      </c>
      <c r="O285">
        <f t="shared" si="242"/>
        <v>1022.56</v>
      </c>
      <c r="P285">
        <f t="shared" si="243"/>
        <v>874.9</v>
      </c>
      <c r="Q285">
        <f t="shared" si="244"/>
        <v>23.39</v>
      </c>
      <c r="R285">
        <f t="shared" si="245"/>
        <v>0.87</v>
      </c>
      <c r="S285">
        <f t="shared" si="246"/>
        <v>124.27</v>
      </c>
      <c r="T285">
        <f t="shared" si="247"/>
        <v>0</v>
      </c>
      <c r="U285">
        <f t="shared" si="248"/>
        <v>2.2533422000000001</v>
      </c>
      <c r="V285">
        <f t="shared" si="249"/>
        <v>1.2790000000000003E-2</v>
      </c>
      <c r="W285">
        <f t="shared" si="250"/>
        <v>0</v>
      </c>
      <c r="X285">
        <f t="shared" si="251"/>
        <v>101.36</v>
      </c>
      <c r="Y285">
        <f t="shared" si="252"/>
        <v>75.08</v>
      </c>
      <c r="AA285">
        <v>39278658</v>
      </c>
      <c r="AB285">
        <f t="shared" si="253"/>
        <v>328.74</v>
      </c>
      <c r="AC285">
        <f t="shared" si="277"/>
        <v>281.27</v>
      </c>
      <c r="AD285">
        <f>ROUND(((((ET285*1.25))-((EU285*1.25)))+AE285),2)</f>
        <v>7.52</v>
      </c>
      <c r="AE285">
        <f>ROUND(((EU285*1.25)),2)</f>
        <v>0.28000000000000003</v>
      </c>
      <c r="AF285">
        <f>ROUND(((EV285*1.15)),2)</f>
        <v>39.950000000000003</v>
      </c>
      <c r="AG285">
        <f t="shared" si="255"/>
        <v>0</v>
      </c>
      <c r="AH285">
        <f>((EW285*1.15))</f>
        <v>4.4044999999999996</v>
      </c>
      <c r="AI285">
        <f>((EX285*1.25))</f>
        <v>2.5000000000000001E-2</v>
      </c>
      <c r="AJ285">
        <f t="shared" si="257"/>
        <v>0</v>
      </c>
      <c r="AK285">
        <v>322.02</v>
      </c>
      <c r="AL285">
        <v>281.27</v>
      </c>
      <c r="AM285">
        <v>6.01</v>
      </c>
      <c r="AN285">
        <v>0.22</v>
      </c>
      <c r="AO285">
        <v>34.74</v>
      </c>
      <c r="AP285">
        <v>0</v>
      </c>
      <c r="AQ285">
        <v>3.83</v>
      </c>
      <c r="AR285">
        <v>0.02</v>
      </c>
      <c r="AS285">
        <v>0</v>
      </c>
      <c r="AT285">
        <v>81</v>
      </c>
      <c r="AU285">
        <v>60</v>
      </c>
      <c r="AV285">
        <v>1</v>
      </c>
      <c r="AW285">
        <v>1</v>
      </c>
      <c r="AZ285">
        <v>6.08</v>
      </c>
      <c r="BA285">
        <v>6.08</v>
      </c>
      <c r="BB285">
        <v>6.08</v>
      </c>
      <c r="BC285">
        <v>6.08</v>
      </c>
      <c r="BD285" t="s">
        <v>1067</v>
      </c>
      <c r="BE285" t="s">
        <v>1067</v>
      </c>
      <c r="BF285" t="s">
        <v>1067</v>
      </c>
      <c r="BG285" t="s">
        <v>1067</v>
      </c>
      <c r="BH285">
        <v>0</v>
      </c>
      <c r="BI285">
        <v>1</v>
      </c>
      <c r="BJ285" t="s">
        <v>501</v>
      </c>
      <c r="BM285">
        <v>13001</v>
      </c>
      <c r="BN285">
        <v>0</v>
      </c>
      <c r="BO285" t="s">
        <v>1067</v>
      </c>
      <c r="BP285">
        <v>0</v>
      </c>
      <c r="BQ285">
        <v>2</v>
      </c>
      <c r="BR285">
        <v>0</v>
      </c>
      <c r="BS285">
        <v>6.08</v>
      </c>
      <c r="BT285">
        <v>1</v>
      </c>
      <c r="BU285">
        <v>1</v>
      </c>
      <c r="BV285">
        <v>1</v>
      </c>
      <c r="BW285">
        <v>1</v>
      </c>
      <c r="BX285">
        <v>1</v>
      </c>
      <c r="BY285" t="s">
        <v>1067</v>
      </c>
      <c r="BZ285">
        <v>90</v>
      </c>
      <c r="CA285">
        <v>70</v>
      </c>
      <c r="CF285">
        <v>0</v>
      </c>
      <c r="CG285">
        <v>0</v>
      </c>
      <c r="CM285">
        <v>0</v>
      </c>
      <c r="CN285" t="s">
        <v>1021</v>
      </c>
      <c r="CO285">
        <v>0</v>
      </c>
      <c r="CP285">
        <f t="shared" si="258"/>
        <v>1022.56</v>
      </c>
      <c r="CQ285">
        <f t="shared" si="259"/>
        <v>1710.1215999999999</v>
      </c>
      <c r="CR285">
        <f t="shared" si="260"/>
        <v>45.721599999999995</v>
      </c>
      <c r="CS285">
        <f t="shared" si="261"/>
        <v>1.7024000000000001</v>
      </c>
      <c r="CT285">
        <f t="shared" si="262"/>
        <v>242.89600000000002</v>
      </c>
      <c r="CU285">
        <f t="shared" si="263"/>
        <v>0</v>
      </c>
      <c r="CV285">
        <f t="shared" si="264"/>
        <v>4.4044999999999996</v>
      </c>
      <c r="CW285">
        <f t="shared" si="265"/>
        <v>2.5000000000000001E-2</v>
      </c>
      <c r="CX285">
        <f t="shared" si="266"/>
        <v>0</v>
      </c>
      <c r="CY285">
        <f t="shared" si="267"/>
        <v>101.3634</v>
      </c>
      <c r="CZ285">
        <f t="shared" si="268"/>
        <v>75.084000000000003</v>
      </c>
      <c r="DC285" t="s">
        <v>1067</v>
      </c>
      <c r="DD285" t="s">
        <v>1067</v>
      </c>
      <c r="DE285" t="s">
        <v>1082</v>
      </c>
      <c r="DF285" t="s">
        <v>1082</v>
      </c>
      <c r="DG285" t="s">
        <v>1083</v>
      </c>
      <c r="DH285" t="s">
        <v>1067</v>
      </c>
      <c r="DI285" t="s">
        <v>1083</v>
      </c>
      <c r="DJ285" t="s">
        <v>1082</v>
      </c>
      <c r="DK285" t="s">
        <v>1067</v>
      </c>
      <c r="DL285" t="s">
        <v>1067</v>
      </c>
      <c r="DM285" t="s">
        <v>1067</v>
      </c>
      <c r="DN285">
        <v>0</v>
      </c>
      <c r="DO285">
        <v>0</v>
      </c>
      <c r="DP285">
        <v>1</v>
      </c>
      <c r="DQ285">
        <v>1</v>
      </c>
      <c r="DU285">
        <v>1005</v>
      </c>
      <c r="DV285" t="s">
        <v>1080</v>
      </c>
      <c r="DW285" t="s">
        <v>1080</v>
      </c>
      <c r="DX285">
        <v>100</v>
      </c>
      <c r="EE285">
        <v>39174506</v>
      </c>
      <c r="EF285">
        <v>2</v>
      </c>
      <c r="EG285" t="s">
        <v>1084</v>
      </c>
      <c r="EH285">
        <v>0</v>
      </c>
      <c r="EI285" t="s">
        <v>1067</v>
      </c>
      <c r="EJ285">
        <v>1</v>
      </c>
      <c r="EK285">
        <v>13001</v>
      </c>
      <c r="EL285" t="s">
        <v>496</v>
      </c>
      <c r="EM285" t="s">
        <v>497</v>
      </c>
      <c r="EO285" t="s">
        <v>1087</v>
      </c>
      <c r="EQ285">
        <v>0</v>
      </c>
      <c r="ER285">
        <v>322.02</v>
      </c>
      <c r="ES285">
        <v>281.27</v>
      </c>
      <c r="ET285">
        <v>6.01</v>
      </c>
      <c r="EU285">
        <v>0.22</v>
      </c>
      <c r="EV285">
        <v>34.74</v>
      </c>
      <c r="EW285">
        <v>3.83</v>
      </c>
      <c r="EX285">
        <v>0.02</v>
      </c>
      <c r="EY285">
        <v>0</v>
      </c>
      <c r="FQ285">
        <v>0</v>
      </c>
      <c r="FR285">
        <f t="shared" si="269"/>
        <v>0</v>
      </c>
      <c r="FS285">
        <v>0</v>
      </c>
      <c r="FT285" t="s">
        <v>1088</v>
      </c>
      <c r="FU285" t="s">
        <v>1089</v>
      </c>
      <c r="FX285">
        <v>81</v>
      </c>
      <c r="FY285">
        <v>59.5</v>
      </c>
      <c r="GA285" t="s">
        <v>1067</v>
      </c>
      <c r="GD285">
        <v>0</v>
      </c>
      <c r="GF285">
        <v>679810944</v>
      </c>
      <c r="GG285">
        <v>1</v>
      </c>
      <c r="GH285">
        <v>1</v>
      </c>
      <c r="GI285">
        <v>4</v>
      </c>
      <c r="GJ285">
        <v>0</v>
      </c>
      <c r="GK285">
        <f>ROUND(R285*(R12)/100,2)</f>
        <v>0</v>
      </c>
      <c r="GL285">
        <f t="shared" si="270"/>
        <v>0</v>
      </c>
      <c r="GM285">
        <f t="shared" si="271"/>
        <v>1199</v>
      </c>
      <c r="GN285">
        <f t="shared" si="272"/>
        <v>1199</v>
      </c>
      <c r="GO285">
        <f t="shared" si="273"/>
        <v>0</v>
      </c>
      <c r="GP285">
        <f t="shared" si="274"/>
        <v>0</v>
      </c>
      <c r="GR285">
        <v>0</v>
      </c>
      <c r="GS285">
        <v>3</v>
      </c>
      <c r="GT285">
        <v>0</v>
      </c>
      <c r="GU285" t="s">
        <v>1067</v>
      </c>
      <c r="GV285">
        <f t="shared" si="275"/>
        <v>0</v>
      </c>
      <c r="GW285">
        <v>1</v>
      </c>
      <c r="GX285">
        <f t="shared" si="276"/>
        <v>0</v>
      </c>
      <c r="HA285">
        <v>0</v>
      </c>
      <c r="HB285">
        <v>0</v>
      </c>
      <c r="IK285">
        <v>0</v>
      </c>
    </row>
    <row r="287" spans="1:245">
      <c r="A287" s="2">
        <v>51</v>
      </c>
      <c r="B287" s="2">
        <f>B248</f>
        <v>1</v>
      </c>
      <c r="C287" s="2">
        <f>A248</f>
        <v>4</v>
      </c>
      <c r="D287" s="2">
        <f>ROW(A248)</f>
        <v>248</v>
      </c>
      <c r="E287" s="2"/>
      <c r="F287" s="2" t="str">
        <f>IF(F248&lt;&gt;"",F248,"")</f>
        <v>Новый раздел</v>
      </c>
      <c r="G287" s="2" t="str">
        <f>IF(G248&lt;&gt;"",G248,"")</f>
        <v>4 Система отопления</v>
      </c>
      <c r="H287" s="2">
        <v>0</v>
      </c>
      <c r="I287" s="2"/>
      <c r="J287" s="2"/>
      <c r="K287" s="2"/>
      <c r="L287" s="2"/>
      <c r="M287" s="2"/>
      <c r="N287" s="2"/>
      <c r="O287" s="2">
        <f t="shared" ref="O287:T287" si="288">ROUND(AB287,2)</f>
        <v>497511.65</v>
      </c>
      <c r="P287" s="2">
        <f t="shared" si="288"/>
        <v>456375.11</v>
      </c>
      <c r="Q287" s="2">
        <f t="shared" si="288"/>
        <v>6860.86</v>
      </c>
      <c r="R287" s="2">
        <f t="shared" si="288"/>
        <v>665.91</v>
      </c>
      <c r="S287" s="2">
        <f t="shared" si="288"/>
        <v>34275.68</v>
      </c>
      <c r="T287" s="2">
        <f t="shared" si="288"/>
        <v>0</v>
      </c>
      <c r="U287" s="2">
        <f>AH287</f>
        <v>622.60148559999982</v>
      </c>
      <c r="V287" s="2">
        <f>AI287</f>
        <v>8.8401600000000009</v>
      </c>
      <c r="W287" s="2">
        <f>ROUND(AJ287,2)</f>
        <v>0</v>
      </c>
      <c r="X287" s="2">
        <f>ROUND(AK287,2)</f>
        <v>35670.269999999997</v>
      </c>
      <c r="Y287" s="2">
        <f>ROUND(AL287,2)</f>
        <v>22518.3</v>
      </c>
      <c r="Z287" s="2"/>
      <c r="AA287" s="2"/>
      <c r="AB287" s="2">
        <f>ROUND(SUMIF(AA252:AA285,"=39278658",O252:O285),2)</f>
        <v>497511.65</v>
      </c>
      <c r="AC287" s="2">
        <f>ROUND(SUMIF(AA252:AA285,"=39278658",P252:P285),2)</f>
        <v>456375.11</v>
      </c>
      <c r="AD287" s="2">
        <f>ROUND(SUMIF(AA252:AA285,"=39278658",Q252:Q285),2)</f>
        <v>6860.86</v>
      </c>
      <c r="AE287" s="2">
        <f>ROUND(SUMIF(AA252:AA285,"=39278658",R252:R285),2)</f>
        <v>665.91</v>
      </c>
      <c r="AF287" s="2">
        <f>ROUND(SUMIF(AA252:AA285,"=39278658",S252:S285),2)</f>
        <v>34275.68</v>
      </c>
      <c r="AG287" s="2">
        <f>ROUND(SUMIF(AA252:AA285,"=39278658",T252:T285),2)</f>
        <v>0</v>
      </c>
      <c r="AH287" s="2">
        <f>SUMIF(AA252:AA285,"=39278658",U252:U285)</f>
        <v>622.60148559999982</v>
      </c>
      <c r="AI287" s="2">
        <f>SUMIF(AA252:AA285,"=39278658",V252:V285)</f>
        <v>8.8401600000000009</v>
      </c>
      <c r="AJ287" s="2">
        <f>ROUND(SUMIF(AA252:AA285,"=39278658",W252:W285),2)</f>
        <v>0</v>
      </c>
      <c r="AK287" s="2">
        <f>ROUND(SUMIF(AA252:AA285,"=39278658",X252:X285),2)</f>
        <v>35670.269999999997</v>
      </c>
      <c r="AL287" s="2">
        <f>ROUND(SUMIF(AA252:AA285,"=39278658",Y252:Y285),2)</f>
        <v>22518.3</v>
      </c>
      <c r="AM287" s="2"/>
      <c r="AN287" s="2"/>
      <c r="AO287" s="2">
        <f t="shared" ref="AO287:BC287" si="289">ROUND(BX287,2)</f>
        <v>0</v>
      </c>
      <c r="AP287" s="2">
        <f t="shared" si="289"/>
        <v>0</v>
      </c>
      <c r="AQ287" s="2">
        <f t="shared" si="289"/>
        <v>0</v>
      </c>
      <c r="AR287" s="2">
        <f t="shared" si="289"/>
        <v>555700.22</v>
      </c>
      <c r="AS287" s="2">
        <f t="shared" si="289"/>
        <v>555700.22</v>
      </c>
      <c r="AT287" s="2">
        <f t="shared" si="289"/>
        <v>0</v>
      </c>
      <c r="AU287" s="2">
        <f t="shared" si="289"/>
        <v>0</v>
      </c>
      <c r="AV287" s="2">
        <f t="shared" si="289"/>
        <v>456375.11</v>
      </c>
      <c r="AW287" s="2">
        <f t="shared" si="289"/>
        <v>456375.11</v>
      </c>
      <c r="AX287" s="2">
        <f t="shared" si="289"/>
        <v>0</v>
      </c>
      <c r="AY287" s="2">
        <f t="shared" si="289"/>
        <v>456375.11</v>
      </c>
      <c r="AZ287" s="2">
        <f t="shared" si="289"/>
        <v>0</v>
      </c>
      <c r="BA287" s="2">
        <f t="shared" si="289"/>
        <v>0</v>
      </c>
      <c r="BB287" s="2">
        <f t="shared" si="289"/>
        <v>0</v>
      </c>
      <c r="BC287" s="2">
        <f t="shared" si="289"/>
        <v>0</v>
      </c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>
        <f>ROUND(SUMIF(AA252:AA285,"=39278658",FQ252:FQ285),2)</f>
        <v>0</v>
      </c>
      <c r="BY287" s="2">
        <f>ROUND(SUMIF(AA252:AA285,"=39278658",FR252:FR285),2)</f>
        <v>0</v>
      </c>
      <c r="BZ287" s="2">
        <f>ROUND(SUMIF(AA252:AA285,"=39278658",GL252:GL285),2)</f>
        <v>0</v>
      </c>
      <c r="CA287" s="2">
        <f>ROUND(SUMIF(AA252:AA285,"=39278658",GM252:GM285),2)</f>
        <v>555700.22</v>
      </c>
      <c r="CB287" s="2">
        <f>ROUND(SUMIF(AA252:AA285,"=39278658",GN252:GN285),2)</f>
        <v>555700.22</v>
      </c>
      <c r="CC287" s="2">
        <f>ROUND(SUMIF(AA252:AA285,"=39278658",GO252:GO285),2)</f>
        <v>0</v>
      </c>
      <c r="CD287" s="2">
        <f>ROUND(SUMIF(AA252:AA285,"=39278658",GP252:GP285),2)</f>
        <v>0</v>
      </c>
      <c r="CE287" s="2">
        <f>AC287-BX287</f>
        <v>456375.11</v>
      </c>
      <c r="CF287" s="2">
        <f>AC287-BY287</f>
        <v>456375.11</v>
      </c>
      <c r="CG287" s="2">
        <f>BX287-BZ287</f>
        <v>0</v>
      </c>
      <c r="CH287" s="2">
        <f>AC287-BX287-BY287+BZ287</f>
        <v>456375.11</v>
      </c>
      <c r="CI287" s="2">
        <f>BY287-BZ287</f>
        <v>0</v>
      </c>
      <c r="CJ287" s="2">
        <f>ROUND(SUMIF(AA252:AA285,"=39278658",GX252:GX285),2)</f>
        <v>0</v>
      </c>
      <c r="CK287" s="2">
        <f>ROUND(SUMIF(AA252:AA285,"=39278658",GY252:GY285),2)</f>
        <v>0</v>
      </c>
      <c r="CL287" s="2">
        <f>ROUND(SUMIF(AA252:AA285,"=39278658",GZ252:GZ285),2)</f>
        <v>0</v>
      </c>
      <c r="CM287" s="2"/>
      <c r="CN287" s="2"/>
      <c r="CO287" s="2"/>
      <c r="CP287" s="2"/>
      <c r="CQ287" s="2"/>
      <c r="CR287" s="2"/>
      <c r="CS287" s="2"/>
      <c r="CT287" s="2"/>
      <c r="CU287" s="2"/>
      <c r="CV287" s="2"/>
      <c r="CW287" s="2"/>
      <c r="CX287" s="2"/>
      <c r="CY287" s="2"/>
      <c r="CZ287" s="2"/>
      <c r="DA287" s="2"/>
      <c r="DB287" s="2"/>
      <c r="DC287" s="2"/>
      <c r="DD287" s="2"/>
      <c r="DE287" s="2"/>
      <c r="DF287" s="2"/>
      <c r="DG287" s="3"/>
      <c r="DH287" s="3"/>
      <c r="DI287" s="3"/>
      <c r="DJ287" s="3"/>
      <c r="DK287" s="3"/>
      <c r="DL287" s="3"/>
      <c r="DM287" s="3"/>
      <c r="DN287" s="3"/>
      <c r="DO287" s="3"/>
      <c r="DP287" s="3"/>
      <c r="DQ287" s="3"/>
      <c r="DR287" s="3"/>
      <c r="DS287" s="3"/>
      <c r="DT287" s="3"/>
      <c r="DU287" s="3"/>
      <c r="DV287" s="3"/>
      <c r="DW287" s="3"/>
      <c r="DX287" s="3"/>
      <c r="DY287" s="3"/>
      <c r="DZ287" s="3"/>
      <c r="EA287" s="3"/>
      <c r="EB287" s="3"/>
      <c r="EC287" s="3"/>
      <c r="ED287" s="3"/>
      <c r="EE287" s="3"/>
      <c r="EF287" s="3"/>
      <c r="EG287" s="3"/>
      <c r="EH287" s="3"/>
      <c r="EI287" s="3"/>
      <c r="EJ287" s="3"/>
      <c r="EK287" s="3"/>
      <c r="EL287" s="3"/>
      <c r="EM287" s="3"/>
      <c r="EN287" s="3"/>
      <c r="EO287" s="3"/>
      <c r="EP287" s="3"/>
      <c r="EQ287" s="3"/>
      <c r="ER287" s="3"/>
      <c r="ES287" s="3"/>
      <c r="ET287" s="3"/>
      <c r="EU287" s="3"/>
      <c r="EV287" s="3"/>
      <c r="EW287" s="3"/>
      <c r="EX287" s="3"/>
      <c r="EY287" s="3"/>
      <c r="EZ287" s="3"/>
      <c r="FA287" s="3"/>
      <c r="FB287" s="3"/>
      <c r="FC287" s="3"/>
      <c r="FD287" s="3"/>
      <c r="FE287" s="3"/>
      <c r="FF287" s="3"/>
      <c r="FG287" s="3"/>
      <c r="FH287" s="3"/>
      <c r="FI287" s="3"/>
      <c r="FJ287" s="3"/>
      <c r="FK287" s="3"/>
      <c r="FL287" s="3"/>
      <c r="FM287" s="3"/>
      <c r="FN287" s="3"/>
      <c r="FO287" s="3"/>
      <c r="FP287" s="3"/>
      <c r="FQ287" s="3"/>
      <c r="FR287" s="3"/>
      <c r="FS287" s="3"/>
      <c r="FT287" s="3"/>
      <c r="FU287" s="3"/>
      <c r="FV287" s="3"/>
      <c r="FW287" s="3"/>
      <c r="FX287" s="3"/>
      <c r="FY287" s="3"/>
      <c r="FZ287" s="3"/>
      <c r="GA287" s="3"/>
      <c r="GB287" s="3"/>
      <c r="GC287" s="3"/>
      <c r="GD287" s="3"/>
      <c r="GE287" s="3"/>
      <c r="GF287" s="3"/>
      <c r="GG287" s="3"/>
      <c r="GH287" s="3"/>
      <c r="GI287" s="3"/>
      <c r="GJ287" s="3"/>
      <c r="GK287" s="3"/>
      <c r="GL287" s="3"/>
      <c r="GM287" s="3"/>
      <c r="GN287" s="3"/>
      <c r="GO287" s="3"/>
      <c r="GP287" s="3"/>
      <c r="GQ287" s="3"/>
      <c r="GR287" s="3"/>
      <c r="GS287" s="3"/>
      <c r="GT287" s="3"/>
      <c r="GU287" s="3"/>
      <c r="GV287" s="3"/>
      <c r="GW287" s="3"/>
      <c r="GX287" s="3">
        <v>0</v>
      </c>
    </row>
    <row r="289" spans="1:23">
      <c r="A289" s="4">
        <v>50</v>
      </c>
      <c r="B289" s="4">
        <v>0</v>
      </c>
      <c r="C289" s="4">
        <v>0</v>
      </c>
      <c r="D289" s="4">
        <v>1</v>
      </c>
      <c r="E289" s="4">
        <v>201</v>
      </c>
      <c r="F289" s="4">
        <f ca="1">ROUND(Source!O287,O289)</f>
        <v>497511.65</v>
      </c>
      <c r="G289" s="4" t="s">
        <v>188</v>
      </c>
      <c r="H289" s="4" t="s">
        <v>189</v>
      </c>
      <c r="I289" s="4"/>
      <c r="J289" s="4"/>
      <c r="K289" s="4">
        <v>201</v>
      </c>
      <c r="L289" s="4">
        <v>1</v>
      </c>
      <c r="M289" s="4">
        <v>3</v>
      </c>
      <c r="N289" s="4" t="s">
        <v>1067</v>
      </c>
      <c r="O289" s="4">
        <v>2</v>
      </c>
      <c r="P289" s="4"/>
      <c r="Q289" s="4"/>
      <c r="R289" s="4"/>
      <c r="S289" s="4"/>
      <c r="T289" s="4"/>
      <c r="U289" s="4"/>
      <c r="V289" s="4"/>
      <c r="W289" s="4"/>
    </row>
    <row r="290" spans="1:23">
      <c r="A290" s="4">
        <v>50</v>
      </c>
      <c r="B290" s="4">
        <v>0</v>
      </c>
      <c r="C290" s="4">
        <v>0</v>
      </c>
      <c r="D290" s="4">
        <v>1</v>
      </c>
      <c r="E290" s="4">
        <v>202</v>
      </c>
      <c r="F290" s="4">
        <f ca="1">ROUND(Source!P287,O290)</f>
        <v>456375.11</v>
      </c>
      <c r="G290" s="4" t="s">
        <v>190</v>
      </c>
      <c r="H290" s="4" t="s">
        <v>191</v>
      </c>
      <c r="I290" s="4"/>
      <c r="J290" s="4"/>
      <c r="K290" s="4">
        <v>202</v>
      </c>
      <c r="L290" s="4">
        <v>2</v>
      </c>
      <c r="M290" s="4">
        <v>3</v>
      </c>
      <c r="N290" s="4" t="s">
        <v>1067</v>
      </c>
      <c r="O290" s="4">
        <v>2</v>
      </c>
      <c r="P290" s="4"/>
      <c r="Q290" s="4"/>
      <c r="R290" s="4"/>
      <c r="S290" s="4"/>
      <c r="T290" s="4"/>
      <c r="U290" s="4"/>
      <c r="V290" s="4"/>
      <c r="W290" s="4"/>
    </row>
    <row r="291" spans="1:23">
      <c r="A291" s="4">
        <v>50</v>
      </c>
      <c r="B291" s="4">
        <v>0</v>
      </c>
      <c r="C291" s="4">
        <v>0</v>
      </c>
      <c r="D291" s="4">
        <v>1</v>
      </c>
      <c r="E291" s="4">
        <v>222</v>
      </c>
      <c r="F291" s="4">
        <f ca="1">ROUND(Source!AO287,O291)</f>
        <v>0</v>
      </c>
      <c r="G291" s="4" t="s">
        <v>192</v>
      </c>
      <c r="H291" s="4" t="s">
        <v>193</v>
      </c>
      <c r="I291" s="4"/>
      <c r="J291" s="4"/>
      <c r="K291" s="4">
        <v>222</v>
      </c>
      <c r="L291" s="4">
        <v>3</v>
      </c>
      <c r="M291" s="4">
        <v>3</v>
      </c>
      <c r="N291" s="4" t="s">
        <v>1067</v>
      </c>
      <c r="O291" s="4">
        <v>2</v>
      </c>
      <c r="P291" s="4"/>
      <c r="Q291" s="4"/>
      <c r="R291" s="4"/>
      <c r="S291" s="4"/>
      <c r="T291" s="4"/>
      <c r="U291" s="4"/>
      <c r="V291" s="4"/>
      <c r="W291" s="4"/>
    </row>
    <row r="292" spans="1:23">
      <c r="A292" s="4">
        <v>50</v>
      </c>
      <c r="B292" s="4">
        <v>0</v>
      </c>
      <c r="C292" s="4">
        <v>0</v>
      </c>
      <c r="D292" s="4">
        <v>1</v>
      </c>
      <c r="E292" s="4">
        <v>225</v>
      </c>
      <c r="F292" s="4">
        <f ca="1">ROUND(Source!AV287,O292)</f>
        <v>456375.11</v>
      </c>
      <c r="G292" s="4" t="s">
        <v>194</v>
      </c>
      <c r="H292" s="4" t="s">
        <v>195</v>
      </c>
      <c r="I292" s="4"/>
      <c r="J292" s="4"/>
      <c r="K292" s="4">
        <v>225</v>
      </c>
      <c r="L292" s="4">
        <v>4</v>
      </c>
      <c r="M292" s="4">
        <v>3</v>
      </c>
      <c r="N292" s="4" t="s">
        <v>1067</v>
      </c>
      <c r="O292" s="4">
        <v>2</v>
      </c>
      <c r="P292" s="4"/>
      <c r="Q292" s="4"/>
      <c r="R292" s="4"/>
      <c r="S292" s="4"/>
      <c r="T292" s="4"/>
      <c r="U292" s="4"/>
      <c r="V292" s="4"/>
      <c r="W292" s="4"/>
    </row>
    <row r="293" spans="1:23">
      <c r="A293" s="4">
        <v>50</v>
      </c>
      <c r="B293" s="4">
        <v>0</v>
      </c>
      <c r="C293" s="4">
        <v>0</v>
      </c>
      <c r="D293" s="4">
        <v>1</v>
      </c>
      <c r="E293" s="4">
        <v>226</v>
      </c>
      <c r="F293" s="4">
        <f ca="1">ROUND(Source!AW287,O293)</f>
        <v>456375.11</v>
      </c>
      <c r="G293" s="4" t="s">
        <v>196</v>
      </c>
      <c r="H293" s="4" t="s">
        <v>197</v>
      </c>
      <c r="I293" s="4"/>
      <c r="J293" s="4"/>
      <c r="K293" s="4">
        <v>226</v>
      </c>
      <c r="L293" s="4">
        <v>5</v>
      </c>
      <c r="M293" s="4">
        <v>3</v>
      </c>
      <c r="N293" s="4" t="s">
        <v>1067</v>
      </c>
      <c r="O293" s="4">
        <v>2</v>
      </c>
      <c r="P293" s="4"/>
      <c r="Q293" s="4"/>
      <c r="R293" s="4"/>
      <c r="S293" s="4"/>
      <c r="T293" s="4"/>
      <c r="U293" s="4"/>
      <c r="V293" s="4"/>
      <c r="W293" s="4"/>
    </row>
    <row r="294" spans="1:23">
      <c r="A294" s="4">
        <v>50</v>
      </c>
      <c r="B294" s="4">
        <v>0</v>
      </c>
      <c r="C294" s="4">
        <v>0</v>
      </c>
      <c r="D294" s="4">
        <v>1</v>
      </c>
      <c r="E294" s="4">
        <v>227</v>
      </c>
      <c r="F294" s="4">
        <f ca="1">ROUND(Source!AX287,O294)</f>
        <v>0</v>
      </c>
      <c r="G294" s="4" t="s">
        <v>198</v>
      </c>
      <c r="H294" s="4" t="s">
        <v>199</v>
      </c>
      <c r="I294" s="4"/>
      <c r="J294" s="4"/>
      <c r="K294" s="4">
        <v>227</v>
      </c>
      <c r="L294" s="4">
        <v>6</v>
      </c>
      <c r="M294" s="4">
        <v>3</v>
      </c>
      <c r="N294" s="4" t="s">
        <v>1067</v>
      </c>
      <c r="O294" s="4">
        <v>2</v>
      </c>
      <c r="P294" s="4"/>
      <c r="Q294" s="4"/>
      <c r="R294" s="4"/>
      <c r="S294" s="4"/>
      <c r="T294" s="4"/>
      <c r="U294" s="4"/>
      <c r="V294" s="4"/>
      <c r="W294" s="4"/>
    </row>
    <row r="295" spans="1:23">
      <c r="A295" s="4">
        <v>50</v>
      </c>
      <c r="B295" s="4">
        <v>0</v>
      </c>
      <c r="C295" s="4">
        <v>0</v>
      </c>
      <c r="D295" s="4">
        <v>1</v>
      </c>
      <c r="E295" s="4">
        <v>228</v>
      </c>
      <c r="F295" s="4">
        <f ca="1">ROUND(Source!AY287,O295)</f>
        <v>456375.11</v>
      </c>
      <c r="G295" s="4" t="s">
        <v>200</v>
      </c>
      <c r="H295" s="4" t="s">
        <v>201</v>
      </c>
      <c r="I295" s="4"/>
      <c r="J295" s="4"/>
      <c r="K295" s="4">
        <v>228</v>
      </c>
      <c r="L295" s="4">
        <v>7</v>
      </c>
      <c r="M295" s="4">
        <v>3</v>
      </c>
      <c r="N295" s="4" t="s">
        <v>1067</v>
      </c>
      <c r="O295" s="4">
        <v>2</v>
      </c>
      <c r="P295" s="4"/>
      <c r="Q295" s="4"/>
      <c r="R295" s="4"/>
      <c r="S295" s="4"/>
      <c r="T295" s="4"/>
      <c r="U295" s="4"/>
      <c r="V295" s="4"/>
      <c r="W295" s="4"/>
    </row>
    <row r="296" spans="1:23">
      <c r="A296" s="4">
        <v>50</v>
      </c>
      <c r="B296" s="4">
        <v>0</v>
      </c>
      <c r="C296" s="4">
        <v>0</v>
      </c>
      <c r="D296" s="4">
        <v>1</v>
      </c>
      <c r="E296" s="4">
        <v>216</v>
      </c>
      <c r="F296" s="4">
        <f ca="1">ROUND(Source!AP287,O296)</f>
        <v>0</v>
      </c>
      <c r="G296" s="4" t="s">
        <v>202</v>
      </c>
      <c r="H296" s="4" t="s">
        <v>203</v>
      </c>
      <c r="I296" s="4"/>
      <c r="J296" s="4"/>
      <c r="K296" s="4">
        <v>216</v>
      </c>
      <c r="L296" s="4">
        <v>8</v>
      </c>
      <c r="M296" s="4">
        <v>3</v>
      </c>
      <c r="N296" s="4" t="s">
        <v>1067</v>
      </c>
      <c r="O296" s="4">
        <v>2</v>
      </c>
      <c r="P296" s="4"/>
      <c r="Q296" s="4"/>
      <c r="R296" s="4"/>
      <c r="S296" s="4"/>
      <c r="T296" s="4"/>
      <c r="U296" s="4"/>
      <c r="V296" s="4"/>
      <c r="W296" s="4"/>
    </row>
    <row r="297" spans="1:23">
      <c r="A297" s="4">
        <v>50</v>
      </c>
      <c r="B297" s="4">
        <v>0</v>
      </c>
      <c r="C297" s="4">
        <v>0</v>
      </c>
      <c r="D297" s="4">
        <v>1</v>
      </c>
      <c r="E297" s="4">
        <v>223</v>
      </c>
      <c r="F297" s="4">
        <f ca="1">ROUND(Source!AQ287,O297)</f>
        <v>0</v>
      </c>
      <c r="G297" s="4" t="s">
        <v>204</v>
      </c>
      <c r="H297" s="4" t="s">
        <v>205</v>
      </c>
      <c r="I297" s="4"/>
      <c r="J297" s="4"/>
      <c r="K297" s="4">
        <v>223</v>
      </c>
      <c r="L297" s="4">
        <v>9</v>
      </c>
      <c r="M297" s="4">
        <v>3</v>
      </c>
      <c r="N297" s="4" t="s">
        <v>1067</v>
      </c>
      <c r="O297" s="4">
        <v>2</v>
      </c>
      <c r="P297" s="4"/>
      <c r="Q297" s="4"/>
      <c r="R297" s="4"/>
      <c r="S297" s="4"/>
      <c r="T297" s="4"/>
      <c r="U297" s="4"/>
      <c r="V297" s="4"/>
      <c r="W297" s="4"/>
    </row>
    <row r="298" spans="1:23">
      <c r="A298" s="4">
        <v>50</v>
      </c>
      <c r="B298" s="4">
        <v>0</v>
      </c>
      <c r="C298" s="4">
        <v>0</v>
      </c>
      <c r="D298" s="4">
        <v>1</v>
      </c>
      <c r="E298" s="4">
        <v>229</v>
      </c>
      <c r="F298" s="4">
        <f ca="1">ROUND(Source!AZ287,O298)</f>
        <v>0</v>
      </c>
      <c r="G298" s="4" t="s">
        <v>206</v>
      </c>
      <c r="H298" s="4" t="s">
        <v>207</v>
      </c>
      <c r="I298" s="4"/>
      <c r="J298" s="4"/>
      <c r="K298" s="4">
        <v>229</v>
      </c>
      <c r="L298" s="4">
        <v>10</v>
      </c>
      <c r="M298" s="4">
        <v>3</v>
      </c>
      <c r="N298" s="4" t="s">
        <v>1067</v>
      </c>
      <c r="O298" s="4">
        <v>2</v>
      </c>
      <c r="P298" s="4"/>
      <c r="Q298" s="4"/>
      <c r="R298" s="4"/>
      <c r="S298" s="4"/>
      <c r="T298" s="4"/>
      <c r="U298" s="4"/>
      <c r="V298" s="4"/>
      <c r="W298" s="4"/>
    </row>
    <row r="299" spans="1:23">
      <c r="A299" s="4">
        <v>50</v>
      </c>
      <c r="B299" s="4">
        <v>0</v>
      </c>
      <c r="C299" s="4">
        <v>0</v>
      </c>
      <c r="D299" s="4">
        <v>1</v>
      </c>
      <c r="E299" s="4">
        <v>203</v>
      </c>
      <c r="F299" s="4">
        <f ca="1">ROUND(Source!Q287,O299)</f>
        <v>6860.86</v>
      </c>
      <c r="G299" s="4" t="s">
        <v>208</v>
      </c>
      <c r="H299" s="4" t="s">
        <v>209</v>
      </c>
      <c r="I299" s="4"/>
      <c r="J299" s="4"/>
      <c r="K299" s="4">
        <v>203</v>
      </c>
      <c r="L299" s="4">
        <v>11</v>
      </c>
      <c r="M299" s="4">
        <v>3</v>
      </c>
      <c r="N299" s="4" t="s">
        <v>1067</v>
      </c>
      <c r="O299" s="4">
        <v>2</v>
      </c>
      <c r="P299" s="4"/>
      <c r="Q299" s="4"/>
      <c r="R299" s="4"/>
      <c r="S299" s="4"/>
      <c r="T299" s="4"/>
      <c r="U299" s="4"/>
      <c r="V299" s="4"/>
      <c r="W299" s="4"/>
    </row>
    <row r="300" spans="1:23">
      <c r="A300" s="4">
        <v>50</v>
      </c>
      <c r="B300" s="4">
        <v>0</v>
      </c>
      <c r="C300" s="4">
        <v>0</v>
      </c>
      <c r="D300" s="4">
        <v>1</v>
      </c>
      <c r="E300" s="4">
        <v>231</v>
      </c>
      <c r="F300" s="4">
        <f ca="1">ROUND(Source!BB287,O300)</f>
        <v>0</v>
      </c>
      <c r="G300" s="4" t="s">
        <v>210</v>
      </c>
      <c r="H300" s="4" t="s">
        <v>211</v>
      </c>
      <c r="I300" s="4"/>
      <c r="J300" s="4"/>
      <c r="K300" s="4">
        <v>231</v>
      </c>
      <c r="L300" s="4">
        <v>12</v>
      </c>
      <c r="M300" s="4">
        <v>3</v>
      </c>
      <c r="N300" s="4" t="s">
        <v>1067</v>
      </c>
      <c r="O300" s="4">
        <v>2</v>
      </c>
      <c r="P300" s="4"/>
      <c r="Q300" s="4"/>
      <c r="R300" s="4"/>
      <c r="S300" s="4"/>
      <c r="T300" s="4"/>
      <c r="U300" s="4"/>
      <c r="V300" s="4"/>
      <c r="W300" s="4"/>
    </row>
    <row r="301" spans="1:23">
      <c r="A301" s="4">
        <v>50</v>
      </c>
      <c r="B301" s="4">
        <v>0</v>
      </c>
      <c r="C301" s="4">
        <v>0</v>
      </c>
      <c r="D301" s="4">
        <v>1</v>
      </c>
      <c r="E301" s="4">
        <v>204</v>
      </c>
      <c r="F301" s="4">
        <f ca="1">ROUND(Source!R287,O301)</f>
        <v>665.91</v>
      </c>
      <c r="G301" s="4" t="s">
        <v>212</v>
      </c>
      <c r="H301" s="4" t="s">
        <v>213</v>
      </c>
      <c r="I301" s="4"/>
      <c r="J301" s="4"/>
      <c r="K301" s="4">
        <v>204</v>
      </c>
      <c r="L301" s="4">
        <v>13</v>
      </c>
      <c r="M301" s="4">
        <v>3</v>
      </c>
      <c r="N301" s="4" t="s">
        <v>1067</v>
      </c>
      <c r="O301" s="4">
        <v>2</v>
      </c>
      <c r="P301" s="4"/>
      <c r="Q301" s="4"/>
      <c r="R301" s="4"/>
      <c r="S301" s="4"/>
      <c r="T301" s="4"/>
      <c r="U301" s="4"/>
      <c r="V301" s="4"/>
      <c r="W301" s="4"/>
    </row>
    <row r="302" spans="1:23">
      <c r="A302" s="4">
        <v>50</v>
      </c>
      <c r="B302" s="4">
        <v>0</v>
      </c>
      <c r="C302" s="4">
        <v>0</v>
      </c>
      <c r="D302" s="4">
        <v>1</v>
      </c>
      <c r="E302" s="4">
        <v>205</v>
      </c>
      <c r="F302" s="4">
        <f ca="1">ROUND(Source!S287,O302)</f>
        <v>34275.68</v>
      </c>
      <c r="G302" s="4" t="s">
        <v>214</v>
      </c>
      <c r="H302" s="4" t="s">
        <v>215</v>
      </c>
      <c r="I302" s="4"/>
      <c r="J302" s="4"/>
      <c r="K302" s="4">
        <v>205</v>
      </c>
      <c r="L302" s="4">
        <v>14</v>
      </c>
      <c r="M302" s="4">
        <v>3</v>
      </c>
      <c r="N302" s="4" t="s">
        <v>1067</v>
      </c>
      <c r="O302" s="4">
        <v>2</v>
      </c>
      <c r="P302" s="4"/>
      <c r="Q302" s="4"/>
      <c r="R302" s="4"/>
      <c r="S302" s="4"/>
      <c r="T302" s="4"/>
      <c r="U302" s="4"/>
      <c r="V302" s="4"/>
      <c r="W302" s="4"/>
    </row>
    <row r="303" spans="1:23">
      <c r="A303" s="4">
        <v>50</v>
      </c>
      <c r="B303" s="4">
        <v>0</v>
      </c>
      <c r="C303" s="4">
        <v>0</v>
      </c>
      <c r="D303" s="4">
        <v>1</v>
      </c>
      <c r="E303" s="4">
        <v>232</v>
      </c>
      <c r="F303" s="4">
        <f ca="1">ROUND(Source!BC287,O303)</f>
        <v>0</v>
      </c>
      <c r="G303" s="4" t="s">
        <v>216</v>
      </c>
      <c r="H303" s="4" t="s">
        <v>217</v>
      </c>
      <c r="I303" s="4"/>
      <c r="J303" s="4"/>
      <c r="K303" s="4">
        <v>232</v>
      </c>
      <c r="L303" s="4">
        <v>15</v>
      </c>
      <c r="M303" s="4">
        <v>3</v>
      </c>
      <c r="N303" s="4" t="s">
        <v>1067</v>
      </c>
      <c r="O303" s="4">
        <v>2</v>
      </c>
      <c r="P303" s="4"/>
      <c r="Q303" s="4"/>
      <c r="R303" s="4"/>
      <c r="S303" s="4"/>
      <c r="T303" s="4"/>
      <c r="U303" s="4"/>
      <c r="V303" s="4"/>
      <c r="W303" s="4"/>
    </row>
    <row r="304" spans="1:23">
      <c r="A304" s="4">
        <v>50</v>
      </c>
      <c r="B304" s="4">
        <v>0</v>
      </c>
      <c r="C304" s="4">
        <v>0</v>
      </c>
      <c r="D304" s="4">
        <v>1</v>
      </c>
      <c r="E304" s="4">
        <v>214</v>
      </c>
      <c r="F304" s="4">
        <f ca="1">ROUND(Source!AS287,O304)</f>
        <v>555700.22</v>
      </c>
      <c r="G304" s="4" t="s">
        <v>218</v>
      </c>
      <c r="H304" s="4" t="s">
        <v>219</v>
      </c>
      <c r="I304" s="4"/>
      <c r="J304" s="4"/>
      <c r="K304" s="4">
        <v>214</v>
      </c>
      <c r="L304" s="4">
        <v>16</v>
      </c>
      <c r="M304" s="4">
        <v>3</v>
      </c>
      <c r="N304" s="4" t="s">
        <v>1067</v>
      </c>
      <c r="O304" s="4">
        <v>2</v>
      </c>
      <c r="P304" s="4"/>
      <c r="Q304" s="4"/>
      <c r="R304" s="4"/>
      <c r="S304" s="4"/>
      <c r="T304" s="4"/>
      <c r="U304" s="4"/>
      <c r="V304" s="4"/>
      <c r="W304" s="4"/>
    </row>
    <row r="305" spans="1:206">
      <c r="A305" s="4">
        <v>50</v>
      </c>
      <c r="B305" s="4">
        <v>0</v>
      </c>
      <c r="C305" s="4">
        <v>0</v>
      </c>
      <c r="D305" s="4">
        <v>1</v>
      </c>
      <c r="E305" s="4">
        <v>215</v>
      </c>
      <c r="F305" s="4">
        <f ca="1">ROUND(Source!AT287,O305)</f>
        <v>0</v>
      </c>
      <c r="G305" s="4" t="s">
        <v>220</v>
      </c>
      <c r="H305" s="4" t="s">
        <v>221</v>
      </c>
      <c r="I305" s="4"/>
      <c r="J305" s="4"/>
      <c r="K305" s="4">
        <v>215</v>
      </c>
      <c r="L305" s="4">
        <v>17</v>
      </c>
      <c r="M305" s="4">
        <v>3</v>
      </c>
      <c r="N305" s="4" t="s">
        <v>1067</v>
      </c>
      <c r="O305" s="4">
        <v>2</v>
      </c>
      <c r="P305" s="4"/>
      <c r="Q305" s="4"/>
      <c r="R305" s="4"/>
      <c r="S305" s="4"/>
      <c r="T305" s="4"/>
      <c r="U305" s="4"/>
      <c r="V305" s="4"/>
      <c r="W305" s="4"/>
    </row>
    <row r="306" spans="1:206">
      <c r="A306" s="4">
        <v>50</v>
      </c>
      <c r="B306" s="4">
        <v>0</v>
      </c>
      <c r="C306" s="4">
        <v>0</v>
      </c>
      <c r="D306" s="4">
        <v>1</v>
      </c>
      <c r="E306" s="4">
        <v>217</v>
      </c>
      <c r="F306" s="4">
        <f ca="1">ROUND(Source!AU287,O306)</f>
        <v>0</v>
      </c>
      <c r="G306" s="4" t="s">
        <v>222</v>
      </c>
      <c r="H306" s="4" t="s">
        <v>223</v>
      </c>
      <c r="I306" s="4"/>
      <c r="J306" s="4"/>
      <c r="K306" s="4">
        <v>217</v>
      </c>
      <c r="L306" s="4">
        <v>18</v>
      </c>
      <c r="M306" s="4">
        <v>3</v>
      </c>
      <c r="N306" s="4" t="s">
        <v>1067</v>
      </c>
      <c r="O306" s="4">
        <v>2</v>
      </c>
      <c r="P306" s="4"/>
      <c r="Q306" s="4"/>
      <c r="R306" s="4"/>
      <c r="S306" s="4"/>
      <c r="T306" s="4"/>
      <c r="U306" s="4"/>
      <c r="V306" s="4"/>
      <c r="W306" s="4"/>
    </row>
    <row r="307" spans="1:206">
      <c r="A307" s="4">
        <v>50</v>
      </c>
      <c r="B307" s="4">
        <v>0</v>
      </c>
      <c r="C307" s="4">
        <v>0</v>
      </c>
      <c r="D307" s="4">
        <v>1</v>
      </c>
      <c r="E307" s="4">
        <v>230</v>
      </c>
      <c r="F307" s="4">
        <f ca="1">ROUND(Source!BA287,O307)</f>
        <v>0</v>
      </c>
      <c r="G307" s="4" t="s">
        <v>224</v>
      </c>
      <c r="H307" s="4" t="s">
        <v>225</v>
      </c>
      <c r="I307" s="4"/>
      <c r="J307" s="4"/>
      <c r="K307" s="4">
        <v>230</v>
      </c>
      <c r="L307" s="4">
        <v>19</v>
      </c>
      <c r="M307" s="4">
        <v>3</v>
      </c>
      <c r="N307" s="4" t="s">
        <v>1067</v>
      </c>
      <c r="O307" s="4">
        <v>2</v>
      </c>
      <c r="P307" s="4"/>
      <c r="Q307" s="4"/>
      <c r="R307" s="4"/>
      <c r="S307" s="4"/>
      <c r="T307" s="4"/>
      <c r="U307" s="4"/>
      <c r="V307" s="4"/>
      <c r="W307" s="4"/>
    </row>
    <row r="308" spans="1:206">
      <c r="A308" s="4">
        <v>50</v>
      </c>
      <c r="B308" s="4">
        <v>0</v>
      </c>
      <c r="C308" s="4">
        <v>0</v>
      </c>
      <c r="D308" s="4">
        <v>1</v>
      </c>
      <c r="E308" s="4">
        <v>206</v>
      </c>
      <c r="F308" s="4">
        <f ca="1">ROUND(Source!T287,O308)</f>
        <v>0</v>
      </c>
      <c r="G308" s="4" t="s">
        <v>226</v>
      </c>
      <c r="H308" s="4" t="s">
        <v>227</v>
      </c>
      <c r="I308" s="4"/>
      <c r="J308" s="4"/>
      <c r="K308" s="4">
        <v>206</v>
      </c>
      <c r="L308" s="4">
        <v>20</v>
      </c>
      <c r="M308" s="4">
        <v>3</v>
      </c>
      <c r="N308" s="4" t="s">
        <v>1067</v>
      </c>
      <c r="O308" s="4">
        <v>2</v>
      </c>
      <c r="P308" s="4"/>
      <c r="Q308" s="4"/>
      <c r="R308" s="4"/>
      <c r="S308" s="4"/>
      <c r="T308" s="4"/>
      <c r="U308" s="4"/>
      <c r="V308" s="4"/>
      <c r="W308" s="4"/>
    </row>
    <row r="309" spans="1:206">
      <c r="A309" s="4">
        <v>50</v>
      </c>
      <c r="B309" s="4">
        <v>0</v>
      </c>
      <c r="C309" s="4">
        <v>0</v>
      </c>
      <c r="D309" s="4">
        <v>1</v>
      </c>
      <c r="E309" s="4">
        <v>207</v>
      </c>
      <c r="F309" s="4">
        <f ca="1">Source!U287</f>
        <v>622.60148559999982</v>
      </c>
      <c r="G309" s="4" t="s">
        <v>228</v>
      </c>
      <c r="H309" s="4" t="s">
        <v>229</v>
      </c>
      <c r="I309" s="4"/>
      <c r="J309" s="4"/>
      <c r="K309" s="4">
        <v>207</v>
      </c>
      <c r="L309" s="4">
        <v>21</v>
      </c>
      <c r="M309" s="4">
        <v>3</v>
      </c>
      <c r="N309" s="4" t="s">
        <v>1067</v>
      </c>
      <c r="O309" s="4">
        <v>-1</v>
      </c>
      <c r="P309" s="4"/>
      <c r="Q309" s="4"/>
      <c r="R309" s="4"/>
      <c r="S309" s="4"/>
      <c r="T309" s="4"/>
      <c r="U309" s="4"/>
      <c r="V309" s="4"/>
      <c r="W309" s="4"/>
    </row>
    <row r="310" spans="1:206">
      <c r="A310" s="4">
        <v>50</v>
      </c>
      <c r="B310" s="4">
        <v>0</v>
      </c>
      <c r="C310" s="4">
        <v>0</v>
      </c>
      <c r="D310" s="4">
        <v>1</v>
      </c>
      <c r="E310" s="4">
        <v>208</v>
      </c>
      <c r="F310" s="4">
        <f ca="1">Source!V287</f>
        <v>8.8401600000000009</v>
      </c>
      <c r="G310" s="4" t="s">
        <v>230</v>
      </c>
      <c r="H310" s="4" t="s">
        <v>231</v>
      </c>
      <c r="I310" s="4"/>
      <c r="J310" s="4"/>
      <c r="K310" s="4">
        <v>208</v>
      </c>
      <c r="L310" s="4">
        <v>22</v>
      </c>
      <c r="M310" s="4">
        <v>3</v>
      </c>
      <c r="N310" s="4" t="s">
        <v>1067</v>
      </c>
      <c r="O310" s="4">
        <v>-1</v>
      </c>
      <c r="P310" s="4"/>
      <c r="Q310" s="4"/>
      <c r="R310" s="4"/>
      <c r="S310" s="4"/>
      <c r="T310" s="4"/>
      <c r="U310" s="4"/>
      <c r="V310" s="4"/>
      <c r="W310" s="4"/>
    </row>
    <row r="311" spans="1:206">
      <c r="A311" s="4">
        <v>50</v>
      </c>
      <c r="B311" s="4">
        <v>0</v>
      </c>
      <c r="C311" s="4">
        <v>0</v>
      </c>
      <c r="D311" s="4">
        <v>1</v>
      </c>
      <c r="E311" s="4">
        <v>209</v>
      </c>
      <c r="F311" s="4">
        <f ca="1">ROUND(Source!W287,O311)</f>
        <v>0</v>
      </c>
      <c r="G311" s="4" t="s">
        <v>232</v>
      </c>
      <c r="H311" s="4" t="s">
        <v>233</v>
      </c>
      <c r="I311" s="4"/>
      <c r="J311" s="4"/>
      <c r="K311" s="4">
        <v>209</v>
      </c>
      <c r="L311" s="4">
        <v>23</v>
      </c>
      <c r="M311" s="4">
        <v>3</v>
      </c>
      <c r="N311" s="4" t="s">
        <v>1067</v>
      </c>
      <c r="O311" s="4">
        <v>2</v>
      </c>
      <c r="P311" s="4"/>
      <c r="Q311" s="4"/>
      <c r="R311" s="4"/>
      <c r="S311" s="4"/>
      <c r="T311" s="4"/>
      <c r="U311" s="4"/>
      <c r="V311" s="4"/>
      <c r="W311" s="4"/>
    </row>
    <row r="312" spans="1:206">
      <c r="A312" s="4">
        <v>50</v>
      </c>
      <c r="B312" s="4">
        <v>0</v>
      </c>
      <c r="C312" s="4">
        <v>0</v>
      </c>
      <c r="D312" s="4">
        <v>1</v>
      </c>
      <c r="E312" s="4">
        <v>210</v>
      </c>
      <c r="F312" s="4">
        <f ca="1">ROUND(Source!X287,O312)</f>
        <v>35670.269999999997</v>
      </c>
      <c r="G312" s="4" t="s">
        <v>234</v>
      </c>
      <c r="H312" s="4" t="s">
        <v>235</v>
      </c>
      <c r="I312" s="4"/>
      <c r="J312" s="4"/>
      <c r="K312" s="4">
        <v>210</v>
      </c>
      <c r="L312" s="4">
        <v>24</v>
      </c>
      <c r="M312" s="4">
        <v>3</v>
      </c>
      <c r="N312" s="4" t="s">
        <v>1067</v>
      </c>
      <c r="O312" s="4">
        <v>2</v>
      </c>
      <c r="P312" s="4"/>
      <c r="Q312" s="4"/>
      <c r="R312" s="4"/>
      <c r="S312" s="4"/>
      <c r="T312" s="4"/>
      <c r="U312" s="4"/>
      <c r="V312" s="4"/>
      <c r="W312" s="4"/>
    </row>
    <row r="313" spans="1:206">
      <c r="A313" s="4">
        <v>50</v>
      </c>
      <c r="B313" s="4">
        <v>0</v>
      </c>
      <c r="C313" s="4">
        <v>0</v>
      </c>
      <c r="D313" s="4">
        <v>1</v>
      </c>
      <c r="E313" s="4">
        <v>211</v>
      </c>
      <c r="F313" s="4">
        <f ca="1">ROUND(Source!Y287,O313)</f>
        <v>22518.3</v>
      </c>
      <c r="G313" s="4" t="s">
        <v>236</v>
      </c>
      <c r="H313" s="4" t="s">
        <v>237</v>
      </c>
      <c r="I313" s="4"/>
      <c r="J313" s="4"/>
      <c r="K313" s="4">
        <v>211</v>
      </c>
      <c r="L313" s="4">
        <v>25</v>
      </c>
      <c r="M313" s="4">
        <v>3</v>
      </c>
      <c r="N313" s="4" t="s">
        <v>1067</v>
      </c>
      <c r="O313" s="4">
        <v>2</v>
      </c>
      <c r="P313" s="4"/>
      <c r="Q313" s="4"/>
      <c r="R313" s="4"/>
      <c r="S313" s="4"/>
      <c r="T313" s="4"/>
      <c r="U313" s="4"/>
      <c r="V313" s="4"/>
      <c r="W313" s="4"/>
    </row>
    <row r="314" spans="1:206">
      <c r="A314" s="4">
        <v>50</v>
      </c>
      <c r="B314" s="4">
        <v>0</v>
      </c>
      <c r="C314" s="4">
        <v>0</v>
      </c>
      <c r="D314" s="4">
        <v>1</v>
      </c>
      <c r="E314" s="4">
        <v>224</v>
      </c>
      <c r="F314" s="4">
        <f ca="1">ROUND(Source!AR287,O314)</f>
        <v>555700.22</v>
      </c>
      <c r="G314" s="4" t="s">
        <v>238</v>
      </c>
      <c r="H314" s="4" t="s">
        <v>239</v>
      </c>
      <c r="I314" s="4"/>
      <c r="J314" s="4"/>
      <c r="K314" s="4">
        <v>224</v>
      </c>
      <c r="L314" s="4">
        <v>26</v>
      </c>
      <c r="M314" s="4">
        <v>3</v>
      </c>
      <c r="N314" s="4" t="s">
        <v>1067</v>
      </c>
      <c r="O314" s="4">
        <v>2</v>
      </c>
      <c r="P314" s="4"/>
      <c r="Q314" s="4"/>
      <c r="R314" s="4"/>
      <c r="S314" s="4"/>
      <c r="T314" s="4"/>
      <c r="U314" s="4"/>
      <c r="V314" s="4"/>
      <c r="W314" s="4"/>
    </row>
    <row r="316" spans="1:206">
      <c r="A316" s="2">
        <v>51</v>
      </c>
      <c r="B316" s="2">
        <f>B20</f>
        <v>1</v>
      </c>
      <c r="C316" s="2">
        <f>A20</f>
        <v>3</v>
      </c>
      <c r="D316" s="2">
        <f>ROW(A20)</f>
        <v>20</v>
      </c>
      <c r="E316" s="2"/>
      <c r="F316" s="2" t="str">
        <f>IF(F20&lt;&gt;"",F20,"")</f>
        <v>Новая локальная смета</v>
      </c>
      <c r="G316" s="2" t="str">
        <f>IF(G20&lt;&gt;"",G20,"")</f>
        <v>Новая локальная смета</v>
      </c>
      <c r="H316" s="2">
        <v>0</v>
      </c>
      <c r="I316" s="2"/>
      <c r="J316" s="2"/>
      <c r="K316" s="2"/>
      <c r="L316" s="2"/>
      <c r="M316" s="2"/>
      <c r="N316" s="2"/>
      <c r="O316" s="2">
        <f t="shared" ref="O316:T316" si="290">ROUND(O124+O171+O219+O287+AB316,2)</f>
        <v>3164700.03</v>
      </c>
      <c r="P316" s="2">
        <f t="shared" si="290"/>
        <v>2905257.32</v>
      </c>
      <c r="Q316" s="2">
        <f t="shared" si="290"/>
        <v>48564.65</v>
      </c>
      <c r="R316" s="2">
        <f t="shared" si="290"/>
        <v>10225.950000000001</v>
      </c>
      <c r="S316" s="2">
        <f t="shared" si="290"/>
        <v>210878.06</v>
      </c>
      <c r="T316" s="2">
        <f t="shared" si="290"/>
        <v>0</v>
      </c>
      <c r="U316" s="2">
        <f>U124+U171+U219+U287+AH316</f>
        <v>3929.8622028499994</v>
      </c>
      <c r="V316" s="2">
        <f>V124+V171+V219+V287+AI316</f>
        <v>153.59929819999999</v>
      </c>
      <c r="W316" s="2">
        <f>ROUND(W124+W171+W219+W287+AJ316,2)</f>
        <v>0</v>
      </c>
      <c r="X316" s="2">
        <f>ROUND(X124+X171+X219+X287+AK316,2)</f>
        <v>220583.37</v>
      </c>
      <c r="Y316" s="2">
        <f>ROUND(Y124+Y171+Y219+Y287+AL316,2)</f>
        <v>130657.06</v>
      </c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>
        <f t="shared" ref="AO316:BC316" si="291">ROUND(AO124+AO171+AO219+AO287+BX316,2)</f>
        <v>0</v>
      </c>
      <c r="AP316" s="2">
        <f t="shared" si="291"/>
        <v>0</v>
      </c>
      <c r="AQ316" s="2">
        <f t="shared" si="291"/>
        <v>0</v>
      </c>
      <c r="AR316" s="2">
        <f t="shared" si="291"/>
        <v>3540410.15</v>
      </c>
      <c r="AS316" s="2">
        <f t="shared" si="291"/>
        <v>3396076.27</v>
      </c>
      <c r="AT316" s="2">
        <f t="shared" si="291"/>
        <v>144333.88</v>
      </c>
      <c r="AU316" s="2">
        <f t="shared" si="291"/>
        <v>0</v>
      </c>
      <c r="AV316" s="2">
        <f t="shared" si="291"/>
        <v>2905257.32</v>
      </c>
      <c r="AW316" s="2">
        <f t="shared" si="291"/>
        <v>2905257.32</v>
      </c>
      <c r="AX316" s="2">
        <f t="shared" si="291"/>
        <v>0</v>
      </c>
      <c r="AY316" s="2">
        <f t="shared" si="291"/>
        <v>2905257.32</v>
      </c>
      <c r="AZ316" s="2">
        <f t="shared" si="291"/>
        <v>0</v>
      </c>
      <c r="BA316" s="2">
        <f t="shared" si="291"/>
        <v>0</v>
      </c>
      <c r="BB316" s="2">
        <f t="shared" si="291"/>
        <v>0</v>
      </c>
      <c r="BC316" s="2">
        <f t="shared" si="291"/>
        <v>0</v>
      </c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  <c r="BQ316" s="2"/>
      <c r="BR316" s="2"/>
      <c r="BS316" s="2"/>
      <c r="BT316" s="2"/>
      <c r="BU316" s="2"/>
      <c r="BV316" s="2"/>
      <c r="BW316" s="2"/>
      <c r="BX316" s="2"/>
      <c r="BY316" s="2"/>
      <c r="BZ316" s="2"/>
      <c r="CA316" s="2"/>
      <c r="CB316" s="2"/>
      <c r="CC316" s="2"/>
      <c r="CD316" s="2"/>
      <c r="CE316" s="2"/>
      <c r="CF316" s="2"/>
      <c r="CG316" s="2"/>
      <c r="CH316" s="2"/>
      <c r="CI316" s="2"/>
      <c r="CJ316" s="2"/>
      <c r="CK316" s="2"/>
      <c r="CL316" s="2"/>
      <c r="CM316" s="2"/>
      <c r="CN316" s="2"/>
      <c r="CO316" s="2"/>
      <c r="CP316" s="2"/>
      <c r="CQ316" s="2"/>
      <c r="CR316" s="2"/>
      <c r="CS316" s="2"/>
      <c r="CT316" s="2"/>
      <c r="CU316" s="2"/>
      <c r="CV316" s="2"/>
      <c r="CW316" s="2"/>
      <c r="CX316" s="2"/>
      <c r="CY316" s="2"/>
      <c r="CZ316" s="2"/>
      <c r="DA316" s="2"/>
      <c r="DB316" s="2"/>
      <c r="DC316" s="2"/>
      <c r="DD316" s="2"/>
      <c r="DE316" s="2"/>
      <c r="DF316" s="2"/>
      <c r="DG316" s="3"/>
      <c r="DH316" s="3"/>
      <c r="DI316" s="3"/>
      <c r="DJ316" s="3"/>
      <c r="DK316" s="3"/>
      <c r="DL316" s="3"/>
      <c r="DM316" s="3"/>
      <c r="DN316" s="3"/>
      <c r="DO316" s="3"/>
      <c r="DP316" s="3"/>
      <c r="DQ316" s="3"/>
      <c r="DR316" s="3"/>
      <c r="DS316" s="3"/>
      <c r="DT316" s="3"/>
      <c r="DU316" s="3"/>
      <c r="DV316" s="3"/>
      <c r="DW316" s="3"/>
      <c r="DX316" s="3"/>
      <c r="DY316" s="3"/>
      <c r="DZ316" s="3"/>
      <c r="EA316" s="3"/>
      <c r="EB316" s="3"/>
      <c r="EC316" s="3"/>
      <c r="ED316" s="3"/>
      <c r="EE316" s="3"/>
      <c r="EF316" s="3"/>
      <c r="EG316" s="3"/>
      <c r="EH316" s="3"/>
      <c r="EI316" s="3"/>
      <c r="EJ316" s="3"/>
      <c r="EK316" s="3"/>
      <c r="EL316" s="3"/>
      <c r="EM316" s="3"/>
      <c r="EN316" s="3"/>
      <c r="EO316" s="3"/>
      <c r="EP316" s="3"/>
      <c r="EQ316" s="3"/>
      <c r="ER316" s="3"/>
      <c r="ES316" s="3"/>
      <c r="ET316" s="3"/>
      <c r="EU316" s="3"/>
      <c r="EV316" s="3"/>
      <c r="EW316" s="3"/>
      <c r="EX316" s="3"/>
      <c r="EY316" s="3"/>
      <c r="EZ316" s="3"/>
      <c r="FA316" s="3"/>
      <c r="FB316" s="3"/>
      <c r="FC316" s="3"/>
      <c r="FD316" s="3"/>
      <c r="FE316" s="3"/>
      <c r="FF316" s="3"/>
      <c r="FG316" s="3"/>
      <c r="FH316" s="3"/>
      <c r="FI316" s="3"/>
      <c r="FJ316" s="3"/>
      <c r="FK316" s="3"/>
      <c r="FL316" s="3"/>
      <c r="FM316" s="3"/>
      <c r="FN316" s="3"/>
      <c r="FO316" s="3"/>
      <c r="FP316" s="3"/>
      <c r="FQ316" s="3"/>
      <c r="FR316" s="3"/>
      <c r="FS316" s="3"/>
      <c r="FT316" s="3"/>
      <c r="FU316" s="3"/>
      <c r="FV316" s="3"/>
      <c r="FW316" s="3"/>
      <c r="FX316" s="3"/>
      <c r="FY316" s="3"/>
      <c r="FZ316" s="3"/>
      <c r="GA316" s="3"/>
      <c r="GB316" s="3"/>
      <c r="GC316" s="3"/>
      <c r="GD316" s="3"/>
      <c r="GE316" s="3"/>
      <c r="GF316" s="3"/>
      <c r="GG316" s="3"/>
      <c r="GH316" s="3"/>
      <c r="GI316" s="3"/>
      <c r="GJ316" s="3"/>
      <c r="GK316" s="3"/>
      <c r="GL316" s="3"/>
      <c r="GM316" s="3"/>
      <c r="GN316" s="3"/>
      <c r="GO316" s="3"/>
      <c r="GP316" s="3"/>
      <c r="GQ316" s="3"/>
      <c r="GR316" s="3"/>
      <c r="GS316" s="3"/>
      <c r="GT316" s="3"/>
      <c r="GU316" s="3"/>
      <c r="GV316" s="3"/>
      <c r="GW316" s="3"/>
      <c r="GX316" s="3">
        <v>0</v>
      </c>
    </row>
    <row r="318" spans="1:206">
      <c r="A318" s="4">
        <v>50</v>
      </c>
      <c r="B318" s="4">
        <v>0</v>
      </c>
      <c r="C318" s="4">
        <v>0</v>
      </c>
      <c r="D318" s="4">
        <v>1</v>
      </c>
      <c r="E318" s="4">
        <v>201</v>
      </c>
      <c r="F318" s="4">
        <f ca="1">ROUND(Source!O316,O318)</f>
        <v>3164700.03</v>
      </c>
      <c r="G318" s="4" t="s">
        <v>188</v>
      </c>
      <c r="H318" s="4" t="s">
        <v>189</v>
      </c>
      <c r="I318" s="4"/>
      <c r="J318" s="4"/>
      <c r="K318" s="4">
        <v>201</v>
      </c>
      <c r="L318" s="4">
        <v>1</v>
      </c>
      <c r="M318" s="4">
        <v>3</v>
      </c>
      <c r="N318" s="4" t="s">
        <v>1067</v>
      </c>
      <c r="O318" s="4">
        <v>2</v>
      </c>
      <c r="P318" s="4"/>
      <c r="Q318" s="4"/>
      <c r="R318" s="4"/>
      <c r="S318" s="4"/>
      <c r="T318" s="4"/>
      <c r="U318" s="4"/>
      <c r="V318" s="4"/>
      <c r="W318" s="4"/>
    </row>
    <row r="319" spans="1:206">
      <c r="A319" s="4">
        <v>50</v>
      </c>
      <c r="B319" s="4">
        <v>0</v>
      </c>
      <c r="C319" s="4">
        <v>0</v>
      </c>
      <c r="D319" s="4">
        <v>1</v>
      </c>
      <c r="E319" s="4">
        <v>202</v>
      </c>
      <c r="F319" s="4">
        <f ca="1">ROUND(Source!P316,O319)</f>
        <v>2905257.32</v>
      </c>
      <c r="G319" s="4" t="s">
        <v>190</v>
      </c>
      <c r="H319" s="4" t="s">
        <v>191</v>
      </c>
      <c r="I319" s="4"/>
      <c r="J319" s="4"/>
      <c r="K319" s="4">
        <v>202</v>
      </c>
      <c r="L319" s="4">
        <v>2</v>
      </c>
      <c r="M319" s="4">
        <v>3</v>
      </c>
      <c r="N319" s="4" t="s">
        <v>1067</v>
      </c>
      <c r="O319" s="4">
        <v>2</v>
      </c>
      <c r="P319" s="4"/>
      <c r="Q319" s="4"/>
      <c r="R319" s="4"/>
      <c r="S319" s="4"/>
      <c r="T319" s="4"/>
      <c r="U319" s="4"/>
      <c r="V319" s="4"/>
      <c r="W319" s="4"/>
    </row>
    <row r="320" spans="1:206">
      <c r="A320" s="4">
        <v>50</v>
      </c>
      <c r="B320" s="4">
        <v>0</v>
      </c>
      <c r="C320" s="4">
        <v>0</v>
      </c>
      <c r="D320" s="4">
        <v>1</v>
      </c>
      <c r="E320" s="4">
        <v>222</v>
      </c>
      <c r="F320" s="4">
        <f ca="1">ROUND(Source!AO316,O320)</f>
        <v>0</v>
      </c>
      <c r="G320" s="4" t="s">
        <v>192</v>
      </c>
      <c r="H320" s="4" t="s">
        <v>193</v>
      </c>
      <c r="I320" s="4"/>
      <c r="J320" s="4"/>
      <c r="K320" s="4">
        <v>222</v>
      </c>
      <c r="L320" s="4">
        <v>3</v>
      </c>
      <c r="M320" s="4">
        <v>3</v>
      </c>
      <c r="N320" s="4" t="s">
        <v>1067</v>
      </c>
      <c r="O320" s="4">
        <v>2</v>
      </c>
      <c r="P320" s="4"/>
      <c r="Q320" s="4"/>
      <c r="R320" s="4"/>
      <c r="S320" s="4"/>
      <c r="T320" s="4"/>
      <c r="U320" s="4"/>
      <c r="V320" s="4"/>
      <c r="W320" s="4"/>
    </row>
    <row r="321" spans="1:23">
      <c r="A321" s="4">
        <v>50</v>
      </c>
      <c r="B321" s="4">
        <v>0</v>
      </c>
      <c r="C321" s="4">
        <v>0</v>
      </c>
      <c r="D321" s="4">
        <v>1</v>
      </c>
      <c r="E321" s="4">
        <v>225</v>
      </c>
      <c r="F321" s="4">
        <f ca="1">ROUND(Source!AV316,O321)</f>
        <v>2905257.32</v>
      </c>
      <c r="G321" s="4" t="s">
        <v>194</v>
      </c>
      <c r="H321" s="4" t="s">
        <v>195</v>
      </c>
      <c r="I321" s="4"/>
      <c r="J321" s="4"/>
      <c r="K321" s="4">
        <v>225</v>
      </c>
      <c r="L321" s="4">
        <v>4</v>
      </c>
      <c r="M321" s="4">
        <v>3</v>
      </c>
      <c r="N321" s="4" t="s">
        <v>1067</v>
      </c>
      <c r="O321" s="4">
        <v>2</v>
      </c>
      <c r="P321" s="4"/>
      <c r="Q321" s="4"/>
      <c r="R321" s="4"/>
      <c r="S321" s="4"/>
      <c r="T321" s="4"/>
      <c r="U321" s="4"/>
      <c r="V321" s="4"/>
      <c r="W321" s="4"/>
    </row>
    <row r="322" spans="1:23">
      <c r="A322" s="4">
        <v>50</v>
      </c>
      <c r="B322" s="4">
        <v>0</v>
      </c>
      <c r="C322" s="4">
        <v>0</v>
      </c>
      <c r="D322" s="4">
        <v>1</v>
      </c>
      <c r="E322" s="4">
        <v>226</v>
      </c>
      <c r="F322" s="4">
        <f ca="1">ROUND(Source!AW316,O322)</f>
        <v>2905257.32</v>
      </c>
      <c r="G322" s="4" t="s">
        <v>196</v>
      </c>
      <c r="H322" s="4" t="s">
        <v>197</v>
      </c>
      <c r="I322" s="4"/>
      <c r="J322" s="4"/>
      <c r="K322" s="4">
        <v>226</v>
      </c>
      <c r="L322" s="4">
        <v>5</v>
      </c>
      <c r="M322" s="4">
        <v>3</v>
      </c>
      <c r="N322" s="4" t="s">
        <v>1067</v>
      </c>
      <c r="O322" s="4">
        <v>2</v>
      </c>
      <c r="P322" s="4"/>
      <c r="Q322" s="4"/>
      <c r="R322" s="4"/>
      <c r="S322" s="4"/>
      <c r="T322" s="4"/>
      <c r="U322" s="4"/>
      <c r="V322" s="4"/>
      <c r="W322" s="4"/>
    </row>
    <row r="323" spans="1:23">
      <c r="A323" s="4">
        <v>50</v>
      </c>
      <c r="B323" s="4">
        <v>0</v>
      </c>
      <c r="C323" s="4">
        <v>0</v>
      </c>
      <c r="D323" s="4">
        <v>1</v>
      </c>
      <c r="E323" s="4">
        <v>227</v>
      </c>
      <c r="F323" s="4">
        <f ca="1">ROUND(Source!AX316,O323)</f>
        <v>0</v>
      </c>
      <c r="G323" s="4" t="s">
        <v>198</v>
      </c>
      <c r="H323" s="4" t="s">
        <v>199</v>
      </c>
      <c r="I323" s="4"/>
      <c r="J323" s="4"/>
      <c r="K323" s="4">
        <v>227</v>
      </c>
      <c r="L323" s="4">
        <v>6</v>
      </c>
      <c r="M323" s="4">
        <v>3</v>
      </c>
      <c r="N323" s="4" t="s">
        <v>1067</v>
      </c>
      <c r="O323" s="4">
        <v>2</v>
      </c>
      <c r="P323" s="4"/>
      <c r="Q323" s="4"/>
      <c r="R323" s="4"/>
      <c r="S323" s="4"/>
      <c r="T323" s="4"/>
      <c r="U323" s="4"/>
      <c r="V323" s="4"/>
      <c r="W323" s="4"/>
    </row>
    <row r="324" spans="1:23">
      <c r="A324" s="4">
        <v>50</v>
      </c>
      <c r="B324" s="4">
        <v>0</v>
      </c>
      <c r="C324" s="4">
        <v>0</v>
      </c>
      <c r="D324" s="4">
        <v>1</v>
      </c>
      <c r="E324" s="4">
        <v>228</v>
      </c>
      <c r="F324" s="4">
        <f ca="1">ROUND(Source!AY316,O324)</f>
        <v>2905257.32</v>
      </c>
      <c r="G324" s="4" t="s">
        <v>200</v>
      </c>
      <c r="H324" s="4" t="s">
        <v>201</v>
      </c>
      <c r="I324" s="4"/>
      <c r="J324" s="4"/>
      <c r="K324" s="4">
        <v>228</v>
      </c>
      <c r="L324" s="4">
        <v>7</v>
      </c>
      <c r="M324" s="4">
        <v>3</v>
      </c>
      <c r="N324" s="4" t="s">
        <v>1067</v>
      </c>
      <c r="O324" s="4">
        <v>2</v>
      </c>
      <c r="P324" s="4"/>
      <c r="Q324" s="4"/>
      <c r="R324" s="4"/>
      <c r="S324" s="4"/>
      <c r="T324" s="4"/>
      <c r="U324" s="4"/>
      <c r="V324" s="4"/>
      <c r="W324" s="4"/>
    </row>
    <row r="325" spans="1:23">
      <c r="A325" s="4">
        <v>50</v>
      </c>
      <c r="B325" s="4">
        <v>0</v>
      </c>
      <c r="C325" s="4">
        <v>0</v>
      </c>
      <c r="D325" s="4">
        <v>1</v>
      </c>
      <c r="E325" s="4">
        <v>216</v>
      </c>
      <c r="F325" s="4">
        <f ca="1">ROUND(Source!AP316,O325)</f>
        <v>0</v>
      </c>
      <c r="G325" s="4" t="s">
        <v>202</v>
      </c>
      <c r="H325" s="4" t="s">
        <v>203</v>
      </c>
      <c r="I325" s="4"/>
      <c r="J325" s="4"/>
      <c r="K325" s="4">
        <v>216</v>
      </c>
      <c r="L325" s="4">
        <v>8</v>
      </c>
      <c r="M325" s="4">
        <v>3</v>
      </c>
      <c r="N325" s="4" t="s">
        <v>1067</v>
      </c>
      <c r="O325" s="4">
        <v>2</v>
      </c>
      <c r="P325" s="4"/>
      <c r="Q325" s="4"/>
      <c r="R325" s="4"/>
      <c r="S325" s="4"/>
      <c r="T325" s="4"/>
      <c r="U325" s="4"/>
      <c r="V325" s="4"/>
      <c r="W325" s="4"/>
    </row>
    <row r="326" spans="1:23">
      <c r="A326" s="4">
        <v>50</v>
      </c>
      <c r="B326" s="4">
        <v>0</v>
      </c>
      <c r="C326" s="4">
        <v>0</v>
      </c>
      <c r="D326" s="4">
        <v>1</v>
      </c>
      <c r="E326" s="4">
        <v>223</v>
      </c>
      <c r="F326" s="4">
        <f ca="1">ROUND(Source!AQ316,O326)</f>
        <v>0</v>
      </c>
      <c r="G326" s="4" t="s">
        <v>204</v>
      </c>
      <c r="H326" s="4" t="s">
        <v>205</v>
      </c>
      <c r="I326" s="4"/>
      <c r="J326" s="4"/>
      <c r="K326" s="4">
        <v>223</v>
      </c>
      <c r="L326" s="4">
        <v>9</v>
      </c>
      <c r="M326" s="4">
        <v>3</v>
      </c>
      <c r="N326" s="4" t="s">
        <v>1067</v>
      </c>
      <c r="O326" s="4">
        <v>2</v>
      </c>
      <c r="P326" s="4"/>
      <c r="Q326" s="4"/>
      <c r="R326" s="4"/>
      <c r="S326" s="4"/>
      <c r="T326" s="4"/>
      <c r="U326" s="4"/>
      <c r="V326" s="4"/>
      <c r="W326" s="4"/>
    </row>
    <row r="327" spans="1:23">
      <c r="A327" s="4">
        <v>50</v>
      </c>
      <c r="B327" s="4">
        <v>0</v>
      </c>
      <c r="C327" s="4">
        <v>0</v>
      </c>
      <c r="D327" s="4">
        <v>1</v>
      </c>
      <c r="E327" s="4">
        <v>229</v>
      </c>
      <c r="F327" s="4">
        <f ca="1">ROUND(Source!AZ316,O327)</f>
        <v>0</v>
      </c>
      <c r="G327" s="4" t="s">
        <v>206</v>
      </c>
      <c r="H327" s="4" t="s">
        <v>207</v>
      </c>
      <c r="I327" s="4"/>
      <c r="J327" s="4"/>
      <c r="K327" s="4">
        <v>229</v>
      </c>
      <c r="L327" s="4">
        <v>10</v>
      </c>
      <c r="M327" s="4">
        <v>3</v>
      </c>
      <c r="N327" s="4" t="s">
        <v>1067</v>
      </c>
      <c r="O327" s="4">
        <v>2</v>
      </c>
      <c r="P327" s="4"/>
      <c r="Q327" s="4"/>
      <c r="R327" s="4"/>
      <c r="S327" s="4"/>
      <c r="T327" s="4"/>
      <c r="U327" s="4"/>
      <c r="V327" s="4"/>
      <c r="W327" s="4"/>
    </row>
    <row r="328" spans="1:23">
      <c r="A328" s="4">
        <v>50</v>
      </c>
      <c r="B328" s="4">
        <v>0</v>
      </c>
      <c r="C328" s="4">
        <v>0</v>
      </c>
      <c r="D328" s="4">
        <v>1</v>
      </c>
      <c r="E328" s="4">
        <v>203</v>
      </c>
      <c r="F328" s="4">
        <f ca="1">ROUND(Source!Q316,O328)</f>
        <v>48564.65</v>
      </c>
      <c r="G328" s="4" t="s">
        <v>208</v>
      </c>
      <c r="H328" s="4" t="s">
        <v>209</v>
      </c>
      <c r="I328" s="4"/>
      <c r="J328" s="4"/>
      <c r="K328" s="4">
        <v>203</v>
      </c>
      <c r="L328" s="4">
        <v>11</v>
      </c>
      <c r="M328" s="4">
        <v>3</v>
      </c>
      <c r="N328" s="4" t="s">
        <v>1067</v>
      </c>
      <c r="O328" s="4">
        <v>2</v>
      </c>
      <c r="P328" s="4"/>
      <c r="Q328" s="4"/>
      <c r="R328" s="4"/>
      <c r="S328" s="4"/>
      <c r="T328" s="4"/>
      <c r="U328" s="4"/>
      <c r="V328" s="4"/>
      <c r="W328" s="4"/>
    </row>
    <row r="329" spans="1:23">
      <c r="A329" s="4">
        <v>50</v>
      </c>
      <c r="B329" s="4">
        <v>0</v>
      </c>
      <c r="C329" s="4">
        <v>0</v>
      </c>
      <c r="D329" s="4">
        <v>1</v>
      </c>
      <c r="E329" s="4">
        <v>231</v>
      </c>
      <c r="F329" s="4">
        <f ca="1">ROUND(Source!BB316,O329)</f>
        <v>0</v>
      </c>
      <c r="G329" s="4" t="s">
        <v>210</v>
      </c>
      <c r="H329" s="4" t="s">
        <v>211</v>
      </c>
      <c r="I329" s="4"/>
      <c r="J329" s="4"/>
      <c r="K329" s="4">
        <v>231</v>
      </c>
      <c r="L329" s="4">
        <v>12</v>
      </c>
      <c r="M329" s="4">
        <v>3</v>
      </c>
      <c r="N329" s="4" t="s">
        <v>1067</v>
      </c>
      <c r="O329" s="4">
        <v>2</v>
      </c>
      <c r="P329" s="4"/>
      <c r="Q329" s="4"/>
      <c r="R329" s="4"/>
      <c r="S329" s="4"/>
      <c r="T329" s="4"/>
      <c r="U329" s="4"/>
      <c r="V329" s="4"/>
      <c r="W329" s="4"/>
    </row>
    <row r="330" spans="1:23">
      <c r="A330" s="4">
        <v>50</v>
      </c>
      <c r="B330" s="4">
        <v>0</v>
      </c>
      <c r="C330" s="4">
        <v>0</v>
      </c>
      <c r="D330" s="4">
        <v>1</v>
      </c>
      <c r="E330" s="4">
        <v>204</v>
      </c>
      <c r="F330" s="4">
        <f ca="1">ROUND(Source!R316,O330)</f>
        <v>10225.950000000001</v>
      </c>
      <c r="G330" s="4" t="s">
        <v>212</v>
      </c>
      <c r="H330" s="4" t="s">
        <v>213</v>
      </c>
      <c r="I330" s="4"/>
      <c r="J330" s="4"/>
      <c r="K330" s="4">
        <v>204</v>
      </c>
      <c r="L330" s="4">
        <v>13</v>
      </c>
      <c r="M330" s="4">
        <v>3</v>
      </c>
      <c r="N330" s="4" t="s">
        <v>1067</v>
      </c>
      <c r="O330" s="4">
        <v>2</v>
      </c>
      <c r="P330" s="4"/>
      <c r="Q330" s="4"/>
      <c r="R330" s="4"/>
      <c r="S330" s="4"/>
      <c r="T330" s="4"/>
      <c r="U330" s="4"/>
      <c r="V330" s="4"/>
      <c r="W330" s="4"/>
    </row>
    <row r="331" spans="1:23">
      <c r="A331" s="4">
        <v>50</v>
      </c>
      <c r="B331" s="4">
        <v>0</v>
      </c>
      <c r="C331" s="4">
        <v>0</v>
      </c>
      <c r="D331" s="4">
        <v>1</v>
      </c>
      <c r="E331" s="4">
        <v>205</v>
      </c>
      <c r="F331" s="4">
        <f ca="1">ROUND(Source!S316,O331)</f>
        <v>210878.06</v>
      </c>
      <c r="G331" s="4" t="s">
        <v>214</v>
      </c>
      <c r="H331" s="4" t="s">
        <v>215</v>
      </c>
      <c r="I331" s="4"/>
      <c r="J331" s="4"/>
      <c r="K331" s="4">
        <v>205</v>
      </c>
      <c r="L331" s="4">
        <v>14</v>
      </c>
      <c r="M331" s="4">
        <v>3</v>
      </c>
      <c r="N331" s="4" t="s">
        <v>1067</v>
      </c>
      <c r="O331" s="4">
        <v>2</v>
      </c>
      <c r="P331" s="4"/>
      <c r="Q331" s="4"/>
      <c r="R331" s="4"/>
      <c r="S331" s="4"/>
      <c r="T331" s="4"/>
      <c r="U331" s="4"/>
      <c r="V331" s="4"/>
      <c r="W331" s="4"/>
    </row>
    <row r="332" spans="1:23">
      <c r="A332" s="4">
        <v>50</v>
      </c>
      <c r="B332" s="4">
        <v>0</v>
      </c>
      <c r="C332" s="4">
        <v>0</v>
      </c>
      <c r="D332" s="4">
        <v>1</v>
      </c>
      <c r="E332" s="4">
        <v>232</v>
      </c>
      <c r="F332" s="4">
        <f ca="1">ROUND(Source!BC316,O332)</f>
        <v>0</v>
      </c>
      <c r="G332" s="4" t="s">
        <v>216</v>
      </c>
      <c r="H332" s="4" t="s">
        <v>217</v>
      </c>
      <c r="I332" s="4"/>
      <c r="J332" s="4"/>
      <c r="K332" s="4">
        <v>232</v>
      </c>
      <c r="L332" s="4">
        <v>15</v>
      </c>
      <c r="M332" s="4">
        <v>3</v>
      </c>
      <c r="N332" s="4" t="s">
        <v>1067</v>
      </c>
      <c r="O332" s="4">
        <v>2</v>
      </c>
      <c r="P332" s="4"/>
      <c r="Q332" s="4"/>
      <c r="R332" s="4"/>
      <c r="S332" s="4"/>
      <c r="T332" s="4"/>
      <c r="U332" s="4"/>
      <c r="V332" s="4"/>
      <c r="W332" s="4"/>
    </row>
    <row r="333" spans="1:23">
      <c r="A333" s="4">
        <v>50</v>
      </c>
      <c r="B333" s="4">
        <v>0</v>
      </c>
      <c r="C333" s="4">
        <v>0</v>
      </c>
      <c r="D333" s="4">
        <v>1</v>
      </c>
      <c r="E333" s="4">
        <v>214</v>
      </c>
      <c r="F333" s="4">
        <f ca="1">ROUND(Source!AS316,O333)</f>
        <v>3396076.27</v>
      </c>
      <c r="G333" s="4" t="s">
        <v>218</v>
      </c>
      <c r="H333" s="4" t="s">
        <v>219</v>
      </c>
      <c r="I333" s="4"/>
      <c r="J333" s="4"/>
      <c r="K333" s="4">
        <v>214</v>
      </c>
      <c r="L333" s="4">
        <v>16</v>
      </c>
      <c r="M333" s="4">
        <v>3</v>
      </c>
      <c r="N333" s="4" t="s">
        <v>1067</v>
      </c>
      <c r="O333" s="4">
        <v>2</v>
      </c>
      <c r="P333" s="4"/>
      <c r="Q333" s="4"/>
      <c r="R333" s="4"/>
      <c r="S333" s="4"/>
      <c r="T333" s="4"/>
      <c r="U333" s="4"/>
      <c r="V333" s="4"/>
      <c r="W333" s="4"/>
    </row>
    <row r="334" spans="1:23">
      <c r="A334" s="4">
        <v>50</v>
      </c>
      <c r="B334" s="4">
        <v>0</v>
      </c>
      <c r="C334" s="4">
        <v>0</v>
      </c>
      <c r="D334" s="4">
        <v>1</v>
      </c>
      <c r="E334" s="4">
        <v>215</v>
      </c>
      <c r="F334" s="4">
        <f ca="1">ROUND(Source!AT316,O334)</f>
        <v>144333.88</v>
      </c>
      <c r="G334" s="4" t="s">
        <v>220</v>
      </c>
      <c r="H334" s="4" t="s">
        <v>221</v>
      </c>
      <c r="I334" s="4"/>
      <c r="J334" s="4"/>
      <c r="K334" s="4">
        <v>215</v>
      </c>
      <c r="L334" s="4">
        <v>17</v>
      </c>
      <c r="M334" s="4">
        <v>3</v>
      </c>
      <c r="N334" s="4" t="s">
        <v>1067</v>
      </c>
      <c r="O334" s="4">
        <v>2</v>
      </c>
      <c r="P334" s="4"/>
      <c r="Q334" s="4"/>
      <c r="R334" s="4"/>
      <c r="S334" s="4"/>
      <c r="T334" s="4"/>
      <c r="U334" s="4"/>
      <c r="V334" s="4"/>
      <c r="W334" s="4"/>
    </row>
    <row r="335" spans="1:23">
      <c r="A335" s="4">
        <v>50</v>
      </c>
      <c r="B335" s="4">
        <v>0</v>
      </c>
      <c r="C335" s="4">
        <v>0</v>
      </c>
      <c r="D335" s="4">
        <v>1</v>
      </c>
      <c r="E335" s="4">
        <v>217</v>
      </c>
      <c r="F335" s="4">
        <f ca="1">ROUND(Source!AU316,O335)</f>
        <v>0</v>
      </c>
      <c r="G335" s="4" t="s">
        <v>222</v>
      </c>
      <c r="H335" s="4" t="s">
        <v>223</v>
      </c>
      <c r="I335" s="4"/>
      <c r="J335" s="4"/>
      <c r="K335" s="4">
        <v>217</v>
      </c>
      <c r="L335" s="4">
        <v>18</v>
      </c>
      <c r="M335" s="4">
        <v>3</v>
      </c>
      <c r="N335" s="4" t="s">
        <v>1067</v>
      </c>
      <c r="O335" s="4">
        <v>2</v>
      </c>
      <c r="P335" s="4"/>
      <c r="Q335" s="4"/>
      <c r="R335" s="4"/>
      <c r="S335" s="4"/>
      <c r="T335" s="4"/>
      <c r="U335" s="4"/>
      <c r="V335" s="4"/>
      <c r="W335" s="4"/>
    </row>
    <row r="336" spans="1:23">
      <c r="A336" s="4">
        <v>50</v>
      </c>
      <c r="B336" s="4">
        <v>0</v>
      </c>
      <c r="C336" s="4">
        <v>0</v>
      </c>
      <c r="D336" s="4">
        <v>1</v>
      </c>
      <c r="E336" s="4">
        <v>230</v>
      </c>
      <c r="F336" s="4">
        <f ca="1">ROUND(Source!BA316,O336)</f>
        <v>0</v>
      </c>
      <c r="G336" s="4" t="s">
        <v>224</v>
      </c>
      <c r="H336" s="4" t="s">
        <v>225</v>
      </c>
      <c r="I336" s="4"/>
      <c r="J336" s="4"/>
      <c r="K336" s="4">
        <v>230</v>
      </c>
      <c r="L336" s="4">
        <v>19</v>
      </c>
      <c r="M336" s="4">
        <v>3</v>
      </c>
      <c r="N336" s="4" t="s">
        <v>1067</v>
      </c>
      <c r="O336" s="4">
        <v>2</v>
      </c>
      <c r="P336" s="4"/>
      <c r="Q336" s="4"/>
      <c r="R336" s="4"/>
      <c r="S336" s="4"/>
      <c r="T336" s="4"/>
      <c r="U336" s="4"/>
      <c r="V336" s="4"/>
      <c r="W336" s="4"/>
    </row>
    <row r="337" spans="1:206">
      <c r="A337" s="4">
        <v>50</v>
      </c>
      <c r="B337" s="4">
        <v>0</v>
      </c>
      <c r="C337" s="4">
        <v>0</v>
      </c>
      <c r="D337" s="4">
        <v>1</v>
      </c>
      <c r="E337" s="4">
        <v>206</v>
      </c>
      <c r="F337" s="4">
        <f ca="1">ROUND(Source!T316,O337)</f>
        <v>0</v>
      </c>
      <c r="G337" s="4" t="s">
        <v>226</v>
      </c>
      <c r="H337" s="4" t="s">
        <v>227</v>
      </c>
      <c r="I337" s="4"/>
      <c r="J337" s="4"/>
      <c r="K337" s="4">
        <v>206</v>
      </c>
      <c r="L337" s="4">
        <v>20</v>
      </c>
      <c r="M337" s="4">
        <v>3</v>
      </c>
      <c r="N337" s="4" t="s">
        <v>1067</v>
      </c>
      <c r="O337" s="4">
        <v>2</v>
      </c>
      <c r="P337" s="4"/>
      <c r="Q337" s="4"/>
      <c r="R337" s="4"/>
      <c r="S337" s="4"/>
      <c r="T337" s="4"/>
      <c r="U337" s="4"/>
      <c r="V337" s="4"/>
      <c r="W337" s="4"/>
    </row>
    <row r="338" spans="1:206">
      <c r="A338" s="4">
        <v>50</v>
      </c>
      <c r="B338" s="4">
        <v>0</v>
      </c>
      <c r="C338" s="4">
        <v>0</v>
      </c>
      <c r="D338" s="4">
        <v>1</v>
      </c>
      <c r="E338" s="4">
        <v>207</v>
      </c>
      <c r="F338" s="4">
        <f ca="1">Source!U316</f>
        <v>3929.8622028499994</v>
      </c>
      <c r="G338" s="4" t="s">
        <v>228</v>
      </c>
      <c r="H338" s="4" t="s">
        <v>229</v>
      </c>
      <c r="I338" s="4"/>
      <c r="J338" s="4"/>
      <c r="K338" s="4">
        <v>207</v>
      </c>
      <c r="L338" s="4">
        <v>21</v>
      </c>
      <c r="M338" s="4">
        <v>3</v>
      </c>
      <c r="N338" s="4" t="s">
        <v>1067</v>
      </c>
      <c r="O338" s="4">
        <v>-1</v>
      </c>
      <c r="P338" s="4"/>
      <c r="Q338" s="4"/>
      <c r="R338" s="4"/>
      <c r="S338" s="4"/>
      <c r="T338" s="4"/>
      <c r="U338" s="4"/>
      <c r="V338" s="4"/>
      <c r="W338" s="4"/>
    </row>
    <row r="339" spans="1:206">
      <c r="A339" s="4">
        <v>50</v>
      </c>
      <c r="B339" s="4">
        <v>0</v>
      </c>
      <c r="C339" s="4">
        <v>0</v>
      </c>
      <c r="D339" s="4">
        <v>1</v>
      </c>
      <c r="E339" s="4">
        <v>208</v>
      </c>
      <c r="F339" s="4">
        <f ca="1">Source!V316</f>
        <v>153.59929819999999</v>
      </c>
      <c r="G339" s="4" t="s">
        <v>230</v>
      </c>
      <c r="H339" s="4" t="s">
        <v>231</v>
      </c>
      <c r="I339" s="4"/>
      <c r="J339" s="4"/>
      <c r="K339" s="4">
        <v>208</v>
      </c>
      <c r="L339" s="4">
        <v>22</v>
      </c>
      <c r="M339" s="4">
        <v>3</v>
      </c>
      <c r="N339" s="4" t="s">
        <v>1067</v>
      </c>
      <c r="O339" s="4">
        <v>-1</v>
      </c>
      <c r="P339" s="4"/>
      <c r="Q339" s="4"/>
      <c r="R339" s="4"/>
      <c r="S339" s="4"/>
      <c r="T339" s="4"/>
      <c r="U339" s="4"/>
      <c r="V339" s="4"/>
      <c r="W339" s="4"/>
    </row>
    <row r="340" spans="1:206">
      <c r="A340" s="4">
        <v>50</v>
      </c>
      <c r="B340" s="4">
        <v>0</v>
      </c>
      <c r="C340" s="4">
        <v>0</v>
      </c>
      <c r="D340" s="4">
        <v>1</v>
      </c>
      <c r="E340" s="4">
        <v>209</v>
      </c>
      <c r="F340" s="4">
        <f ca="1">ROUND(Source!W316,O340)</f>
        <v>0</v>
      </c>
      <c r="G340" s="4" t="s">
        <v>232</v>
      </c>
      <c r="H340" s="4" t="s">
        <v>233</v>
      </c>
      <c r="I340" s="4"/>
      <c r="J340" s="4"/>
      <c r="K340" s="4">
        <v>209</v>
      </c>
      <c r="L340" s="4">
        <v>23</v>
      </c>
      <c r="M340" s="4">
        <v>3</v>
      </c>
      <c r="N340" s="4" t="s">
        <v>1067</v>
      </c>
      <c r="O340" s="4">
        <v>2</v>
      </c>
      <c r="P340" s="4"/>
      <c r="Q340" s="4"/>
      <c r="R340" s="4"/>
      <c r="S340" s="4"/>
      <c r="T340" s="4"/>
      <c r="U340" s="4"/>
      <c r="V340" s="4"/>
      <c r="W340" s="4"/>
    </row>
    <row r="341" spans="1:206">
      <c r="A341" s="4">
        <v>50</v>
      </c>
      <c r="B341" s="4">
        <v>0</v>
      </c>
      <c r="C341" s="4">
        <v>0</v>
      </c>
      <c r="D341" s="4">
        <v>1</v>
      </c>
      <c r="E341" s="4">
        <v>210</v>
      </c>
      <c r="F341" s="4">
        <f ca="1">ROUND(Source!X316,O341)</f>
        <v>220583.37</v>
      </c>
      <c r="G341" s="4" t="s">
        <v>234</v>
      </c>
      <c r="H341" s="4" t="s">
        <v>235</v>
      </c>
      <c r="I341" s="4"/>
      <c r="J341" s="4"/>
      <c r="K341" s="4">
        <v>210</v>
      </c>
      <c r="L341" s="4">
        <v>24</v>
      </c>
      <c r="M341" s="4">
        <v>3</v>
      </c>
      <c r="N341" s="4" t="s">
        <v>1067</v>
      </c>
      <c r="O341" s="4">
        <v>2</v>
      </c>
      <c r="P341" s="4"/>
      <c r="Q341" s="4"/>
      <c r="R341" s="4"/>
      <c r="S341" s="4"/>
      <c r="T341" s="4"/>
      <c r="U341" s="4"/>
      <c r="V341" s="4"/>
      <c r="W341" s="4"/>
    </row>
    <row r="342" spans="1:206">
      <c r="A342" s="4">
        <v>50</v>
      </c>
      <c r="B342" s="4">
        <v>0</v>
      </c>
      <c r="C342" s="4">
        <v>0</v>
      </c>
      <c r="D342" s="4">
        <v>1</v>
      </c>
      <c r="E342" s="4">
        <v>211</v>
      </c>
      <c r="F342" s="4">
        <f ca="1">ROUND(Source!Y316,O342)</f>
        <v>130657.06</v>
      </c>
      <c r="G342" s="4" t="s">
        <v>236</v>
      </c>
      <c r="H342" s="4" t="s">
        <v>237</v>
      </c>
      <c r="I342" s="4"/>
      <c r="J342" s="4"/>
      <c r="K342" s="4">
        <v>211</v>
      </c>
      <c r="L342" s="4">
        <v>25</v>
      </c>
      <c r="M342" s="4">
        <v>3</v>
      </c>
      <c r="N342" s="4" t="s">
        <v>1067</v>
      </c>
      <c r="O342" s="4">
        <v>2</v>
      </c>
      <c r="P342" s="4"/>
      <c r="Q342" s="4"/>
      <c r="R342" s="4"/>
      <c r="S342" s="4"/>
      <c r="T342" s="4"/>
      <c r="U342" s="4"/>
      <c r="V342" s="4"/>
      <c r="W342" s="4"/>
    </row>
    <row r="343" spans="1:206">
      <c r="A343" s="4">
        <v>50</v>
      </c>
      <c r="B343" s="4">
        <v>0</v>
      </c>
      <c r="C343" s="4">
        <v>0</v>
      </c>
      <c r="D343" s="4">
        <v>1</v>
      </c>
      <c r="E343" s="4">
        <v>224</v>
      </c>
      <c r="F343" s="4">
        <f ca="1">ROUND(Source!AR316,O343)</f>
        <v>3540410.15</v>
      </c>
      <c r="G343" s="4" t="s">
        <v>238</v>
      </c>
      <c r="H343" s="4" t="s">
        <v>239</v>
      </c>
      <c r="I343" s="4"/>
      <c r="J343" s="4"/>
      <c r="K343" s="4">
        <v>224</v>
      </c>
      <c r="L343" s="4">
        <v>26</v>
      </c>
      <c r="M343" s="4">
        <v>3</v>
      </c>
      <c r="N343" s="4" t="s">
        <v>1067</v>
      </c>
      <c r="O343" s="4">
        <v>2</v>
      </c>
      <c r="P343" s="4"/>
      <c r="Q343" s="4"/>
      <c r="R343" s="4"/>
      <c r="S343" s="4"/>
      <c r="T343" s="4"/>
      <c r="U343" s="4"/>
      <c r="V343" s="4"/>
      <c r="W343" s="4"/>
    </row>
    <row r="344" spans="1:206">
      <c r="A344" s="4">
        <v>50</v>
      </c>
      <c r="B344" s="4">
        <v>1</v>
      </c>
      <c r="C344" s="4">
        <v>0</v>
      </c>
      <c r="D344" s="4">
        <v>2</v>
      </c>
      <c r="E344" s="4">
        <v>0</v>
      </c>
      <c r="F344" s="4">
        <f>ROUND(F343,O344)</f>
        <v>3540410.15</v>
      </c>
      <c r="G344" s="4" t="s">
        <v>502</v>
      </c>
      <c r="H344" s="4" t="s">
        <v>503</v>
      </c>
      <c r="I344" s="4"/>
      <c r="J344" s="4"/>
      <c r="K344" s="4">
        <v>212</v>
      </c>
      <c r="L344" s="4">
        <v>27</v>
      </c>
      <c r="M344" s="4">
        <v>0</v>
      </c>
      <c r="N344" s="4" t="s">
        <v>1067</v>
      </c>
      <c r="O344" s="4">
        <v>2</v>
      </c>
      <c r="P344" s="4"/>
      <c r="Q344" s="4"/>
      <c r="R344" s="4"/>
      <c r="S344" s="4"/>
      <c r="T344" s="4"/>
      <c r="U344" s="4"/>
      <c r="V344" s="4"/>
      <c r="W344" s="4"/>
    </row>
    <row r="345" spans="1:206">
      <c r="A345" s="4">
        <v>50</v>
      </c>
      <c r="B345" s="4">
        <v>1</v>
      </c>
      <c r="C345" s="4">
        <v>0</v>
      </c>
      <c r="D345" s="4">
        <v>2</v>
      </c>
      <c r="E345" s="4">
        <v>0</v>
      </c>
      <c r="F345" s="4">
        <f>ROUND(F344*0.18,O345)</f>
        <v>637273.82999999996</v>
      </c>
      <c r="G345" s="4" t="s">
        <v>504</v>
      </c>
      <c r="H345" s="4" t="s">
        <v>505</v>
      </c>
      <c r="I345" s="4"/>
      <c r="J345" s="4"/>
      <c r="K345" s="4">
        <v>212</v>
      </c>
      <c r="L345" s="4">
        <v>28</v>
      </c>
      <c r="M345" s="4">
        <v>0</v>
      </c>
      <c r="N345" s="4" t="s">
        <v>1067</v>
      </c>
      <c r="O345" s="4">
        <v>2</v>
      </c>
      <c r="P345" s="4"/>
      <c r="Q345" s="4"/>
      <c r="R345" s="4"/>
      <c r="S345" s="4"/>
      <c r="T345" s="4"/>
      <c r="U345" s="4"/>
      <c r="V345" s="4"/>
      <c r="W345" s="4"/>
    </row>
    <row r="346" spans="1:206">
      <c r="A346" s="4">
        <v>50</v>
      </c>
      <c r="B346" s="4">
        <v>1</v>
      </c>
      <c r="C346" s="4">
        <v>0</v>
      </c>
      <c r="D346" s="4">
        <v>2</v>
      </c>
      <c r="E346" s="4">
        <v>213</v>
      </c>
      <c r="F346" s="4">
        <f>ROUND(F344+F345,O346)</f>
        <v>4177683.98</v>
      </c>
      <c r="G346" s="4" t="s">
        <v>506</v>
      </c>
      <c r="H346" s="4" t="s">
        <v>238</v>
      </c>
      <c r="I346" s="4"/>
      <c r="J346" s="4"/>
      <c r="K346" s="4">
        <v>212</v>
      </c>
      <c r="L346" s="4">
        <v>29</v>
      </c>
      <c r="M346" s="4">
        <v>0</v>
      </c>
      <c r="N346" s="4" t="s">
        <v>1067</v>
      </c>
      <c r="O346" s="4">
        <v>2</v>
      </c>
      <c r="P346" s="4"/>
      <c r="Q346" s="4"/>
      <c r="R346" s="4"/>
      <c r="S346" s="4"/>
      <c r="T346" s="4"/>
      <c r="U346" s="4"/>
      <c r="V346" s="4"/>
      <c r="W346" s="4"/>
    </row>
    <row r="348" spans="1:206">
      <c r="A348" s="2">
        <v>51</v>
      </c>
      <c r="B348" s="2">
        <f>B12</f>
        <v>406</v>
      </c>
      <c r="C348" s="2">
        <f>A12</f>
        <v>1</v>
      </c>
      <c r="D348" s="2">
        <f>ROW(A12)</f>
        <v>12</v>
      </c>
      <c r="E348" s="2"/>
      <c r="F348" s="2" t="str">
        <f>IF(F12&lt;&gt;"",F12,"")</f>
        <v>Новый объект</v>
      </c>
      <c r="G348" s="2" t="str">
        <f>IF(G12&lt;&gt;"",G12,"")</f>
        <v>на капитальный ремонт помещения №8 спортивного корпуса №№5,6,7,8 вспомогательных спортивных и хозяйственных помещений Снежинского  физико-технического института - филиала НИЯУ МИФИ (СФТИ НИЯУ МИФИ) по адресу: Челябинская область,г.Снежинск,ул.Комсомольская,8</v>
      </c>
      <c r="H348" s="2">
        <v>0</v>
      </c>
      <c r="I348" s="2"/>
      <c r="J348" s="2"/>
      <c r="K348" s="2"/>
      <c r="L348" s="2"/>
      <c r="M348" s="2"/>
      <c r="N348" s="2"/>
      <c r="O348" s="2">
        <f t="shared" ref="O348:T348" si="292">ROUND(O316,2)</f>
        <v>3164700.03</v>
      </c>
      <c r="P348" s="2">
        <f t="shared" si="292"/>
        <v>2905257.32</v>
      </c>
      <c r="Q348" s="2">
        <f t="shared" si="292"/>
        <v>48564.65</v>
      </c>
      <c r="R348" s="2">
        <f t="shared" si="292"/>
        <v>10225.950000000001</v>
      </c>
      <c r="S348" s="2">
        <f t="shared" si="292"/>
        <v>210878.06</v>
      </c>
      <c r="T348" s="2">
        <f t="shared" si="292"/>
        <v>0</v>
      </c>
      <c r="U348" s="2">
        <f>U316</f>
        <v>3929.8622028499994</v>
      </c>
      <c r="V348" s="2">
        <f>V316</f>
        <v>153.59929819999999</v>
      </c>
      <c r="W348" s="2">
        <f>ROUND(W316,2)</f>
        <v>0</v>
      </c>
      <c r="X348" s="2">
        <f>ROUND(X316,2)</f>
        <v>220583.37</v>
      </c>
      <c r="Y348" s="2">
        <f>ROUND(Y316,2)</f>
        <v>130657.06</v>
      </c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>
        <f t="shared" ref="AO348:BC348" si="293">ROUND(AO316,2)</f>
        <v>0</v>
      </c>
      <c r="AP348" s="2">
        <f t="shared" si="293"/>
        <v>0</v>
      </c>
      <c r="AQ348" s="2">
        <f t="shared" si="293"/>
        <v>0</v>
      </c>
      <c r="AR348" s="2">
        <f t="shared" si="293"/>
        <v>3540410.15</v>
      </c>
      <c r="AS348" s="2">
        <f t="shared" si="293"/>
        <v>3396076.27</v>
      </c>
      <c r="AT348" s="2">
        <f t="shared" si="293"/>
        <v>144333.88</v>
      </c>
      <c r="AU348" s="2">
        <f t="shared" si="293"/>
        <v>0</v>
      </c>
      <c r="AV348" s="2">
        <f t="shared" si="293"/>
        <v>2905257.32</v>
      </c>
      <c r="AW348" s="2">
        <f t="shared" si="293"/>
        <v>2905257.32</v>
      </c>
      <c r="AX348" s="2">
        <f t="shared" si="293"/>
        <v>0</v>
      </c>
      <c r="AY348" s="2">
        <f t="shared" si="293"/>
        <v>2905257.32</v>
      </c>
      <c r="AZ348" s="2">
        <f t="shared" si="293"/>
        <v>0</v>
      </c>
      <c r="BA348" s="2">
        <f t="shared" si="293"/>
        <v>0</v>
      </c>
      <c r="BB348" s="2">
        <f t="shared" si="293"/>
        <v>0</v>
      </c>
      <c r="BC348" s="2">
        <f t="shared" si="293"/>
        <v>0</v>
      </c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  <c r="BQ348" s="2"/>
      <c r="BR348" s="2"/>
      <c r="BS348" s="2"/>
      <c r="BT348" s="2"/>
      <c r="BU348" s="2"/>
      <c r="BV348" s="2"/>
      <c r="BW348" s="2"/>
      <c r="BX348" s="2"/>
      <c r="BY348" s="2"/>
      <c r="BZ348" s="2"/>
      <c r="CA348" s="2"/>
      <c r="CB348" s="2"/>
      <c r="CC348" s="2"/>
      <c r="CD348" s="2"/>
      <c r="CE348" s="2"/>
      <c r="CF348" s="2"/>
      <c r="CG348" s="2"/>
      <c r="CH348" s="2"/>
      <c r="CI348" s="2"/>
      <c r="CJ348" s="2"/>
      <c r="CK348" s="2"/>
      <c r="CL348" s="2"/>
      <c r="CM348" s="2"/>
      <c r="CN348" s="2"/>
      <c r="CO348" s="2"/>
      <c r="CP348" s="2"/>
      <c r="CQ348" s="2"/>
      <c r="CR348" s="2"/>
      <c r="CS348" s="2"/>
      <c r="CT348" s="2"/>
      <c r="CU348" s="2"/>
      <c r="CV348" s="2"/>
      <c r="CW348" s="2"/>
      <c r="CX348" s="2"/>
      <c r="CY348" s="2"/>
      <c r="CZ348" s="2"/>
      <c r="DA348" s="2"/>
      <c r="DB348" s="2"/>
      <c r="DC348" s="2"/>
      <c r="DD348" s="2"/>
      <c r="DE348" s="2"/>
      <c r="DF348" s="2"/>
      <c r="DG348" s="3"/>
      <c r="DH348" s="3"/>
      <c r="DI348" s="3"/>
      <c r="DJ348" s="3"/>
      <c r="DK348" s="3"/>
      <c r="DL348" s="3"/>
      <c r="DM348" s="3"/>
      <c r="DN348" s="3"/>
      <c r="DO348" s="3"/>
      <c r="DP348" s="3"/>
      <c r="DQ348" s="3"/>
      <c r="DR348" s="3"/>
      <c r="DS348" s="3"/>
      <c r="DT348" s="3"/>
      <c r="DU348" s="3"/>
      <c r="DV348" s="3"/>
      <c r="DW348" s="3"/>
      <c r="DX348" s="3"/>
      <c r="DY348" s="3"/>
      <c r="DZ348" s="3"/>
      <c r="EA348" s="3"/>
      <c r="EB348" s="3"/>
      <c r="EC348" s="3"/>
      <c r="ED348" s="3"/>
      <c r="EE348" s="3"/>
      <c r="EF348" s="3"/>
      <c r="EG348" s="3"/>
      <c r="EH348" s="3"/>
      <c r="EI348" s="3"/>
      <c r="EJ348" s="3"/>
      <c r="EK348" s="3"/>
      <c r="EL348" s="3"/>
      <c r="EM348" s="3"/>
      <c r="EN348" s="3"/>
      <c r="EO348" s="3"/>
      <c r="EP348" s="3"/>
      <c r="EQ348" s="3"/>
      <c r="ER348" s="3"/>
      <c r="ES348" s="3"/>
      <c r="ET348" s="3"/>
      <c r="EU348" s="3"/>
      <c r="EV348" s="3"/>
      <c r="EW348" s="3"/>
      <c r="EX348" s="3"/>
      <c r="EY348" s="3"/>
      <c r="EZ348" s="3"/>
      <c r="FA348" s="3"/>
      <c r="FB348" s="3"/>
      <c r="FC348" s="3"/>
      <c r="FD348" s="3"/>
      <c r="FE348" s="3"/>
      <c r="FF348" s="3"/>
      <c r="FG348" s="3"/>
      <c r="FH348" s="3"/>
      <c r="FI348" s="3"/>
      <c r="FJ348" s="3"/>
      <c r="FK348" s="3"/>
      <c r="FL348" s="3"/>
      <c r="FM348" s="3"/>
      <c r="FN348" s="3"/>
      <c r="FO348" s="3"/>
      <c r="FP348" s="3"/>
      <c r="FQ348" s="3"/>
      <c r="FR348" s="3"/>
      <c r="FS348" s="3"/>
      <c r="FT348" s="3"/>
      <c r="FU348" s="3"/>
      <c r="FV348" s="3"/>
      <c r="FW348" s="3"/>
      <c r="FX348" s="3"/>
      <c r="FY348" s="3"/>
      <c r="FZ348" s="3"/>
      <c r="GA348" s="3"/>
      <c r="GB348" s="3"/>
      <c r="GC348" s="3"/>
      <c r="GD348" s="3"/>
      <c r="GE348" s="3"/>
      <c r="GF348" s="3"/>
      <c r="GG348" s="3"/>
      <c r="GH348" s="3"/>
      <c r="GI348" s="3"/>
      <c r="GJ348" s="3"/>
      <c r="GK348" s="3"/>
      <c r="GL348" s="3"/>
      <c r="GM348" s="3"/>
      <c r="GN348" s="3"/>
      <c r="GO348" s="3"/>
      <c r="GP348" s="3"/>
      <c r="GQ348" s="3"/>
      <c r="GR348" s="3"/>
      <c r="GS348" s="3"/>
      <c r="GT348" s="3"/>
      <c r="GU348" s="3"/>
      <c r="GV348" s="3"/>
      <c r="GW348" s="3"/>
      <c r="GX348" s="3">
        <v>0</v>
      </c>
    </row>
    <row r="350" spans="1:206">
      <c r="A350" s="4">
        <v>50</v>
      </c>
      <c r="B350" s="4">
        <v>0</v>
      </c>
      <c r="C350" s="4">
        <v>0</v>
      </c>
      <c r="D350" s="4">
        <v>1</v>
      </c>
      <c r="E350" s="4">
        <v>201</v>
      </c>
      <c r="F350" s="4">
        <f ca="1">ROUND(Source!O348,O350)</f>
        <v>3164700.03</v>
      </c>
      <c r="G350" s="4" t="s">
        <v>188</v>
      </c>
      <c r="H350" s="4" t="s">
        <v>189</v>
      </c>
      <c r="I350" s="4"/>
      <c r="J350" s="4"/>
      <c r="K350" s="4">
        <v>201</v>
      </c>
      <c r="L350" s="4">
        <v>1</v>
      </c>
      <c r="M350" s="4">
        <v>3</v>
      </c>
      <c r="N350" s="4" t="s">
        <v>1067</v>
      </c>
      <c r="O350" s="4">
        <v>2</v>
      </c>
      <c r="P350" s="4"/>
      <c r="Q350" s="4"/>
      <c r="R350" s="4"/>
      <c r="S350" s="4"/>
      <c r="T350" s="4"/>
      <c r="U350" s="4"/>
      <c r="V350" s="4"/>
      <c r="W350" s="4"/>
    </row>
    <row r="351" spans="1:206">
      <c r="A351" s="4">
        <v>50</v>
      </c>
      <c r="B351" s="4">
        <v>0</v>
      </c>
      <c r="C351" s="4">
        <v>0</v>
      </c>
      <c r="D351" s="4">
        <v>1</v>
      </c>
      <c r="E351" s="4">
        <v>202</v>
      </c>
      <c r="F351" s="4">
        <f ca="1">ROUND(Source!P348,O351)</f>
        <v>2905257.32</v>
      </c>
      <c r="G351" s="4" t="s">
        <v>190</v>
      </c>
      <c r="H351" s="4" t="s">
        <v>191</v>
      </c>
      <c r="I351" s="4"/>
      <c r="J351" s="4"/>
      <c r="K351" s="4">
        <v>202</v>
      </c>
      <c r="L351" s="4">
        <v>2</v>
      </c>
      <c r="M351" s="4">
        <v>3</v>
      </c>
      <c r="N351" s="4" t="s">
        <v>1067</v>
      </c>
      <c r="O351" s="4">
        <v>2</v>
      </c>
      <c r="P351" s="4"/>
      <c r="Q351" s="4"/>
      <c r="R351" s="4"/>
      <c r="S351" s="4"/>
      <c r="T351" s="4"/>
      <c r="U351" s="4"/>
      <c r="V351" s="4"/>
      <c r="W351" s="4"/>
    </row>
    <row r="352" spans="1:206">
      <c r="A352" s="4">
        <v>50</v>
      </c>
      <c r="B352" s="4">
        <v>0</v>
      </c>
      <c r="C352" s="4">
        <v>0</v>
      </c>
      <c r="D352" s="4">
        <v>1</v>
      </c>
      <c r="E352" s="4">
        <v>222</v>
      </c>
      <c r="F352" s="4">
        <f ca="1">ROUND(Source!AO348,O352)</f>
        <v>0</v>
      </c>
      <c r="G352" s="4" t="s">
        <v>192</v>
      </c>
      <c r="H352" s="4" t="s">
        <v>193</v>
      </c>
      <c r="I352" s="4"/>
      <c r="J352" s="4"/>
      <c r="K352" s="4">
        <v>222</v>
      </c>
      <c r="L352" s="4">
        <v>3</v>
      </c>
      <c r="M352" s="4">
        <v>3</v>
      </c>
      <c r="N352" s="4" t="s">
        <v>1067</v>
      </c>
      <c r="O352" s="4">
        <v>2</v>
      </c>
      <c r="P352" s="4"/>
      <c r="Q352" s="4"/>
      <c r="R352" s="4"/>
      <c r="S352" s="4"/>
      <c r="T352" s="4"/>
      <c r="U352" s="4"/>
      <c r="V352" s="4"/>
      <c r="W352" s="4"/>
    </row>
    <row r="353" spans="1:23">
      <c r="A353" s="4">
        <v>50</v>
      </c>
      <c r="B353" s="4">
        <v>0</v>
      </c>
      <c r="C353" s="4">
        <v>0</v>
      </c>
      <c r="D353" s="4">
        <v>1</v>
      </c>
      <c r="E353" s="4">
        <v>225</v>
      </c>
      <c r="F353" s="4">
        <f ca="1">ROUND(Source!AV348,O353)</f>
        <v>2905257.32</v>
      </c>
      <c r="G353" s="4" t="s">
        <v>194</v>
      </c>
      <c r="H353" s="4" t="s">
        <v>195</v>
      </c>
      <c r="I353" s="4"/>
      <c r="J353" s="4"/>
      <c r="K353" s="4">
        <v>225</v>
      </c>
      <c r="L353" s="4">
        <v>4</v>
      </c>
      <c r="M353" s="4">
        <v>3</v>
      </c>
      <c r="N353" s="4" t="s">
        <v>1067</v>
      </c>
      <c r="O353" s="4">
        <v>2</v>
      </c>
      <c r="P353" s="4"/>
      <c r="Q353" s="4"/>
      <c r="R353" s="4"/>
      <c r="S353" s="4"/>
      <c r="T353" s="4"/>
      <c r="U353" s="4"/>
      <c r="V353" s="4"/>
      <c r="W353" s="4"/>
    </row>
    <row r="354" spans="1:23">
      <c r="A354" s="4">
        <v>50</v>
      </c>
      <c r="B354" s="4">
        <v>0</v>
      </c>
      <c r="C354" s="4">
        <v>0</v>
      </c>
      <c r="D354" s="4">
        <v>1</v>
      </c>
      <c r="E354" s="4">
        <v>226</v>
      </c>
      <c r="F354" s="4">
        <f ca="1">ROUND(Source!AW348,O354)</f>
        <v>2905257.32</v>
      </c>
      <c r="G354" s="4" t="s">
        <v>196</v>
      </c>
      <c r="H354" s="4" t="s">
        <v>197</v>
      </c>
      <c r="I354" s="4"/>
      <c r="J354" s="4"/>
      <c r="K354" s="4">
        <v>226</v>
      </c>
      <c r="L354" s="4">
        <v>5</v>
      </c>
      <c r="M354" s="4">
        <v>3</v>
      </c>
      <c r="N354" s="4" t="s">
        <v>1067</v>
      </c>
      <c r="O354" s="4">
        <v>2</v>
      </c>
      <c r="P354" s="4"/>
      <c r="Q354" s="4"/>
      <c r="R354" s="4"/>
      <c r="S354" s="4"/>
      <c r="T354" s="4"/>
      <c r="U354" s="4"/>
      <c r="V354" s="4"/>
      <c r="W354" s="4"/>
    </row>
    <row r="355" spans="1:23">
      <c r="A355" s="4">
        <v>50</v>
      </c>
      <c r="B355" s="4">
        <v>0</v>
      </c>
      <c r="C355" s="4">
        <v>0</v>
      </c>
      <c r="D355" s="4">
        <v>1</v>
      </c>
      <c r="E355" s="4">
        <v>227</v>
      </c>
      <c r="F355" s="4">
        <f ca="1">ROUND(Source!AX348,O355)</f>
        <v>0</v>
      </c>
      <c r="G355" s="4" t="s">
        <v>198</v>
      </c>
      <c r="H355" s="4" t="s">
        <v>199</v>
      </c>
      <c r="I355" s="4"/>
      <c r="J355" s="4"/>
      <c r="K355" s="4">
        <v>227</v>
      </c>
      <c r="L355" s="4">
        <v>6</v>
      </c>
      <c r="M355" s="4">
        <v>3</v>
      </c>
      <c r="N355" s="4" t="s">
        <v>1067</v>
      </c>
      <c r="O355" s="4">
        <v>2</v>
      </c>
      <c r="P355" s="4"/>
      <c r="Q355" s="4"/>
      <c r="R355" s="4"/>
      <c r="S355" s="4"/>
      <c r="T355" s="4"/>
      <c r="U355" s="4"/>
      <c r="V355" s="4"/>
      <c r="W355" s="4"/>
    </row>
    <row r="356" spans="1:23">
      <c r="A356" s="4">
        <v>50</v>
      </c>
      <c r="B356" s="4">
        <v>0</v>
      </c>
      <c r="C356" s="4">
        <v>0</v>
      </c>
      <c r="D356" s="4">
        <v>1</v>
      </c>
      <c r="E356" s="4">
        <v>228</v>
      </c>
      <c r="F356" s="4">
        <f ca="1">ROUND(Source!AY348,O356)</f>
        <v>2905257.32</v>
      </c>
      <c r="G356" s="4" t="s">
        <v>200</v>
      </c>
      <c r="H356" s="4" t="s">
        <v>201</v>
      </c>
      <c r="I356" s="4"/>
      <c r="J356" s="4"/>
      <c r="K356" s="4">
        <v>228</v>
      </c>
      <c r="L356" s="4">
        <v>7</v>
      </c>
      <c r="M356" s="4">
        <v>3</v>
      </c>
      <c r="N356" s="4" t="s">
        <v>1067</v>
      </c>
      <c r="O356" s="4">
        <v>2</v>
      </c>
      <c r="P356" s="4"/>
      <c r="Q356" s="4"/>
      <c r="R356" s="4"/>
      <c r="S356" s="4"/>
      <c r="T356" s="4"/>
      <c r="U356" s="4"/>
      <c r="V356" s="4"/>
      <c r="W356" s="4"/>
    </row>
    <row r="357" spans="1:23">
      <c r="A357" s="4">
        <v>50</v>
      </c>
      <c r="B357" s="4">
        <v>0</v>
      </c>
      <c r="C357" s="4">
        <v>0</v>
      </c>
      <c r="D357" s="4">
        <v>1</v>
      </c>
      <c r="E357" s="4">
        <v>216</v>
      </c>
      <c r="F357" s="4">
        <f ca="1">ROUND(Source!AP348,O357)</f>
        <v>0</v>
      </c>
      <c r="G357" s="4" t="s">
        <v>202</v>
      </c>
      <c r="H357" s="4" t="s">
        <v>203</v>
      </c>
      <c r="I357" s="4"/>
      <c r="J357" s="4"/>
      <c r="K357" s="4">
        <v>216</v>
      </c>
      <c r="L357" s="4">
        <v>8</v>
      </c>
      <c r="M357" s="4">
        <v>3</v>
      </c>
      <c r="N357" s="4" t="s">
        <v>1067</v>
      </c>
      <c r="O357" s="4">
        <v>2</v>
      </c>
      <c r="P357" s="4"/>
      <c r="Q357" s="4"/>
      <c r="R357" s="4"/>
      <c r="S357" s="4"/>
      <c r="T357" s="4"/>
      <c r="U357" s="4"/>
      <c r="V357" s="4"/>
      <c r="W357" s="4"/>
    </row>
    <row r="358" spans="1:23">
      <c r="A358" s="4">
        <v>50</v>
      </c>
      <c r="B358" s="4">
        <v>0</v>
      </c>
      <c r="C358" s="4">
        <v>0</v>
      </c>
      <c r="D358" s="4">
        <v>1</v>
      </c>
      <c r="E358" s="4">
        <v>223</v>
      </c>
      <c r="F358" s="4">
        <f ca="1">ROUND(Source!AQ348,O358)</f>
        <v>0</v>
      </c>
      <c r="G358" s="4" t="s">
        <v>204</v>
      </c>
      <c r="H358" s="4" t="s">
        <v>205</v>
      </c>
      <c r="I358" s="4"/>
      <c r="J358" s="4"/>
      <c r="K358" s="4">
        <v>223</v>
      </c>
      <c r="L358" s="4">
        <v>9</v>
      </c>
      <c r="M358" s="4">
        <v>3</v>
      </c>
      <c r="N358" s="4" t="s">
        <v>1067</v>
      </c>
      <c r="O358" s="4">
        <v>2</v>
      </c>
      <c r="P358" s="4"/>
      <c r="Q358" s="4"/>
      <c r="R358" s="4"/>
      <c r="S358" s="4"/>
      <c r="T358" s="4"/>
      <c r="U358" s="4"/>
      <c r="V358" s="4"/>
      <c r="W358" s="4"/>
    </row>
    <row r="359" spans="1:23">
      <c r="A359" s="4">
        <v>50</v>
      </c>
      <c r="B359" s="4">
        <v>0</v>
      </c>
      <c r="C359" s="4">
        <v>0</v>
      </c>
      <c r="D359" s="4">
        <v>1</v>
      </c>
      <c r="E359" s="4">
        <v>229</v>
      </c>
      <c r="F359" s="4">
        <f ca="1">ROUND(Source!AZ348,O359)</f>
        <v>0</v>
      </c>
      <c r="G359" s="4" t="s">
        <v>206</v>
      </c>
      <c r="H359" s="4" t="s">
        <v>207</v>
      </c>
      <c r="I359" s="4"/>
      <c r="J359" s="4"/>
      <c r="K359" s="4">
        <v>229</v>
      </c>
      <c r="L359" s="4">
        <v>10</v>
      </c>
      <c r="M359" s="4">
        <v>3</v>
      </c>
      <c r="N359" s="4" t="s">
        <v>1067</v>
      </c>
      <c r="O359" s="4">
        <v>2</v>
      </c>
      <c r="P359" s="4"/>
      <c r="Q359" s="4"/>
      <c r="R359" s="4"/>
      <c r="S359" s="4"/>
      <c r="T359" s="4"/>
      <c r="U359" s="4"/>
      <c r="V359" s="4"/>
      <c r="W359" s="4"/>
    </row>
    <row r="360" spans="1:23">
      <c r="A360" s="4">
        <v>50</v>
      </c>
      <c r="B360" s="4">
        <v>0</v>
      </c>
      <c r="C360" s="4">
        <v>0</v>
      </c>
      <c r="D360" s="4">
        <v>1</v>
      </c>
      <c r="E360" s="4">
        <v>203</v>
      </c>
      <c r="F360" s="4">
        <f ca="1">ROUND(Source!Q348,O360)</f>
        <v>48564.65</v>
      </c>
      <c r="G360" s="4" t="s">
        <v>208</v>
      </c>
      <c r="H360" s="4" t="s">
        <v>209</v>
      </c>
      <c r="I360" s="4"/>
      <c r="J360" s="4"/>
      <c r="K360" s="4">
        <v>203</v>
      </c>
      <c r="L360" s="4">
        <v>11</v>
      </c>
      <c r="M360" s="4">
        <v>3</v>
      </c>
      <c r="N360" s="4" t="s">
        <v>1067</v>
      </c>
      <c r="O360" s="4">
        <v>2</v>
      </c>
      <c r="P360" s="4"/>
      <c r="Q360" s="4"/>
      <c r="R360" s="4"/>
      <c r="S360" s="4"/>
      <c r="T360" s="4"/>
      <c r="U360" s="4"/>
      <c r="V360" s="4"/>
      <c r="W360" s="4"/>
    </row>
    <row r="361" spans="1:23">
      <c r="A361" s="4">
        <v>50</v>
      </c>
      <c r="B361" s="4">
        <v>0</v>
      </c>
      <c r="C361" s="4">
        <v>0</v>
      </c>
      <c r="D361" s="4">
        <v>1</v>
      </c>
      <c r="E361" s="4">
        <v>231</v>
      </c>
      <c r="F361" s="4">
        <f ca="1">ROUND(Source!BB348,O361)</f>
        <v>0</v>
      </c>
      <c r="G361" s="4" t="s">
        <v>210</v>
      </c>
      <c r="H361" s="4" t="s">
        <v>211</v>
      </c>
      <c r="I361" s="4"/>
      <c r="J361" s="4"/>
      <c r="K361" s="4">
        <v>231</v>
      </c>
      <c r="L361" s="4">
        <v>12</v>
      </c>
      <c r="M361" s="4">
        <v>3</v>
      </c>
      <c r="N361" s="4" t="s">
        <v>1067</v>
      </c>
      <c r="O361" s="4">
        <v>2</v>
      </c>
      <c r="P361" s="4"/>
      <c r="Q361" s="4"/>
      <c r="R361" s="4"/>
      <c r="S361" s="4"/>
      <c r="T361" s="4"/>
      <c r="U361" s="4"/>
      <c r="V361" s="4"/>
      <c r="W361" s="4"/>
    </row>
    <row r="362" spans="1:23">
      <c r="A362" s="4">
        <v>50</v>
      </c>
      <c r="B362" s="4">
        <v>0</v>
      </c>
      <c r="C362" s="4">
        <v>0</v>
      </c>
      <c r="D362" s="4">
        <v>1</v>
      </c>
      <c r="E362" s="4">
        <v>204</v>
      </c>
      <c r="F362" s="4">
        <f ca="1">ROUND(Source!R348,O362)</f>
        <v>10225.950000000001</v>
      </c>
      <c r="G362" s="4" t="s">
        <v>212</v>
      </c>
      <c r="H362" s="4" t="s">
        <v>213</v>
      </c>
      <c r="I362" s="4"/>
      <c r="J362" s="4"/>
      <c r="K362" s="4">
        <v>204</v>
      </c>
      <c r="L362" s="4">
        <v>13</v>
      </c>
      <c r="M362" s="4">
        <v>3</v>
      </c>
      <c r="N362" s="4" t="s">
        <v>1067</v>
      </c>
      <c r="O362" s="4">
        <v>2</v>
      </c>
      <c r="P362" s="4"/>
      <c r="Q362" s="4"/>
      <c r="R362" s="4"/>
      <c r="S362" s="4"/>
      <c r="T362" s="4"/>
      <c r="U362" s="4"/>
      <c r="V362" s="4"/>
      <c r="W362" s="4"/>
    </row>
    <row r="363" spans="1:23">
      <c r="A363" s="4">
        <v>50</v>
      </c>
      <c r="B363" s="4">
        <v>0</v>
      </c>
      <c r="C363" s="4">
        <v>0</v>
      </c>
      <c r="D363" s="4">
        <v>1</v>
      </c>
      <c r="E363" s="4">
        <v>205</v>
      </c>
      <c r="F363" s="4">
        <f ca="1">ROUND(Source!S348,O363)</f>
        <v>210878.06</v>
      </c>
      <c r="G363" s="4" t="s">
        <v>214</v>
      </c>
      <c r="H363" s="4" t="s">
        <v>215</v>
      </c>
      <c r="I363" s="4"/>
      <c r="J363" s="4"/>
      <c r="K363" s="4">
        <v>205</v>
      </c>
      <c r="L363" s="4">
        <v>14</v>
      </c>
      <c r="M363" s="4">
        <v>3</v>
      </c>
      <c r="N363" s="4" t="s">
        <v>1067</v>
      </c>
      <c r="O363" s="4">
        <v>2</v>
      </c>
      <c r="P363" s="4"/>
      <c r="Q363" s="4"/>
      <c r="R363" s="4"/>
      <c r="S363" s="4"/>
      <c r="T363" s="4"/>
      <c r="U363" s="4"/>
      <c r="V363" s="4"/>
      <c r="W363" s="4"/>
    </row>
    <row r="364" spans="1:23">
      <c r="A364" s="4">
        <v>50</v>
      </c>
      <c r="B364" s="4">
        <v>0</v>
      </c>
      <c r="C364" s="4">
        <v>0</v>
      </c>
      <c r="D364" s="4">
        <v>1</v>
      </c>
      <c r="E364" s="4">
        <v>232</v>
      </c>
      <c r="F364" s="4">
        <f ca="1">ROUND(Source!BC348,O364)</f>
        <v>0</v>
      </c>
      <c r="G364" s="4" t="s">
        <v>216</v>
      </c>
      <c r="H364" s="4" t="s">
        <v>217</v>
      </c>
      <c r="I364" s="4"/>
      <c r="J364" s="4"/>
      <c r="K364" s="4">
        <v>232</v>
      </c>
      <c r="L364" s="4">
        <v>15</v>
      </c>
      <c r="M364" s="4">
        <v>3</v>
      </c>
      <c r="N364" s="4" t="s">
        <v>1067</v>
      </c>
      <c r="O364" s="4">
        <v>2</v>
      </c>
      <c r="P364" s="4"/>
      <c r="Q364" s="4"/>
      <c r="R364" s="4"/>
      <c r="S364" s="4"/>
      <c r="T364" s="4"/>
      <c r="U364" s="4"/>
      <c r="V364" s="4"/>
      <c r="W364" s="4"/>
    </row>
    <row r="365" spans="1:23">
      <c r="A365" s="4">
        <v>50</v>
      </c>
      <c r="B365" s="4">
        <v>0</v>
      </c>
      <c r="C365" s="4">
        <v>0</v>
      </c>
      <c r="D365" s="4">
        <v>1</v>
      </c>
      <c r="E365" s="4">
        <v>214</v>
      </c>
      <c r="F365" s="4">
        <f ca="1">ROUND(Source!AS348,O365)</f>
        <v>3396076.27</v>
      </c>
      <c r="G365" s="4" t="s">
        <v>218</v>
      </c>
      <c r="H365" s="4" t="s">
        <v>219</v>
      </c>
      <c r="I365" s="4"/>
      <c r="J365" s="4"/>
      <c r="K365" s="4">
        <v>214</v>
      </c>
      <c r="L365" s="4">
        <v>16</v>
      </c>
      <c r="M365" s="4">
        <v>3</v>
      </c>
      <c r="N365" s="4" t="s">
        <v>1067</v>
      </c>
      <c r="O365" s="4">
        <v>2</v>
      </c>
      <c r="P365" s="4"/>
      <c r="Q365" s="4"/>
      <c r="R365" s="4"/>
      <c r="S365" s="4"/>
      <c r="T365" s="4"/>
      <c r="U365" s="4"/>
      <c r="V365" s="4"/>
      <c r="W365" s="4"/>
    </row>
    <row r="366" spans="1:23">
      <c r="A366" s="4">
        <v>50</v>
      </c>
      <c r="B366" s="4">
        <v>0</v>
      </c>
      <c r="C366" s="4">
        <v>0</v>
      </c>
      <c r="D366" s="4">
        <v>1</v>
      </c>
      <c r="E366" s="4">
        <v>215</v>
      </c>
      <c r="F366" s="4">
        <f ca="1">ROUND(Source!AT348,O366)</f>
        <v>144333.88</v>
      </c>
      <c r="G366" s="4" t="s">
        <v>220</v>
      </c>
      <c r="H366" s="4" t="s">
        <v>221</v>
      </c>
      <c r="I366" s="4"/>
      <c r="J366" s="4"/>
      <c r="K366" s="4">
        <v>215</v>
      </c>
      <c r="L366" s="4">
        <v>17</v>
      </c>
      <c r="M366" s="4">
        <v>3</v>
      </c>
      <c r="N366" s="4" t="s">
        <v>1067</v>
      </c>
      <c r="O366" s="4">
        <v>2</v>
      </c>
      <c r="P366" s="4"/>
      <c r="Q366" s="4"/>
      <c r="R366" s="4"/>
      <c r="S366" s="4"/>
      <c r="T366" s="4"/>
      <c r="U366" s="4"/>
      <c r="V366" s="4"/>
      <c r="W366" s="4"/>
    </row>
    <row r="367" spans="1:23">
      <c r="A367" s="4">
        <v>50</v>
      </c>
      <c r="B367" s="4">
        <v>0</v>
      </c>
      <c r="C367" s="4">
        <v>0</v>
      </c>
      <c r="D367" s="4">
        <v>1</v>
      </c>
      <c r="E367" s="4">
        <v>217</v>
      </c>
      <c r="F367" s="4">
        <f ca="1">ROUND(Source!AU348,O367)</f>
        <v>0</v>
      </c>
      <c r="G367" s="4" t="s">
        <v>222</v>
      </c>
      <c r="H367" s="4" t="s">
        <v>223</v>
      </c>
      <c r="I367" s="4"/>
      <c r="J367" s="4"/>
      <c r="K367" s="4">
        <v>217</v>
      </c>
      <c r="L367" s="4">
        <v>18</v>
      </c>
      <c r="M367" s="4">
        <v>3</v>
      </c>
      <c r="N367" s="4" t="s">
        <v>1067</v>
      </c>
      <c r="O367" s="4">
        <v>2</v>
      </c>
      <c r="P367" s="4"/>
      <c r="Q367" s="4"/>
      <c r="R367" s="4"/>
      <c r="S367" s="4"/>
      <c r="T367" s="4"/>
      <c r="U367" s="4"/>
      <c r="V367" s="4"/>
      <c r="W367" s="4"/>
    </row>
    <row r="368" spans="1:23">
      <c r="A368" s="4">
        <v>50</v>
      </c>
      <c r="B368" s="4">
        <v>0</v>
      </c>
      <c r="C368" s="4">
        <v>0</v>
      </c>
      <c r="D368" s="4">
        <v>1</v>
      </c>
      <c r="E368" s="4">
        <v>230</v>
      </c>
      <c r="F368" s="4">
        <f ca="1">ROUND(Source!BA348,O368)</f>
        <v>0</v>
      </c>
      <c r="G368" s="4" t="s">
        <v>224</v>
      </c>
      <c r="H368" s="4" t="s">
        <v>225</v>
      </c>
      <c r="I368" s="4"/>
      <c r="J368" s="4"/>
      <c r="K368" s="4">
        <v>230</v>
      </c>
      <c r="L368" s="4">
        <v>19</v>
      </c>
      <c r="M368" s="4">
        <v>3</v>
      </c>
      <c r="N368" s="4" t="s">
        <v>1067</v>
      </c>
      <c r="O368" s="4">
        <v>2</v>
      </c>
      <c r="P368" s="4"/>
      <c r="Q368" s="4"/>
      <c r="R368" s="4"/>
      <c r="S368" s="4"/>
      <c r="T368" s="4"/>
      <c r="U368" s="4"/>
      <c r="V368" s="4"/>
      <c r="W368" s="4"/>
    </row>
    <row r="369" spans="1:23">
      <c r="A369" s="4">
        <v>50</v>
      </c>
      <c r="B369" s="4">
        <v>0</v>
      </c>
      <c r="C369" s="4">
        <v>0</v>
      </c>
      <c r="D369" s="4">
        <v>1</v>
      </c>
      <c r="E369" s="4">
        <v>206</v>
      </c>
      <c r="F369" s="4">
        <f ca="1">ROUND(Source!T348,O369)</f>
        <v>0</v>
      </c>
      <c r="G369" s="4" t="s">
        <v>226</v>
      </c>
      <c r="H369" s="4" t="s">
        <v>227</v>
      </c>
      <c r="I369" s="4"/>
      <c r="J369" s="4"/>
      <c r="K369" s="4">
        <v>206</v>
      </c>
      <c r="L369" s="4">
        <v>20</v>
      </c>
      <c r="M369" s="4">
        <v>3</v>
      </c>
      <c r="N369" s="4" t="s">
        <v>1067</v>
      </c>
      <c r="O369" s="4">
        <v>2</v>
      </c>
      <c r="P369" s="4"/>
      <c r="Q369" s="4"/>
      <c r="R369" s="4"/>
      <c r="S369" s="4"/>
      <c r="T369" s="4"/>
      <c r="U369" s="4"/>
      <c r="V369" s="4"/>
      <c r="W369" s="4"/>
    </row>
    <row r="370" spans="1:23">
      <c r="A370" s="4">
        <v>50</v>
      </c>
      <c r="B370" s="4">
        <v>0</v>
      </c>
      <c r="C370" s="4">
        <v>0</v>
      </c>
      <c r="D370" s="4">
        <v>1</v>
      </c>
      <c r="E370" s="4">
        <v>207</v>
      </c>
      <c r="F370" s="4">
        <f ca="1">Source!U348</f>
        <v>3929.8622028499994</v>
      </c>
      <c r="G370" s="4" t="s">
        <v>228</v>
      </c>
      <c r="H370" s="4" t="s">
        <v>229</v>
      </c>
      <c r="I370" s="4"/>
      <c r="J370" s="4"/>
      <c r="K370" s="4">
        <v>207</v>
      </c>
      <c r="L370" s="4">
        <v>21</v>
      </c>
      <c r="M370" s="4">
        <v>3</v>
      </c>
      <c r="N370" s="4" t="s">
        <v>1067</v>
      </c>
      <c r="O370" s="4">
        <v>-1</v>
      </c>
      <c r="P370" s="4"/>
      <c r="Q370" s="4"/>
      <c r="R370" s="4"/>
      <c r="S370" s="4"/>
      <c r="T370" s="4"/>
      <c r="U370" s="4"/>
      <c r="V370" s="4"/>
      <c r="W370" s="4"/>
    </row>
    <row r="371" spans="1:23">
      <c r="A371" s="4">
        <v>50</v>
      </c>
      <c r="B371" s="4">
        <v>0</v>
      </c>
      <c r="C371" s="4">
        <v>0</v>
      </c>
      <c r="D371" s="4">
        <v>1</v>
      </c>
      <c r="E371" s="4">
        <v>208</v>
      </c>
      <c r="F371" s="4">
        <f ca="1">Source!V348</f>
        <v>153.59929819999999</v>
      </c>
      <c r="G371" s="4" t="s">
        <v>230</v>
      </c>
      <c r="H371" s="4" t="s">
        <v>231</v>
      </c>
      <c r="I371" s="4"/>
      <c r="J371" s="4"/>
      <c r="K371" s="4">
        <v>208</v>
      </c>
      <c r="L371" s="4">
        <v>22</v>
      </c>
      <c r="M371" s="4">
        <v>3</v>
      </c>
      <c r="N371" s="4" t="s">
        <v>1067</v>
      </c>
      <c r="O371" s="4">
        <v>-1</v>
      </c>
      <c r="P371" s="4"/>
      <c r="Q371" s="4"/>
      <c r="R371" s="4"/>
      <c r="S371" s="4"/>
      <c r="T371" s="4"/>
      <c r="U371" s="4"/>
      <c r="V371" s="4"/>
      <c r="W371" s="4"/>
    </row>
    <row r="372" spans="1:23">
      <c r="A372" s="4">
        <v>50</v>
      </c>
      <c r="B372" s="4">
        <v>0</v>
      </c>
      <c r="C372" s="4">
        <v>0</v>
      </c>
      <c r="D372" s="4">
        <v>1</v>
      </c>
      <c r="E372" s="4">
        <v>209</v>
      </c>
      <c r="F372" s="4">
        <f ca="1">ROUND(Source!W348,O372)</f>
        <v>0</v>
      </c>
      <c r="G372" s="4" t="s">
        <v>232</v>
      </c>
      <c r="H372" s="4" t="s">
        <v>233</v>
      </c>
      <c r="I372" s="4"/>
      <c r="J372" s="4"/>
      <c r="K372" s="4">
        <v>209</v>
      </c>
      <c r="L372" s="4">
        <v>23</v>
      </c>
      <c r="M372" s="4">
        <v>3</v>
      </c>
      <c r="N372" s="4" t="s">
        <v>1067</v>
      </c>
      <c r="O372" s="4">
        <v>2</v>
      </c>
      <c r="P372" s="4"/>
      <c r="Q372" s="4"/>
      <c r="R372" s="4"/>
      <c r="S372" s="4"/>
      <c r="T372" s="4"/>
      <c r="U372" s="4"/>
      <c r="V372" s="4"/>
      <c r="W372" s="4"/>
    </row>
    <row r="373" spans="1:23">
      <c r="A373" s="4">
        <v>50</v>
      </c>
      <c r="B373" s="4">
        <v>0</v>
      </c>
      <c r="C373" s="4">
        <v>0</v>
      </c>
      <c r="D373" s="4">
        <v>1</v>
      </c>
      <c r="E373" s="4">
        <v>210</v>
      </c>
      <c r="F373" s="4">
        <f ca="1">ROUND(Source!X348,O373)</f>
        <v>220583.37</v>
      </c>
      <c r="G373" s="4" t="s">
        <v>234</v>
      </c>
      <c r="H373" s="4" t="s">
        <v>235</v>
      </c>
      <c r="I373" s="4"/>
      <c r="J373" s="4"/>
      <c r="K373" s="4">
        <v>210</v>
      </c>
      <c r="L373" s="4">
        <v>24</v>
      </c>
      <c r="M373" s="4">
        <v>3</v>
      </c>
      <c r="N373" s="4" t="s">
        <v>1067</v>
      </c>
      <c r="O373" s="4">
        <v>2</v>
      </c>
      <c r="P373" s="4"/>
      <c r="Q373" s="4"/>
      <c r="R373" s="4"/>
      <c r="S373" s="4"/>
      <c r="T373" s="4"/>
      <c r="U373" s="4"/>
      <c r="V373" s="4"/>
      <c r="W373" s="4"/>
    </row>
    <row r="374" spans="1:23">
      <c r="A374" s="4">
        <v>50</v>
      </c>
      <c r="B374" s="4">
        <v>0</v>
      </c>
      <c r="C374" s="4">
        <v>0</v>
      </c>
      <c r="D374" s="4">
        <v>1</v>
      </c>
      <c r="E374" s="4">
        <v>211</v>
      </c>
      <c r="F374" s="4">
        <f ca="1">ROUND(Source!Y348,O374)</f>
        <v>130657.06</v>
      </c>
      <c r="G374" s="4" t="s">
        <v>236</v>
      </c>
      <c r="H374" s="4" t="s">
        <v>237</v>
      </c>
      <c r="I374" s="4"/>
      <c r="J374" s="4"/>
      <c r="K374" s="4">
        <v>211</v>
      </c>
      <c r="L374" s="4">
        <v>25</v>
      </c>
      <c r="M374" s="4">
        <v>3</v>
      </c>
      <c r="N374" s="4" t="s">
        <v>1067</v>
      </c>
      <c r="O374" s="4">
        <v>2</v>
      </c>
      <c r="P374" s="4"/>
      <c r="Q374" s="4"/>
      <c r="R374" s="4"/>
      <c r="S374" s="4"/>
      <c r="T374" s="4"/>
      <c r="U374" s="4"/>
      <c r="V374" s="4"/>
      <c r="W374" s="4"/>
    </row>
    <row r="375" spans="1:23">
      <c r="A375" s="4">
        <v>50</v>
      </c>
      <c r="B375" s="4">
        <v>0</v>
      </c>
      <c r="C375" s="4">
        <v>0</v>
      </c>
      <c r="D375" s="4">
        <v>1</v>
      </c>
      <c r="E375" s="4">
        <v>224</v>
      </c>
      <c r="F375" s="4">
        <f ca="1">ROUND(Source!AR348,O375)</f>
        <v>3540410.15</v>
      </c>
      <c r="G375" s="4" t="s">
        <v>238</v>
      </c>
      <c r="H375" s="4" t="s">
        <v>239</v>
      </c>
      <c r="I375" s="4"/>
      <c r="J375" s="4"/>
      <c r="K375" s="4">
        <v>224</v>
      </c>
      <c r="L375" s="4">
        <v>26</v>
      </c>
      <c r="M375" s="4">
        <v>3</v>
      </c>
      <c r="N375" s="4" t="s">
        <v>1067</v>
      </c>
      <c r="O375" s="4">
        <v>2</v>
      </c>
      <c r="P375" s="4"/>
      <c r="Q375" s="4"/>
      <c r="R375" s="4"/>
      <c r="S375" s="4"/>
      <c r="T375" s="4"/>
      <c r="U375" s="4"/>
      <c r="V375" s="4"/>
      <c r="W375" s="4"/>
    </row>
    <row r="378" spans="1:23">
      <c r="A378">
        <v>70</v>
      </c>
      <c r="B378">
        <v>1</v>
      </c>
      <c r="D378">
        <v>1</v>
      </c>
      <c r="E378" t="s">
        <v>507</v>
      </c>
      <c r="F378" t="s">
        <v>508</v>
      </c>
      <c r="G378">
        <v>0</v>
      </c>
      <c r="H378">
        <v>0</v>
      </c>
      <c r="I378" t="s">
        <v>1067</v>
      </c>
      <c r="J378">
        <v>1</v>
      </c>
      <c r="K378">
        <v>0</v>
      </c>
      <c r="L378" t="s">
        <v>1067</v>
      </c>
      <c r="M378" t="s">
        <v>1067</v>
      </c>
      <c r="N378">
        <v>0</v>
      </c>
    </row>
    <row r="379" spans="1:23">
      <c r="A379">
        <v>70</v>
      </c>
      <c r="B379">
        <v>1</v>
      </c>
      <c r="D379">
        <v>2</v>
      </c>
      <c r="E379" t="s">
        <v>509</v>
      </c>
      <c r="F379" t="s">
        <v>510</v>
      </c>
      <c r="G379">
        <v>1</v>
      </c>
      <c r="H379">
        <v>0</v>
      </c>
      <c r="I379" t="s">
        <v>1067</v>
      </c>
      <c r="J379">
        <v>1</v>
      </c>
      <c r="K379">
        <v>0</v>
      </c>
      <c r="L379" t="s">
        <v>1067</v>
      </c>
      <c r="M379" t="s">
        <v>1067</v>
      </c>
      <c r="N379">
        <v>0</v>
      </c>
    </row>
    <row r="380" spans="1:23">
      <c r="A380">
        <v>70</v>
      </c>
      <c r="B380">
        <v>1</v>
      </c>
      <c r="D380">
        <v>3</v>
      </c>
      <c r="E380" t="s">
        <v>511</v>
      </c>
      <c r="F380" t="s">
        <v>512</v>
      </c>
      <c r="G380">
        <v>0</v>
      </c>
      <c r="H380">
        <v>0</v>
      </c>
      <c r="I380" t="s">
        <v>1067</v>
      </c>
      <c r="J380">
        <v>1</v>
      </c>
      <c r="K380">
        <v>0</v>
      </c>
      <c r="L380" t="s">
        <v>1067</v>
      </c>
      <c r="M380" t="s">
        <v>1067</v>
      </c>
      <c r="N380">
        <v>0</v>
      </c>
    </row>
    <row r="381" spans="1:23">
      <c r="A381">
        <v>70</v>
      </c>
      <c r="B381">
        <v>1</v>
      </c>
      <c r="D381">
        <v>4</v>
      </c>
      <c r="E381" t="s">
        <v>513</v>
      </c>
      <c r="F381" t="s">
        <v>514</v>
      </c>
      <c r="G381">
        <v>0</v>
      </c>
      <c r="H381">
        <v>0</v>
      </c>
      <c r="I381" t="s">
        <v>515</v>
      </c>
      <c r="J381">
        <v>0</v>
      </c>
      <c r="K381">
        <v>0</v>
      </c>
      <c r="L381" t="s">
        <v>1067</v>
      </c>
      <c r="M381" t="s">
        <v>1067</v>
      </c>
      <c r="N381">
        <v>0</v>
      </c>
    </row>
    <row r="382" spans="1:23">
      <c r="A382">
        <v>70</v>
      </c>
      <c r="B382">
        <v>1</v>
      </c>
      <c r="D382">
        <v>5</v>
      </c>
      <c r="E382" t="s">
        <v>516</v>
      </c>
      <c r="F382" t="s">
        <v>517</v>
      </c>
      <c r="G382">
        <v>0</v>
      </c>
      <c r="H382">
        <v>0</v>
      </c>
      <c r="I382" t="s">
        <v>518</v>
      </c>
      <c r="J382">
        <v>0</v>
      </c>
      <c r="K382">
        <v>0</v>
      </c>
      <c r="L382" t="s">
        <v>1067</v>
      </c>
      <c r="M382" t="s">
        <v>1067</v>
      </c>
      <c r="N382">
        <v>0</v>
      </c>
    </row>
    <row r="383" spans="1:23">
      <c r="A383">
        <v>70</v>
      </c>
      <c r="B383">
        <v>1</v>
      </c>
      <c r="D383">
        <v>6</v>
      </c>
      <c r="E383" t="s">
        <v>519</v>
      </c>
      <c r="F383" t="s">
        <v>520</v>
      </c>
      <c r="G383">
        <v>0</v>
      </c>
      <c r="H383">
        <v>0</v>
      </c>
      <c r="I383" t="s">
        <v>521</v>
      </c>
      <c r="J383">
        <v>0</v>
      </c>
      <c r="K383">
        <v>0</v>
      </c>
      <c r="L383" t="s">
        <v>1067</v>
      </c>
      <c r="M383" t="s">
        <v>1067</v>
      </c>
      <c r="N383">
        <v>0</v>
      </c>
    </row>
    <row r="384" spans="1:23">
      <c r="A384">
        <v>70</v>
      </c>
      <c r="B384">
        <v>1</v>
      </c>
      <c r="D384">
        <v>7</v>
      </c>
      <c r="E384" t="s">
        <v>522</v>
      </c>
      <c r="F384" t="s">
        <v>523</v>
      </c>
      <c r="G384">
        <v>0</v>
      </c>
      <c r="H384">
        <v>0</v>
      </c>
      <c r="I384" t="s">
        <v>1067</v>
      </c>
      <c r="J384">
        <v>0</v>
      </c>
      <c r="K384">
        <v>0</v>
      </c>
      <c r="L384" t="s">
        <v>1067</v>
      </c>
      <c r="M384" t="s">
        <v>1067</v>
      </c>
      <c r="N384">
        <v>0</v>
      </c>
    </row>
    <row r="385" spans="1:14">
      <c r="A385">
        <v>70</v>
      </c>
      <c r="B385">
        <v>1</v>
      </c>
      <c r="D385">
        <v>8</v>
      </c>
      <c r="E385" t="s">
        <v>524</v>
      </c>
      <c r="F385" t="s">
        <v>525</v>
      </c>
      <c r="G385">
        <v>0</v>
      </c>
      <c r="H385">
        <v>0</v>
      </c>
      <c r="I385" t="s">
        <v>526</v>
      </c>
      <c r="J385">
        <v>0</v>
      </c>
      <c r="K385">
        <v>0</v>
      </c>
      <c r="L385" t="s">
        <v>1067</v>
      </c>
      <c r="M385" t="s">
        <v>1067</v>
      </c>
      <c r="N385">
        <v>0</v>
      </c>
    </row>
    <row r="386" spans="1:14">
      <c r="A386">
        <v>70</v>
      </c>
      <c r="B386">
        <v>1</v>
      </c>
      <c r="D386">
        <v>9</v>
      </c>
      <c r="E386" t="s">
        <v>527</v>
      </c>
      <c r="F386" t="s">
        <v>528</v>
      </c>
      <c r="G386">
        <v>0</v>
      </c>
      <c r="H386">
        <v>0</v>
      </c>
      <c r="I386" t="s">
        <v>529</v>
      </c>
      <c r="J386">
        <v>0</v>
      </c>
      <c r="K386">
        <v>0</v>
      </c>
      <c r="L386" t="s">
        <v>1067</v>
      </c>
      <c r="M386" t="s">
        <v>1067</v>
      </c>
      <c r="N386">
        <v>0</v>
      </c>
    </row>
    <row r="387" spans="1:14">
      <c r="A387">
        <v>70</v>
      </c>
      <c r="B387">
        <v>1</v>
      </c>
      <c r="D387">
        <v>10</v>
      </c>
      <c r="E387" t="s">
        <v>530</v>
      </c>
      <c r="F387" t="s">
        <v>531</v>
      </c>
      <c r="G387">
        <v>0</v>
      </c>
      <c r="H387">
        <v>0</v>
      </c>
      <c r="I387" t="s">
        <v>532</v>
      </c>
      <c r="J387">
        <v>0</v>
      </c>
      <c r="K387">
        <v>0</v>
      </c>
      <c r="L387" t="s">
        <v>1067</v>
      </c>
      <c r="M387" t="s">
        <v>1067</v>
      </c>
      <c r="N387">
        <v>0</v>
      </c>
    </row>
    <row r="388" spans="1:14">
      <c r="A388">
        <v>70</v>
      </c>
      <c r="B388">
        <v>1</v>
      </c>
      <c r="D388">
        <v>11</v>
      </c>
      <c r="E388" t="s">
        <v>533</v>
      </c>
      <c r="F388" t="s">
        <v>534</v>
      </c>
      <c r="G388">
        <v>0</v>
      </c>
      <c r="H388">
        <v>0</v>
      </c>
      <c r="I388" t="s">
        <v>535</v>
      </c>
      <c r="J388">
        <v>0</v>
      </c>
      <c r="K388">
        <v>0</v>
      </c>
      <c r="L388" t="s">
        <v>1067</v>
      </c>
      <c r="M388" t="s">
        <v>1067</v>
      </c>
      <c r="N388">
        <v>0</v>
      </c>
    </row>
    <row r="389" spans="1:14">
      <c r="A389">
        <v>70</v>
      </c>
      <c r="B389">
        <v>1</v>
      </c>
      <c r="D389">
        <v>12</v>
      </c>
      <c r="E389" t="s">
        <v>536</v>
      </c>
      <c r="F389" t="s">
        <v>537</v>
      </c>
      <c r="G389">
        <v>0</v>
      </c>
      <c r="H389">
        <v>0</v>
      </c>
      <c r="I389" t="s">
        <v>1067</v>
      </c>
      <c r="J389">
        <v>0</v>
      </c>
      <c r="K389">
        <v>0</v>
      </c>
      <c r="L389" t="s">
        <v>1067</v>
      </c>
      <c r="M389" t="s">
        <v>1067</v>
      </c>
      <c r="N389">
        <v>0</v>
      </c>
    </row>
    <row r="390" spans="1:14">
      <c r="A390">
        <v>70</v>
      </c>
      <c r="B390">
        <v>1</v>
      </c>
      <c r="D390">
        <v>1</v>
      </c>
      <c r="E390" t="s">
        <v>538</v>
      </c>
      <c r="F390" t="s">
        <v>539</v>
      </c>
      <c r="G390">
        <v>0.9</v>
      </c>
      <c r="H390">
        <v>1</v>
      </c>
      <c r="I390" t="s">
        <v>540</v>
      </c>
      <c r="J390">
        <v>0</v>
      </c>
      <c r="K390">
        <v>0</v>
      </c>
      <c r="L390" t="s">
        <v>1067</v>
      </c>
      <c r="M390" t="s">
        <v>1067</v>
      </c>
      <c r="N390">
        <v>0</v>
      </c>
    </row>
    <row r="391" spans="1:14">
      <c r="A391">
        <v>70</v>
      </c>
      <c r="B391">
        <v>1</v>
      </c>
      <c r="D391">
        <v>2</v>
      </c>
      <c r="E391" t="s">
        <v>541</v>
      </c>
      <c r="F391" t="s">
        <v>542</v>
      </c>
      <c r="G391">
        <v>0.85</v>
      </c>
      <c r="H391">
        <v>1</v>
      </c>
      <c r="I391" t="s">
        <v>543</v>
      </c>
      <c r="J391">
        <v>0</v>
      </c>
      <c r="K391">
        <v>0</v>
      </c>
      <c r="L391" t="s">
        <v>1067</v>
      </c>
      <c r="M391" t="s">
        <v>1067</v>
      </c>
      <c r="N391">
        <v>0</v>
      </c>
    </row>
    <row r="392" spans="1:14">
      <c r="A392">
        <v>70</v>
      </c>
      <c r="B392">
        <v>1</v>
      </c>
      <c r="D392">
        <v>3</v>
      </c>
      <c r="E392" t="s">
        <v>544</v>
      </c>
      <c r="F392" t="s">
        <v>545</v>
      </c>
      <c r="G392">
        <v>1</v>
      </c>
      <c r="H392">
        <v>0.85</v>
      </c>
      <c r="I392" t="s">
        <v>547</v>
      </c>
      <c r="J392">
        <v>0</v>
      </c>
      <c r="K392">
        <v>0</v>
      </c>
      <c r="L392" t="s">
        <v>1067</v>
      </c>
      <c r="M392" t="s">
        <v>1067</v>
      </c>
      <c r="N392">
        <v>0</v>
      </c>
    </row>
    <row r="393" spans="1:14">
      <c r="A393">
        <v>70</v>
      </c>
      <c r="B393">
        <v>1</v>
      </c>
      <c r="D393">
        <v>4</v>
      </c>
      <c r="E393" t="s">
        <v>548</v>
      </c>
      <c r="F393" t="s">
        <v>549</v>
      </c>
      <c r="G393">
        <v>1</v>
      </c>
      <c r="H393">
        <v>0</v>
      </c>
      <c r="I393" t="s">
        <v>1067</v>
      </c>
      <c r="J393">
        <v>0</v>
      </c>
      <c r="K393">
        <v>0</v>
      </c>
      <c r="L393" t="s">
        <v>1067</v>
      </c>
      <c r="M393" t="s">
        <v>1067</v>
      </c>
      <c r="N393">
        <v>0</v>
      </c>
    </row>
    <row r="394" spans="1:14">
      <c r="A394">
        <v>70</v>
      </c>
      <c r="B394">
        <v>1</v>
      </c>
      <c r="D394">
        <v>5</v>
      </c>
      <c r="E394" t="s">
        <v>550</v>
      </c>
      <c r="F394" t="s">
        <v>551</v>
      </c>
      <c r="G394">
        <v>1</v>
      </c>
      <c r="H394">
        <v>0.8</v>
      </c>
      <c r="I394" t="s">
        <v>552</v>
      </c>
      <c r="J394">
        <v>0</v>
      </c>
      <c r="K394">
        <v>0</v>
      </c>
      <c r="L394" t="s">
        <v>1067</v>
      </c>
      <c r="M394" t="s">
        <v>1067</v>
      </c>
      <c r="N394">
        <v>0</v>
      </c>
    </row>
    <row r="395" spans="1:14">
      <c r="A395">
        <v>70</v>
      </c>
      <c r="B395">
        <v>1</v>
      </c>
      <c r="D395">
        <v>6</v>
      </c>
      <c r="E395" t="s">
        <v>553</v>
      </c>
      <c r="F395" t="s">
        <v>554</v>
      </c>
      <c r="G395">
        <v>0.85</v>
      </c>
      <c r="H395">
        <v>0</v>
      </c>
      <c r="I395" t="s">
        <v>1067</v>
      </c>
      <c r="J395">
        <v>0</v>
      </c>
      <c r="K395">
        <v>0</v>
      </c>
      <c r="L395" t="s">
        <v>1067</v>
      </c>
      <c r="M395" t="s">
        <v>1067</v>
      </c>
      <c r="N395">
        <v>0</v>
      </c>
    </row>
    <row r="396" spans="1:14">
      <c r="A396">
        <v>70</v>
      </c>
      <c r="B396">
        <v>1</v>
      </c>
      <c r="D396">
        <v>7</v>
      </c>
      <c r="E396" t="s">
        <v>555</v>
      </c>
      <c r="F396" t="s">
        <v>556</v>
      </c>
      <c r="G396">
        <v>0.8</v>
      </c>
      <c r="H396">
        <v>0</v>
      </c>
      <c r="I396" t="s">
        <v>1067</v>
      </c>
      <c r="J396">
        <v>0</v>
      </c>
      <c r="K396">
        <v>0</v>
      </c>
      <c r="L396" t="s">
        <v>1067</v>
      </c>
      <c r="M396" t="s">
        <v>1067</v>
      </c>
      <c r="N396">
        <v>0</v>
      </c>
    </row>
    <row r="397" spans="1:14">
      <c r="A397">
        <v>70</v>
      </c>
      <c r="B397">
        <v>1</v>
      </c>
      <c r="D397">
        <v>8</v>
      </c>
      <c r="E397" t="s">
        <v>557</v>
      </c>
      <c r="F397" t="s">
        <v>558</v>
      </c>
      <c r="G397">
        <v>0.94</v>
      </c>
      <c r="H397">
        <v>0</v>
      </c>
      <c r="I397" t="s">
        <v>1067</v>
      </c>
      <c r="J397">
        <v>0</v>
      </c>
      <c r="K397">
        <v>0</v>
      </c>
      <c r="L397" t="s">
        <v>1067</v>
      </c>
      <c r="M397" t="s">
        <v>1067</v>
      </c>
      <c r="N397">
        <v>0</v>
      </c>
    </row>
    <row r="398" spans="1:14">
      <c r="A398">
        <v>70</v>
      </c>
      <c r="B398">
        <v>1</v>
      </c>
      <c r="D398">
        <v>9</v>
      </c>
      <c r="E398" t="s">
        <v>559</v>
      </c>
      <c r="F398" t="s">
        <v>560</v>
      </c>
      <c r="G398">
        <v>0.9</v>
      </c>
      <c r="H398">
        <v>0</v>
      </c>
      <c r="I398" t="s">
        <v>1067</v>
      </c>
      <c r="J398">
        <v>0</v>
      </c>
      <c r="K398">
        <v>0</v>
      </c>
      <c r="L398" t="s">
        <v>1067</v>
      </c>
      <c r="M398" t="s">
        <v>1067</v>
      </c>
      <c r="N398">
        <v>0</v>
      </c>
    </row>
    <row r="399" spans="1:14">
      <c r="A399">
        <v>70</v>
      </c>
      <c r="B399">
        <v>1</v>
      </c>
      <c r="D399">
        <v>10</v>
      </c>
      <c r="E399" t="s">
        <v>561</v>
      </c>
      <c r="F399" t="s">
        <v>562</v>
      </c>
      <c r="G399">
        <v>0.6</v>
      </c>
      <c r="H399">
        <v>0</v>
      </c>
      <c r="I399" t="s">
        <v>1067</v>
      </c>
      <c r="J399">
        <v>0</v>
      </c>
      <c r="K399">
        <v>0</v>
      </c>
      <c r="L399" t="s">
        <v>1067</v>
      </c>
      <c r="M399" t="s">
        <v>1067</v>
      </c>
      <c r="N399">
        <v>0</v>
      </c>
    </row>
    <row r="400" spans="1:14">
      <c r="A400">
        <v>70</v>
      </c>
      <c r="B400">
        <v>1</v>
      </c>
      <c r="D400">
        <v>11</v>
      </c>
      <c r="E400" t="s">
        <v>563</v>
      </c>
      <c r="F400" t="s">
        <v>564</v>
      </c>
      <c r="G400">
        <v>1.2</v>
      </c>
      <c r="H400">
        <v>0</v>
      </c>
      <c r="I400" t="s">
        <v>1067</v>
      </c>
      <c r="J400">
        <v>0</v>
      </c>
      <c r="K400">
        <v>0</v>
      </c>
      <c r="L400" t="s">
        <v>1067</v>
      </c>
      <c r="M400" t="s">
        <v>1067</v>
      </c>
      <c r="N400">
        <v>0</v>
      </c>
    </row>
    <row r="401" spans="1:34">
      <c r="A401">
        <v>70</v>
      </c>
      <c r="B401">
        <v>1</v>
      </c>
      <c r="D401">
        <v>12</v>
      </c>
      <c r="E401" t="s">
        <v>565</v>
      </c>
      <c r="F401" t="s">
        <v>566</v>
      </c>
      <c r="G401">
        <v>0</v>
      </c>
      <c r="H401">
        <v>0</v>
      </c>
      <c r="I401" t="s">
        <v>1067</v>
      </c>
      <c r="J401">
        <v>0</v>
      </c>
      <c r="K401">
        <v>0</v>
      </c>
      <c r="L401" t="s">
        <v>1067</v>
      </c>
      <c r="M401" t="s">
        <v>1067</v>
      </c>
      <c r="N401">
        <v>0</v>
      </c>
    </row>
    <row r="402" spans="1:34">
      <c r="A402">
        <v>70</v>
      </c>
      <c r="B402">
        <v>1</v>
      </c>
      <c r="D402">
        <v>13</v>
      </c>
      <c r="E402" t="s">
        <v>567</v>
      </c>
      <c r="F402" t="s">
        <v>568</v>
      </c>
      <c r="G402">
        <v>0.94</v>
      </c>
      <c r="H402">
        <v>0</v>
      </c>
      <c r="I402" t="s">
        <v>1067</v>
      </c>
      <c r="J402">
        <v>0</v>
      </c>
      <c r="K402">
        <v>0</v>
      </c>
      <c r="L402" t="s">
        <v>1067</v>
      </c>
      <c r="M402" t="s">
        <v>1067</v>
      </c>
      <c r="N402">
        <v>0</v>
      </c>
    </row>
    <row r="404" spans="1:34">
      <c r="A404">
        <v>-1</v>
      </c>
    </row>
    <row r="406" spans="1:34">
      <c r="A406" s="3">
        <v>75</v>
      </c>
      <c r="B406" s="3" t="s">
        <v>569</v>
      </c>
      <c r="C406" s="3">
        <v>2017</v>
      </c>
      <c r="D406" s="3">
        <v>4</v>
      </c>
      <c r="E406" s="3">
        <v>0</v>
      </c>
      <c r="F406" s="3">
        <v>0</v>
      </c>
      <c r="G406" s="3">
        <v>0</v>
      </c>
      <c r="H406" s="3">
        <v>1</v>
      </c>
      <c r="I406" s="3">
        <v>0</v>
      </c>
      <c r="J406" s="3">
        <v>1</v>
      </c>
      <c r="K406" s="3">
        <v>0</v>
      </c>
      <c r="L406" s="3">
        <v>0</v>
      </c>
      <c r="M406" s="3">
        <v>0</v>
      </c>
      <c r="N406" s="3">
        <v>39278658</v>
      </c>
      <c r="O406" s="3">
        <v>1</v>
      </c>
    </row>
    <row r="407" spans="1:34">
      <c r="A407" s="5">
        <v>3</v>
      </c>
      <c r="B407" s="5" t="s">
        <v>570</v>
      </c>
      <c r="C407" s="5">
        <v>6.08</v>
      </c>
      <c r="D407" s="5">
        <v>1</v>
      </c>
      <c r="E407" s="5">
        <v>1</v>
      </c>
      <c r="F407" s="5">
        <v>1</v>
      </c>
      <c r="G407" s="5">
        <v>1</v>
      </c>
      <c r="H407" s="5">
        <v>1</v>
      </c>
      <c r="I407" s="5">
        <v>1</v>
      </c>
      <c r="J407" s="5">
        <v>1</v>
      </c>
      <c r="K407" s="5">
        <v>1</v>
      </c>
      <c r="L407" s="5">
        <v>1</v>
      </c>
      <c r="M407" s="5">
        <v>6.08</v>
      </c>
      <c r="N407" s="5">
        <v>1</v>
      </c>
      <c r="O407" s="5">
        <v>1</v>
      </c>
      <c r="P407" s="5">
        <v>1</v>
      </c>
      <c r="Q407" s="5">
        <v>1</v>
      </c>
      <c r="R407" s="5">
        <v>1</v>
      </c>
      <c r="S407" s="5" t="s">
        <v>1067</v>
      </c>
      <c r="T407" s="5" t="s">
        <v>1067</v>
      </c>
      <c r="U407" s="5" t="s">
        <v>1067</v>
      </c>
      <c r="V407" s="5" t="s">
        <v>1067</v>
      </c>
      <c r="W407" s="5" t="s">
        <v>1067</v>
      </c>
      <c r="X407" s="5" t="s">
        <v>1067</v>
      </c>
      <c r="Y407" s="5" t="s">
        <v>1067</v>
      </c>
      <c r="Z407" s="5" t="s">
        <v>1067</v>
      </c>
      <c r="AA407" s="5" t="s">
        <v>1067</v>
      </c>
      <c r="AB407" s="5" t="s">
        <v>1067</v>
      </c>
      <c r="AC407" s="5" t="s">
        <v>1067</v>
      </c>
      <c r="AD407" s="5" t="s">
        <v>1067</v>
      </c>
      <c r="AE407" s="5" t="s">
        <v>1067</v>
      </c>
      <c r="AF407" s="5" t="s">
        <v>1067</v>
      </c>
      <c r="AG407" s="5" t="s">
        <v>1067</v>
      </c>
      <c r="AH407" s="5" t="s">
        <v>1067</v>
      </c>
    </row>
    <row r="411" spans="1:34">
      <c r="A411">
        <v>65</v>
      </c>
      <c r="C411">
        <v>1</v>
      </c>
      <c r="D411">
        <v>0</v>
      </c>
      <c r="E411">
        <v>245</v>
      </c>
    </row>
  </sheetData>
  <phoneticPr fontId="18" type="noConversion"/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EC51"/>
  <sheetViews>
    <sheetView workbookViewId="0"/>
  </sheetViews>
  <sheetFormatPr defaultRowHeight="12.75"/>
  <sheetData>
    <row r="1" spans="1:133">
      <c r="A1">
        <v>0</v>
      </c>
      <c r="B1" t="s">
        <v>1064</v>
      </c>
      <c r="D1" t="s">
        <v>571</v>
      </c>
      <c r="F1">
        <v>0</v>
      </c>
      <c r="G1">
        <v>0</v>
      </c>
      <c r="H1">
        <v>0</v>
      </c>
      <c r="I1" t="s">
        <v>1066</v>
      </c>
      <c r="J1" t="s">
        <v>1067</v>
      </c>
      <c r="K1">
        <v>0</v>
      </c>
      <c r="L1">
        <v>13277</v>
      </c>
      <c r="M1">
        <v>10</v>
      </c>
    </row>
    <row r="12" spans="1:133">
      <c r="A12" s="1">
        <v>1</v>
      </c>
      <c r="B12" s="1">
        <v>50</v>
      </c>
      <c r="C12" s="1">
        <v>0</v>
      </c>
      <c r="D12" s="1"/>
      <c r="E12" s="1">
        <v>0</v>
      </c>
      <c r="F12" s="1" t="s">
        <v>1068</v>
      </c>
      <c r="G12" s="1" t="s">
        <v>1020</v>
      </c>
      <c r="H12" s="1" t="s">
        <v>1067</v>
      </c>
      <c r="I12" s="1">
        <v>0</v>
      </c>
      <c r="J12" s="1" t="s">
        <v>1067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1067</v>
      </c>
      <c r="V12" s="1">
        <v>0</v>
      </c>
      <c r="W12" s="1" t="s">
        <v>1067</v>
      </c>
      <c r="X12" s="1" t="s">
        <v>1067</v>
      </c>
      <c r="Y12" s="1" t="s">
        <v>1067</v>
      </c>
      <c r="Z12" s="1" t="s">
        <v>1067</v>
      </c>
      <c r="AA12" s="1" t="s">
        <v>1067</v>
      </c>
      <c r="AB12" s="1" t="s">
        <v>1067</v>
      </c>
      <c r="AC12" s="1" t="s">
        <v>1067</v>
      </c>
      <c r="AD12" s="1" t="s">
        <v>1067</v>
      </c>
      <c r="AE12" s="1" t="s">
        <v>1067</v>
      </c>
      <c r="AF12" s="1" t="s">
        <v>1067</v>
      </c>
      <c r="AG12" s="1" t="s">
        <v>1067</v>
      </c>
      <c r="AH12" s="1" t="s">
        <v>1067</v>
      </c>
      <c r="AI12" s="1" t="s">
        <v>1067</v>
      </c>
      <c r="AJ12" s="1" t="s">
        <v>1067</v>
      </c>
      <c r="AK12" s="1"/>
      <c r="AL12" s="1" t="s">
        <v>1067</v>
      </c>
      <c r="AM12" s="1" t="s">
        <v>1067</v>
      </c>
      <c r="AN12" s="1" t="s">
        <v>1067</v>
      </c>
      <c r="AO12" s="1"/>
      <c r="AP12" s="1" t="s">
        <v>1067</v>
      </c>
      <c r="AQ12" s="1" t="s">
        <v>1067</v>
      </c>
      <c r="AR12" s="1" t="s">
        <v>1067</v>
      </c>
      <c r="AS12" s="1"/>
      <c r="AT12" s="1"/>
      <c r="AU12" s="1"/>
      <c r="AV12" s="1"/>
      <c r="AW12" s="1"/>
      <c r="AX12" s="1" t="s">
        <v>1067</v>
      </c>
      <c r="AY12" s="1" t="s">
        <v>1067</v>
      </c>
      <c r="AZ12" s="1" t="s">
        <v>1067</v>
      </c>
      <c r="BA12" s="1"/>
      <c r="BB12" s="1"/>
      <c r="BC12" s="1"/>
      <c r="BD12" s="1"/>
      <c r="BE12" s="1"/>
      <c r="BF12" s="1"/>
      <c r="BG12" s="1"/>
      <c r="BH12" s="1" t="s">
        <v>1069</v>
      </c>
      <c r="BI12" s="1" t="s">
        <v>1070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1071</v>
      </c>
      <c r="BZ12" s="1" t="s">
        <v>1072</v>
      </c>
      <c r="CA12" s="1" t="s">
        <v>1071</v>
      </c>
      <c r="CB12" s="1" t="s">
        <v>1071</v>
      </c>
      <c r="CC12" s="1" t="s">
        <v>1071</v>
      </c>
      <c r="CD12" s="1" t="s">
        <v>1071</v>
      </c>
      <c r="CE12" s="1" t="s">
        <v>1073</v>
      </c>
      <c r="CF12" s="1">
        <v>0</v>
      </c>
      <c r="CG12" s="1">
        <v>0</v>
      </c>
      <c r="CH12" s="1">
        <v>524296</v>
      </c>
      <c r="CI12" s="1" t="s">
        <v>1067</v>
      </c>
      <c r="CJ12" s="1" t="s">
        <v>1067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>
      <c r="A14" s="1">
        <v>22</v>
      </c>
      <c r="B14" s="1">
        <v>0</v>
      </c>
      <c r="C14" s="1">
        <v>0</v>
      </c>
      <c r="D14" s="1">
        <v>39278658</v>
      </c>
      <c r="E14" s="1">
        <v>0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>
      <c r="A16" s="6">
        <v>3</v>
      </c>
      <c r="B16" s="6">
        <v>1</v>
      </c>
      <c r="C16" s="6" t="s">
        <v>1074</v>
      </c>
      <c r="D16" s="6" t="s">
        <v>1074</v>
      </c>
      <c r="E16" s="7">
        <f ca="1">(Source!F333)/1000</f>
        <v>3396.07627</v>
      </c>
      <c r="F16" s="7">
        <f ca="1">(Source!F334)/1000</f>
        <v>144.33387999999999</v>
      </c>
      <c r="G16" s="7">
        <f ca="1">(Source!F325)/1000</f>
        <v>0</v>
      </c>
      <c r="H16" s="7">
        <f ca="1">(Source!F335)/1000+(Source!F336)/1000</f>
        <v>0</v>
      </c>
      <c r="I16" s="7">
        <f ca="1">E16+F16+G16+H16</f>
        <v>3540.4101500000002</v>
      </c>
      <c r="J16" s="7">
        <f ca="1">(Source!F331)/1000</f>
        <v>210.87806</v>
      </c>
      <c r="AI16" s="6">
        <v>0</v>
      </c>
      <c r="AJ16" s="6">
        <v>0</v>
      </c>
      <c r="AK16" s="6" t="s">
        <v>1067</v>
      </c>
      <c r="AL16" s="6" t="s">
        <v>1067</v>
      </c>
      <c r="AM16" s="6" t="s">
        <v>1067</v>
      </c>
      <c r="AN16" s="6">
        <v>0</v>
      </c>
      <c r="AO16" s="6" t="s">
        <v>1067</v>
      </c>
      <c r="AP16" s="6" t="s">
        <v>1067</v>
      </c>
      <c r="AT16" s="7">
        <v>3164700.03</v>
      </c>
      <c r="AU16" s="7">
        <v>2905257.32</v>
      </c>
      <c r="AV16" s="7">
        <v>0</v>
      </c>
      <c r="AW16" s="7">
        <v>0</v>
      </c>
      <c r="AX16" s="7">
        <v>0</v>
      </c>
      <c r="AY16" s="7">
        <v>48564.65</v>
      </c>
      <c r="AZ16" s="7">
        <v>10225.950000000001</v>
      </c>
      <c r="BA16" s="7">
        <v>210878.06</v>
      </c>
      <c r="BB16" s="7">
        <v>3396076.27</v>
      </c>
      <c r="BC16" s="7">
        <v>144333.88</v>
      </c>
      <c r="BD16" s="7">
        <v>0</v>
      </c>
      <c r="BE16" s="7">
        <v>0</v>
      </c>
      <c r="BF16" s="7">
        <v>3929.8622028500008</v>
      </c>
      <c r="BG16" s="7">
        <v>153.59929819999994</v>
      </c>
      <c r="BH16" s="7">
        <v>0</v>
      </c>
      <c r="BI16" s="7">
        <v>220583.37</v>
      </c>
      <c r="BJ16" s="7">
        <v>130657.06</v>
      </c>
      <c r="BK16" s="7">
        <v>3540410.15</v>
      </c>
    </row>
    <row r="18" spans="1:19">
      <c r="A18">
        <v>51</v>
      </c>
      <c r="E18" s="8">
        <f>SUMIF(A16:A17,3,E16:E17)</f>
        <v>3396.07627</v>
      </c>
      <c r="F18" s="8">
        <f>SUMIF(A16:A17,3,F16:F17)</f>
        <v>144.33387999999999</v>
      </c>
      <c r="G18" s="8">
        <f>SUMIF(A16:A17,3,G16:G17)</f>
        <v>0</v>
      </c>
      <c r="H18" s="8">
        <f>SUMIF(A16:A17,3,H16:H17)</f>
        <v>0</v>
      </c>
      <c r="I18" s="8">
        <f>SUMIF(A16:A17,3,I16:I17)</f>
        <v>3540.4101500000002</v>
      </c>
      <c r="J18" s="8">
        <f>SUMIF(A16:A17,3,J16:J17)</f>
        <v>210.87806</v>
      </c>
      <c r="K18" s="8"/>
      <c r="L18" s="8"/>
      <c r="M18" s="8"/>
      <c r="N18" s="8"/>
      <c r="O18" s="8"/>
      <c r="P18" s="8"/>
      <c r="Q18" s="8"/>
      <c r="R18" s="8"/>
      <c r="S18" s="8"/>
    </row>
    <row r="20" spans="1:19">
      <c r="A20" s="4">
        <v>50</v>
      </c>
      <c r="B20" s="4">
        <v>0</v>
      </c>
      <c r="C20" s="4">
        <v>0</v>
      </c>
      <c r="D20" s="4">
        <v>1</v>
      </c>
      <c r="E20" s="4">
        <v>201</v>
      </c>
      <c r="F20" s="4">
        <v>3164700.03</v>
      </c>
      <c r="G20" s="4" t="s">
        <v>188</v>
      </c>
      <c r="H20" s="4" t="s">
        <v>189</v>
      </c>
      <c r="I20" s="4"/>
      <c r="J20" s="4"/>
      <c r="K20" s="4">
        <v>201</v>
      </c>
      <c r="L20" s="4">
        <v>1</v>
      </c>
      <c r="M20" s="4">
        <v>3</v>
      </c>
      <c r="N20" s="4" t="s">
        <v>1067</v>
      </c>
      <c r="O20" s="4">
        <v>2</v>
      </c>
      <c r="P20" s="4"/>
    </row>
    <row r="21" spans="1:19">
      <c r="A21" s="4">
        <v>50</v>
      </c>
      <c r="B21" s="4">
        <v>0</v>
      </c>
      <c r="C21" s="4">
        <v>0</v>
      </c>
      <c r="D21" s="4">
        <v>1</v>
      </c>
      <c r="E21" s="4">
        <v>202</v>
      </c>
      <c r="F21" s="4">
        <v>2905257.32</v>
      </c>
      <c r="G21" s="4" t="s">
        <v>190</v>
      </c>
      <c r="H21" s="4" t="s">
        <v>191</v>
      </c>
      <c r="I21" s="4"/>
      <c r="J21" s="4"/>
      <c r="K21" s="4">
        <v>202</v>
      </c>
      <c r="L21" s="4">
        <v>2</v>
      </c>
      <c r="M21" s="4">
        <v>3</v>
      </c>
      <c r="N21" s="4" t="s">
        <v>1067</v>
      </c>
      <c r="O21" s="4">
        <v>2</v>
      </c>
      <c r="P21" s="4"/>
    </row>
    <row r="22" spans="1:19">
      <c r="A22" s="4">
        <v>50</v>
      </c>
      <c r="B22" s="4">
        <v>0</v>
      </c>
      <c r="C22" s="4">
        <v>0</v>
      </c>
      <c r="D22" s="4">
        <v>1</v>
      </c>
      <c r="E22" s="4">
        <v>222</v>
      </c>
      <c r="F22" s="4">
        <v>0</v>
      </c>
      <c r="G22" s="4" t="s">
        <v>192</v>
      </c>
      <c r="H22" s="4" t="s">
        <v>193</v>
      </c>
      <c r="I22" s="4"/>
      <c r="J22" s="4"/>
      <c r="K22" s="4">
        <v>222</v>
      </c>
      <c r="L22" s="4">
        <v>3</v>
      </c>
      <c r="M22" s="4">
        <v>3</v>
      </c>
      <c r="N22" s="4" t="s">
        <v>1067</v>
      </c>
      <c r="O22" s="4">
        <v>2</v>
      </c>
      <c r="P22" s="4"/>
    </row>
    <row r="23" spans="1:19">
      <c r="A23" s="4">
        <v>50</v>
      </c>
      <c r="B23" s="4">
        <v>0</v>
      </c>
      <c r="C23" s="4">
        <v>0</v>
      </c>
      <c r="D23" s="4">
        <v>1</v>
      </c>
      <c r="E23" s="4">
        <v>225</v>
      </c>
      <c r="F23" s="4">
        <v>2905257.32</v>
      </c>
      <c r="G23" s="4" t="s">
        <v>194</v>
      </c>
      <c r="H23" s="4" t="s">
        <v>195</v>
      </c>
      <c r="I23" s="4"/>
      <c r="J23" s="4"/>
      <c r="K23" s="4">
        <v>225</v>
      </c>
      <c r="L23" s="4">
        <v>4</v>
      </c>
      <c r="M23" s="4">
        <v>3</v>
      </c>
      <c r="N23" s="4" t="s">
        <v>1067</v>
      </c>
      <c r="O23" s="4">
        <v>2</v>
      </c>
      <c r="P23" s="4"/>
    </row>
    <row r="24" spans="1:19">
      <c r="A24" s="4">
        <v>50</v>
      </c>
      <c r="B24" s="4">
        <v>0</v>
      </c>
      <c r="C24" s="4">
        <v>0</v>
      </c>
      <c r="D24" s="4">
        <v>1</v>
      </c>
      <c r="E24" s="4">
        <v>226</v>
      </c>
      <c r="F24" s="4">
        <v>2905257.32</v>
      </c>
      <c r="G24" s="4" t="s">
        <v>196</v>
      </c>
      <c r="H24" s="4" t="s">
        <v>197</v>
      </c>
      <c r="I24" s="4"/>
      <c r="J24" s="4"/>
      <c r="K24" s="4">
        <v>226</v>
      </c>
      <c r="L24" s="4">
        <v>5</v>
      </c>
      <c r="M24" s="4">
        <v>3</v>
      </c>
      <c r="N24" s="4" t="s">
        <v>1067</v>
      </c>
      <c r="O24" s="4">
        <v>2</v>
      </c>
      <c r="P24" s="4"/>
    </row>
    <row r="25" spans="1:19">
      <c r="A25" s="4">
        <v>50</v>
      </c>
      <c r="B25" s="4">
        <v>0</v>
      </c>
      <c r="C25" s="4">
        <v>0</v>
      </c>
      <c r="D25" s="4">
        <v>1</v>
      </c>
      <c r="E25" s="4">
        <v>227</v>
      </c>
      <c r="F25" s="4">
        <v>0</v>
      </c>
      <c r="G25" s="4" t="s">
        <v>198</v>
      </c>
      <c r="H25" s="4" t="s">
        <v>199</v>
      </c>
      <c r="I25" s="4"/>
      <c r="J25" s="4"/>
      <c r="K25" s="4">
        <v>227</v>
      </c>
      <c r="L25" s="4">
        <v>6</v>
      </c>
      <c r="M25" s="4">
        <v>3</v>
      </c>
      <c r="N25" s="4" t="s">
        <v>1067</v>
      </c>
      <c r="O25" s="4">
        <v>2</v>
      </c>
      <c r="P25" s="4"/>
    </row>
    <row r="26" spans="1:19">
      <c r="A26" s="4">
        <v>50</v>
      </c>
      <c r="B26" s="4">
        <v>0</v>
      </c>
      <c r="C26" s="4">
        <v>0</v>
      </c>
      <c r="D26" s="4">
        <v>1</v>
      </c>
      <c r="E26" s="4">
        <v>228</v>
      </c>
      <c r="F26" s="4">
        <v>2905257.32</v>
      </c>
      <c r="G26" s="4" t="s">
        <v>200</v>
      </c>
      <c r="H26" s="4" t="s">
        <v>201</v>
      </c>
      <c r="I26" s="4"/>
      <c r="J26" s="4"/>
      <c r="K26" s="4">
        <v>228</v>
      </c>
      <c r="L26" s="4">
        <v>7</v>
      </c>
      <c r="M26" s="4">
        <v>3</v>
      </c>
      <c r="N26" s="4" t="s">
        <v>1067</v>
      </c>
      <c r="O26" s="4">
        <v>2</v>
      </c>
      <c r="P26" s="4"/>
    </row>
    <row r="27" spans="1:19">
      <c r="A27" s="4">
        <v>50</v>
      </c>
      <c r="B27" s="4">
        <v>0</v>
      </c>
      <c r="C27" s="4">
        <v>0</v>
      </c>
      <c r="D27" s="4">
        <v>1</v>
      </c>
      <c r="E27" s="4">
        <v>216</v>
      </c>
      <c r="F27" s="4">
        <v>0</v>
      </c>
      <c r="G27" s="4" t="s">
        <v>202</v>
      </c>
      <c r="H27" s="4" t="s">
        <v>203</v>
      </c>
      <c r="I27" s="4"/>
      <c r="J27" s="4"/>
      <c r="K27" s="4">
        <v>216</v>
      </c>
      <c r="L27" s="4">
        <v>8</v>
      </c>
      <c r="M27" s="4">
        <v>3</v>
      </c>
      <c r="N27" s="4" t="s">
        <v>1067</v>
      </c>
      <c r="O27" s="4">
        <v>2</v>
      </c>
      <c r="P27" s="4"/>
    </row>
    <row r="28" spans="1:19">
      <c r="A28" s="4">
        <v>50</v>
      </c>
      <c r="B28" s="4">
        <v>0</v>
      </c>
      <c r="C28" s="4">
        <v>0</v>
      </c>
      <c r="D28" s="4">
        <v>1</v>
      </c>
      <c r="E28" s="4">
        <v>223</v>
      </c>
      <c r="F28" s="4">
        <v>0</v>
      </c>
      <c r="G28" s="4" t="s">
        <v>204</v>
      </c>
      <c r="H28" s="4" t="s">
        <v>205</v>
      </c>
      <c r="I28" s="4"/>
      <c r="J28" s="4"/>
      <c r="K28" s="4">
        <v>223</v>
      </c>
      <c r="L28" s="4">
        <v>9</v>
      </c>
      <c r="M28" s="4">
        <v>3</v>
      </c>
      <c r="N28" s="4" t="s">
        <v>1067</v>
      </c>
      <c r="O28" s="4">
        <v>2</v>
      </c>
      <c r="P28" s="4"/>
    </row>
    <row r="29" spans="1:19">
      <c r="A29" s="4">
        <v>50</v>
      </c>
      <c r="B29" s="4">
        <v>0</v>
      </c>
      <c r="C29" s="4">
        <v>0</v>
      </c>
      <c r="D29" s="4">
        <v>1</v>
      </c>
      <c r="E29" s="4">
        <v>229</v>
      </c>
      <c r="F29" s="4">
        <v>0</v>
      </c>
      <c r="G29" s="4" t="s">
        <v>206</v>
      </c>
      <c r="H29" s="4" t="s">
        <v>207</v>
      </c>
      <c r="I29" s="4"/>
      <c r="J29" s="4"/>
      <c r="K29" s="4">
        <v>229</v>
      </c>
      <c r="L29" s="4">
        <v>10</v>
      </c>
      <c r="M29" s="4">
        <v>3</v>
      </c>
      <c r="N29" s="4" t="s">
        <v>1067</v>
      </c>
      <c r="O29" s="4">
        <v>2</v>
      </c>
      <c r="P29" s="4"/>
    </row>
    <row r="30" spans="1:19">
      <c r="A30" s="4">
        <v>50</v>
      </c>
      <c r="B30" s="4">
        <v>0</v>
      </c>
      <c r="C30" s="4">
        <v>0</v>
      </c>
      <c r="D30" s="4">
        <v>1</v>
      </c>
      <c r="E30" s="4">
        <v>203</v>
      </c>
      <c r="F30" s="4">
        <v>48564.65</v>
      </c>
      <c r="G30" s="4" t="s">
        <v>208</v>
      </c>
      <c r="H30" s="4" t="s">
        <v>209</v>
      </c>
      <c r="I30" s="4"/>
      <c r="J30" s="4"/>
      <c r="K30" s="4">
        <v>203</v>
      </c>
      <c r="L30" s="4">
        <v>11</v>
      </c>
      <c r="M30" s="4">
        <v>3</v>
      </c>
      <c r="N30" s="4" t="s">
        <v>1067</v>
      </c>
      <c r="O30" s="4">
        <v>2</v>
      </c>
      <c r="P30" s="4"/>
    </row>
    <row r="31" spans="1:19">
      <c r="A31" s="4">
        <v>50</v>
      </c>
      <c r="B31" s="4">
        <v>0</v>
      </c>
      <c r="C31" s="4">
        <v>0</v>
      </c>
      <c r="D31" s="4">
        <v>1</v>
      </c>
      <c r="E31" s="4">
        <v>231</v>
      </c>
      <c r="F31" s="4">
        <v>0</v>
      </c>
      <c r="G31" s="4" t="s">
        <v>210</v>
      </c>
      <c r="H31" s="4" t="s">
        <v>211</v>
      </c>
      <c r="I31" s="4"/>
      <c r="J31" s="4"/>
      <c r="K31" s="4">
        <v>231</v>
      </c>
      <c r="L31" s="4">
        <v>12</v>
      </c>
      <c r="M31" s="4">
        <v>3</v>
      </c>
      <c r="N31" s="4" t="s">
        <v>1067</v>
      </c>
      <c r="O31" s="4">
        <v>2</v>
      </c>
      <c r="P31" s="4"/>
    </row>
    <row r="32" spans="1:19">
      <c r="A32" s="4">
        <v>50</v>
      </c>
      <c r="B32" s="4">
        <v>0</v>
      </c>
      <c r="C32" s="4">
        <v>0</v>
      </c>
      <c r="D32" s="4">
        <v>1</v>
      </c>
      <c r="E32" s="4">
        <v>204</v>
      </c>
      <c r="F32" s="4">
        <v>10225.950000000001</v>
      </c>
      <c r="G32" s="4" t="s">
        <v>212</v>
      </c>
      <c r="H32" s="4" t="s">
        <v>213</v>
      </c>
      <c r="I32" s="4"/>
      <c r="J32" s="4"/>
      <c r="K32" s="4">
        <v>204</v>
      </c>
      <c r="L32" s="4">
        <v>13</v>
      </c>
      <c r="M32" s="4">
        <v>3</v>
      </c>
      <c r="N32" s="4" t="s">
        <v>1067</v>
      </c>
      <c r="O32" s="4">
        <v>2</v>
      </c>
      <c r="P32" s="4"/>
    </row>
    <row r="33" spans="1:16">
      <c r="A33" s="4">
        <v>50</v>
      </c>
      <c r="B33" s="4">
        <v>0</v>
      </c>
      <c r="C33" s="4">
        <v>0</v>
      </c>
      <c r="D33" s="4">
        <v>1</v>
      </c>
      <c r="E33" s="4">
        <v>205</v>
      </c>
      <c r="F33" s="4">
        <v>210878.06</v>
      </c>
      <c r="G33" s="4" t="s">
        <v>214</v>
      </c>
      <c r="H33" s="4" t="s">
        <v>215</v>
      </c>
      <c r="I33" s="4"/>
      <c r="J33" s="4"/>
      <c r="K33" s="4">
        <v>205</v>
      </c>
      <c r="L33" s="4">
        <v>14</v>
      </c>
      <c r="M33" s="4">
        <v>3</v>
      </c>
      <c r="N33" s="4" t="s">
        <v>1067</v>
      </c>
      <c r="O33" s="4">
        <v>2</v>
      </c>
      <c r="P33" s="4"/>
    </row>
    <row r="34" spans="1:16">
      <c r="A34" s="4">
        <v>50</v>
      </c>
      <c r="B34" s="4">
        <v>0</v>
      </c>
      <c r="C34" s="4">
        <v>0</v>
      </c>
      <c r="D34" s="4">
        <v>1</v>
      </c>
      <c r="E34" s="4">
        <v>232</v>
      </c>
      <c r="F34" s="4">
        <v>0</v>
      </c>
      <c r="G34" s="4" t="s">
        <v>216</v>
      </c>
      <c r="H34" s="4" t="s">
        <v>217</v>
      </c>
      <c r="I34" s="4"/>
      <c r="J34" s="4"/>
      <c r="K34" s="4">
        <v>232</v>
      </c>
      <c r="L34" s="4">
        <v>15</v>
      </c>
      <c r="M34" s="4">
        <v>3</v>
      </c>
      <c r="N34" s="4" t="s">
        <v>1067</v>
      </c>
      <c r="O34" s="4">
        <v>2</v>
      </c>
      <c r="P34" s="4"/>
    </row>
    <row r="35" spans="1:16">
      <c r="A35" s="4">
        <v>50</v>
      </c>
      <c r="B35" s="4">
        <v>0</v>
      </c>
      <c r="C35" s="4">
        <v>0</v>
      </c>
      <c r="D35" s="4">
        <v>1</v>
      </c>
      <c r="E35" s="4">
        <v>214</v>
      </c>
      <c r="F35" s="4">
        <v>3396076.27</v>
      </c>
      <c r="G35" s="4" t="s">
        <v>218</v>
      </c>
      <c r="H35" s="4" t="s">
        <v>219</v>
      </c>
      <c r="I35" s="4"/>
      <c r="J35" s="4"/>
      <c r="K35" s="4">
        <v>214</v>
      </c>
      <c r="L35" s="4">
        <v>16</v>
      </c>
      <c r="M35" s="4">
        <v>3</v>
      </c>
      <c r="N35" s="4" t="s">
        <v>1067</v>
      </c>
      <c r="O35" s="4">
        <v>2</v>
      </c>
      <c r="P35" s="4"/>
    </row>
    <row r="36" spans="1:16">
      <c r="A36" s="4">
        <v>50</v>
      </c>
      <c r="B36" s="4">
        <v>0</v>
      </c>
      <c r="C36" s="4">
        <v>0</v>
      </c>
      <c r="D36" s="4">
        <v>1</v>
      </c>
      <c r="E36" s="4">
        <v>215</v>
      </c>
      <c r="F36" s="4">
        <v>144333.88</v>
      </c>
      <c r="G36" s="4" t="s">
        <v>220</v>
      </c>
      <c r="H36" s="4" t="s">
        <v>221</v>
      </c>
      <c r="I36" s="4"/>
      <c r="J36" s="4"/>
      <c r="K36" s="4">
        <v>215</v>
      </c>
      <c r="L36" s="4">
        <v>17</v>
      </c>
      <c r="M36" s="4">
        <v>3</v>
      </c>
      <c r="N36" s="4" t="s">
        <v>1067</v>
      </c>
      <c r="O36" s="4">
        <v>2</v>
      </c>
      <c r="P36" s="4"/>
    </row>
    <row r="37" spans="1:16">
      <c r="A37" s="4">
        <v>50</v>
      </c>
      <c r="B37" s="4">
        <v>0</v>
      </c>
      <c r="C37" s="4">
        <v>0</v>
      </c>
      <c r="D37" s="4">
        <v>1</v>
      </c>
      <c r="E37" s="4">
        <v>217</v>
      </c>
      <c r="F37" s="4">
        <v>0</v>
      </c>
      <c r="G37" s="4" t="s">
        <v>222</v>
      </c>
      <c r="H37" s="4" t="s">
        <v>223</v>
      </c>
      <c r="I37" s="4"/>
      <c r="J37" s="4"/>
      <c r="K37" s="4">
        <v>217</v>
      </c>
      <c r="L37" s="4">
        <v>18</v>
      </c>
      <c r="M37" s="4">
        <v>3</v>
      </c>
      <c r="N37" s="4" t="s">
        <v>1067</v>
      </c>
      <c r="O37" s="4">
        <v>2</v>
      </c>
      <c r="P37" s="4"/>
    </row>
    <row r="38" spans="1:16">
      <c r="A38" s="4">
        <v>50</v>
      </c>
      <c r="B38" s="4">
        <v>0</v>
      </c>
      <c r="C38" s="4">
        <v>0</v>
      </c>
      <c r="D38" s="4">
        <v>1</v>
      </c>
      <c r="E38" s="4">
        <v>230</v>
      </c>
      <c r="F38" s="4">
        <v>0</v>
      </c>
      <c r="G38" s="4" t="s">
        <v>224</v>
      </c>
      <c r="H38" s="4" t="s">
        <v>225</v>
      </c>
      <c r="I38" s="4"/>
      <c r="J38" s="4"/>
      <c r="K38" s="4">
        <v>230</v>
      </c>
      <c r="L38" s="4">
        <v>19</v>
      </c>
      <c r="M38" s="4">
        <v>3</v>
      </c>
      <c r="N38" s="4" t="s">
        <v>1067</v>
      </c>
      <c r="O38" s="4">
        <v>2</v>
      </c>
      <c r="P38" s="4"/>
    </row>
    <row r="39" spans="1:16">
      <c r="A39" s="4">
        <v>50</v>
      </c>
      <c r="B39" s="4">
        <v>0</v>
      </c>
      <c r="C39" s="4">
        <v>0</v>
      </c>
      <c r="D39" s="4">
        <v>1</v>
      </c>
      <c r="E39" s="4">
        <v>206</v>
      </c>
      <c r="F39" s="4">
        <v>0</v>
      </c>
      <c r="G39" s="4" t="s">
        <v>226</v>
      </c>
      <c r="H39" s="4" t="s">
        <v>227</v>
      </c>
      <c r="I39" s="4"/>
      <c r="J39" s="4"/>
      <c r="K39" s="4">
        <v>206</v>
      </c>
      <c r="L39" s="4">
        <v>20</v>
      </c>
      <c r="M39" s="4">
        <v>3</v>
      </c>
      <c r="N39" s="4" t="s">
        <v>1067</v>
      </c>
      <c r="O39" s="4">
        <v>2</v>
      </c>
      <c r="P39" s="4"/>
    </row>
    <row r="40" spans="1:16">
      <c r="A40" s="4">
        <v>50</v>
      </c>
      <c r="B40" s="4">
        <v>0</v>
      </c>
      <c r="C40" s="4">
        <v>0</v>
      </c>
      <c r="D40" s="4">
        <v>1</v>
      </c>
      <c r="E40" s="4">
        <v>207</v>
      </c>
      <c r="F40" s="4">
        <v>3929.8622028500008</v>
      </c>
      <c r="G40" s="4" t="s">
        <v>228</v>
      </c>
      <c r="H40" s="4" t="s">
        <v>229</v>
      </c>
      <c r="I40" s="4"/>
      <c r="J40" s="4"/>
      <c r="K40" s="4">
        <v>207</v>
      </c>
      <c r="L40" s="4">
        <v>21</v>
      </c>
      <c r="M40" s="4">
        <v>3</v>
      </c>
      <c r="N40" s="4" t="s">
        <v>1067</v>
      </c>
      <c r="O40" s="4">
        <v>-1</v>
      </c>
      <c r="P40" s="4"/>
    </row>
    <row r="41" spans="1:16">
      <c r="A41" s="4">
        <v>50</v>
      </c>
      <c r="B41" s="4">
        <v>0</v>
      </c>
      <c r="C41" s="4">
        <v>0</v>
      </c>
      <c r="D41" s="4">
        <v>1</v>
      </c>
      <c r="E41" s="4">
        <v>208</v>
      </c>
      <c r="F41" s="4">
        <v>153.59929819999994</v>
      </c>
      <c r="G41" s="4" t="s">
        <v>230</v>
      </c>
      <c r="H41" s="4" t="s">
        <v>231</v>
      </c>
      <c r="I41" s="4"/>
      <c r="J41" s="4"/>
      <c r="K41" s="4">
        <v>208</v>
      </c>
      <c r="L41" s="4">
        <v>22</v>
      </c>
      <c r="M41" s="4">
        <v>3</v>
      </c>
      <c r="N41" s="4" t="s">
        <v>1067</v>
      </c>
      <c r="O41" s="4">
        <v>-1</v>
      </c>
      <c r="P41" s="4"/>
    </row>
    <row r="42" spans="1:16">
      <c r="A42" s="4">
        <v>50</v>
      </c>
      <c r="B42" s="4">
        <v>0</v>
      </c>
      <c r="C42" s="4">
        <v>0</v>
      </c>
      <c r="D42" s="4">
        <v>1</v>
      </c>
      <c r="E42" s="4">
        <v>209</v>
      </c>
      <c r="F42" s="4">
        <v>0</v>
      </c>
      <c r="G42" s="4" t="s">
        <v>232</v>
      </c>
      <c r="H42" s="4" t="s">
        <v>233</v>
      </c>
      <c r="I42" s="4"/>
      <c r="J42" s="4"/>
      <c r="K42" s="4">
        <v>209</v>
      </c>
      <c r="L42" s="4">
        <v>23</v>
      </c>
      <c r="M42" s="4">
        <v>3</v>
      </c>
      <c r="N42" s="4" t="s">
        <v>1067</v>
      </c>
      <c r="O42" s="4">
        <v>2</v>
      </c>
      <c r="P42" s="4"/>
    </row>
    <row r="43" spans="1:16">
      <c r="A43" s="4">
        <v>50</v>
      </c>
      <c r="B43" s="4">
        <v>0</v>
      </c>
      <c r="C43" s="4">
        <v>0</v>
      </c>
      <c r="D43" s="4">
        <v>1</v>
      </c>
      <c r="E43" s="4">
        <v>210</v>
      </c>
      <c r="F43" s="4">
        <v>220583.37</v>
      </c>
      <c r="G43" s="4" t="s">
        <v>234</v>
      </c>
      <c r="H43" s="4" t="s">
        <v>235</v>
      </c>
      <c r="I43" s="4"/>
      <c r="J43" s="4"/>
      <c r="K43" s="4">
        <v>210</v>
      </c>
      <c r="L43" s="4">
        <v>24</v>
      </c>
      <c r="M43" s="4">
        <v>3</v>
      </c>
      <c r="N43" s="4" t="s">
        <v>1067</v>
      </c>
      <c r="O43" s="4">
        <v>2</v>
      </c>
      <c r="P43" s="4"/>
    </row>
    <row r="44" spans="1:16">
      <c r="A44" s="4">
        <v>50</v>
      </c>
      <c r="B44" s="4">
        <v>0</v>
      </c>
      <c r="C44" s="4">
        <v>0</v>
      </c>
      <c r="D44" s="4">
        <v>1</v>
      </c>
      <c r="E44" s="4">
        <v>211</v>
      </c>
      <c r="F44" s="4">
        <v>130657.06</v>
      </c>
      <c r="G44" s="4" t="s">
        <v>236</v>
      </c>
      <c r="H44" s="4" t="s">
        <v>237</v>
      </c>
      <c r="I44" s="4"/>
      <c r="J44" s="4"/>
      <c r="K44" s="4">
        <v>211</v>
      </c>
      <c r="L44" s="4">
        <v>25</v>
      </c>
      <c r="M44" s="4">
        <v>3</v>
      </c>
      <c r="N44" s="4" t="s">
        <v>1067</v>
      </c>
      <c r="O44" s="4">
        <v>2</v>
      </c>
      <c r="P44" s="4"/>
    </row>
    <row r="45" spans="1:16">
      <c r="A45" s="4">
        <v>50</v>
      </c>
      <c r="B45" s="4">
        <v>0</v>
      </c>
      <c r="C45" s="4">
        <v>0</v>
      </c>
      <c r="D45" s="4">
        <v>1</v>
      </c>
      <c r="E45" s="4">
        <v>224</v>
      </c>
      <c r="F45" s="4">
        <v>3540410.15</v>
      </c>
      <c r="G45" s="4" t="s">
        <v>238</v>
      </c>
      <c r="H45" s="4" t="s">
        <v>239</v>
      </c>
      <c r="I45" s="4"/>
      <c r="J45" s="4"/>
      <c r="K45" s="4">
        <v>224</v>
      </c>
      <c r="L45" s="4">
        <v>26</v>
      </c>
      <c r="M45" s="4">
        <v>3</v>
      </c>
      <c r="N45" s="4" t="s">
        <v>1067</v>
      </c>
      <c r="O45" s="4">
        <v>2</v>
      </c>
      <c r="P45" s="4"/>
    </row>
    <row r="47" spans="1:16">
      <c r="A47">
        <v>-1</v>
      </c>
    </row>
    <row r="50" spans="1:34">
      <c r="A50" s="3">
        <v>75</v>
      </c>
      <c r="B50" s="3" t="s">
        <v>569</v>
      </c>
      <c r="C50" s="3">
        <v>2017</v>
      </c>
      <c r="D50" s="3">
        <v>4</v>
      </c>
      <c r="E50" s="3">
        <v>0</v>
      </c>
      <c r="F50" s="3">
        <v>0</v>
      </c>
      <c r="G50" s="3">
        <v>0</v>
      </c>
      <c r="H50" s="3">
        <v>1</v>
      </c>
      <c r="I50" s="3">
        <v>0</v>
      </c>
      <c r="J50" s="3">
        <v>1</v>
      </c>
      <c r="K50" s="3">
        <v>0</v>
      </c>
      <c r="L50" s="3">
        <v>0</v>
      </c>
      <c r="M50" s="3">
        <v>0</v>
      </c>
      <c r="N50" s="3">
        <v>39278658</v>
      </c>
      <c r="O50" s="3">
        <v>1</v>
      </c>
    </row>
    <row r="51" spans="1:34">
      <c r="A51" s="5">
        <v>3</v>
      </c>
      <c r="B51" s="5" t="s">
        <v>570</v>
      </c>
      <c r="C51" s="5">
        <v>6.08</v>
      </c>
      <c r="D51" s="5">
        <v>1</v>
      </c>
      <c r="E51" s="5">
        <v>1</v>
      </c>
      <c r="F51" s="5">
        <v>1</v>
      </c>
      <c r="G51" s="5">
        <v>1</v>
      </c>
      <c r="H51" s="5">
        <v>1</v>
      </c>
      <c r="I51" s="5">
        <v>1</v>
      </c>
      <c r="J51" s="5">
        <v>1</v>
      </c>
      <c r="K51" s="5">
        <v>1</v>
      </c>
      <c r="L51" s="5">
        <v>1</v>
      </c>
      <c r="M51" s="5">
        <v>6.08</v>
      </c>
      <c r="N51" s="5">
        <v>1</v>
      </c>
      <c r="O51" s="5">
        <v>1</v>
      </c>
      <c r="P51" s="5">
        <v>1</v>
      </c>
      <c r="Q51" s="5">
        <v>1</v>
      </c>
      <c r="R51" s="5">
        <v>1</v>
      </c>
      <c r="S51" s="5" t="s">
        <v>1067</v>
      </c>
      <c r="T51" s="5" t="s">
        <v>1067</v>
      </c>
      <c r="U51" s="5" t="s">
        <v>1067</v>
      </c>
      <c r="V51" s="5" t="s">
        <v>1067</v>
      </c>
      <c r="W51" s="5" t="s">
        <v>1067</v>
      </c>
      <c r="X51" s="5" t="s">
        <v>1067</v>
      </c>
      <c r="Y51" s="5" t="s">
        <v>1067</v>
      </c>
      <c r="Z51" s="5" t="s">
        <v>1067</v>
      </c>
      <c r="AA51" s="5" t="s">
        <v>1067</v>
      </c>
      <c r="AB51" s="5" t="s">
        <v>1067</v>
      </c>
      <c r="AC51" s="5" t="s">
        <v>1067</v>
      </c>
      <c r="AD51" s="5" t="s">
        <v>1067</v>
      </c>
      <c r="AE51" s="5" t="s">
        <v>1067</v>
      </c>
      <c r="AF51" s="5" t="s">
        <v>1067</v>
      </c>
      <c r="AG51" s="5" t="s">
        <v>1067</v>
      </c>
      <c r="AH51" s="5" t="s">
        <v>1067</v>
      </c>
    </row>
  </sheetData>
  <phoneticPr fontId="18" type="noConversion"/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DB577"/>
  <sheetViews>
    <sheetView workbookViewId="0"/>
  </sheetViews>
  <sheetFormatPr defaultRowHeight="12.75"/>
  <sheetData>
    <row r="1" spans="1:106">
      <c r="A1">
        <f ca="1">ROW(Source!A28)</f>
        <v>28</v>
      </c>
      <c r="B1">
        <v>39278658</v>
      </c>
      <c r="C1">
        <v>39280042</v>
      </c>
      <c r="D1">
        <v>37069580</v>
      </c>
      <c r="E1">
        <v>1</v>
      </c>
      <c r="F1">
        <v>1</v>
      </c>
      <c r="G1">
        <v>1</v>
      </c>
      <c r="H1">
        <v>1</v>
      </c>
      <c r="I1" t="s">
        <v>572</v>
      </c>
      <c r="J1" t="s">
        <v>1067</v>
      </c>
      <c r="K1" t="s">
        <v>573</v>
      </c>
      <c r="L1">
        <v>1191</v>
      </c>
      <c r="N1">
        <v>1013</v>
      </c>
      <c r="O1" t="s">
        <v>574</v>
      </c>
      <c r="P1" t="s">
        <v>574</v>
      </c>
      <c r="Q1">
        <v>1</v>
      </c>
      <c r="W1">
        <v>0</v>
      </c>
      <c r="X1">
        <v>1010519658</v>
      </c>
      <c r="Y1">
        <v>80.73</v>
      </c>
      <c r="AA1">
        <v>0</v>
      </c>
      <c r="AB1">
        <v>0</v>
      </c>
      <c r="AC1">
        <v>0</v>
      </c>
      <c r="AD1">
        <v>52.53</v>
      </c>
      <c r="AE1">
        <v>0</v>
      </c>
      <c r="AF1">
        <v>0</v>
      </c>
      <c r="AG1">
        <v>0</v>
      </c>
      <c r="AH1">
        <v>8.64</v>
      </c>
      <c r="AI1">
        <v>1</v>
      </c>
      <c r="AJ1">
        <v>1</v>
      </c>
      <c r="AK1">
        <v>1</v>
      </c>
      <c r="AL1">
        <v>6.08</v>
      </c>
      <c r="AN1">
        <v>0</v>
      </c>
      <c r="AO1">
        <v>1</v>
      </c>
      <c r="AP1">
        <v>1</v>
      </c>
      <c r="AQ1">
        <v>0</v>
      </c>
      <c r="AR1">
        <v>0</v>
      </c>
      <c r="AS1" t="s">
        <v>1067</v>
      </c>
      <c r="AT1">
        <v>70.2</v>
      </c>
      <c r="AU1" t="s">
        <v>1083</v>
      </c>
      <c r="AV1">
        <v>1</v>
      </c>
      <c r="AW1">
        <v>2</v>
      </c>
      <c r="AX1">
        <v>39491758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 ca="1">Y1*Source!I28</f>
        <v>108.33966000000001</v>
      </c>
      <c r="CY1">
        <f>AD1</f>
        <v>52.53</v>
      </c>
      <c r="CZ1">
        <f>AH1</f>
        <v>8.64</v>
      </c>
      <c r="DA1">
        <f>AL1</f>
        <v>6.08</v>
      </c>
      <c r="DB1">
        <v>0</v>
      </c>
    </row>
    <row r="2" spans="1:106">
      <c r="A2">
        <f ca="1">ROW(Source!A28)</f>
        <v>28</v>
      </c>
      <c r="B2">
        <v>39278658</v>
      </c>
      <c r="C2">
        <v>39280042</v>
      </c>
      <c r="D2">
        <v>37064876</v>
      </c>
      <c r="E2">
        <v>1</v>
      </c>
      <c r="F2">
        <v>1</v>
      </c>
      <c r="G2">
        <v>1</v>
      </c>
      <c r="H2">
        <v>1</v>
      </c>
      <c r="I2" t="s">
        <v>575</v>
      </c>
      <c r="J2" t="s">
        <v>1067</v>
      </c>
      <c r="K2" t="s">
        <v>576</v>
      </c>
      <c r="L2">
        <v>1191</v>
      </c>
      <c r="N2">
        <v>1013</v>
      </c>
      <c r="O2" t="s">
        <v>574</v>
      </c>
      <c r="P2" t="s">
        <v>574</v>
      </c>
      <c r="Q2">
        <v>1</v>
      </c>
      <c r="W2">
        <v>0</v>
      </c>
      <c r="X2">
        <v>-1417349443</v>
      </c>
      <c r="Y2">
        <v>0.18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6.08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1067</v>
      </c>
      <c r="AT2">
        <v>0.18</v>
      </c>
      <c r="AU2" t="s">
        <v>1067</v>
      </c>
      <c r="AV2">
        <v>2</v>
      </c>
      <c r="AW2">
        <v>2</v>
      </c>
      <c r="AX2">
        <v>39491759</v>
      </c>
      <c r="AY2">
        <v>1</v>
      </c>
      <c r="AZ2">
        <v>2048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 ca="1">Y2*Source!I28</f>
        <v>0.24156</v>
      </c>
      <c r="CY2">
        <f>AD2</f>
        <v>0</v>
      </c>
      <c r="CZ2">
        <f>AH2</f>
        <v>0</v>
      </c>
      <c r="DA2">
        <f>AL2</f>
        <v>1</v>
      </c>
      <c r="DB2">
        <v>0</v>
      </c>
    </row>
    <row r="3" spans="1:106">
      <c r="A3">
        <f ca="1">ROW(Source!A28)</f>
        <v>28</v>
      </c>
      <c r="B3">
        <v>39278658</v>
      </c>
      <c r="C3">
        <v>39280042</v>
      </c>
      <c r="D3">
        <v>36883554</v>
      </c>
      <c r="E3">
        <v>1</v>
      </c>
      <c r="F3">
        <v>1</v>
      </c>
      <c r="G3">
        <v>1</v>
      </c>
      <c r="H3">
        <v>2</v>
      </c>
      <c r="I3" t="s">
        <v>577</v>
      </c>
      <c r="J3" t="s">
        <v>578</v>
      </c>
      <c r="K3" t="s">
        <v>579</v>
      </c>
      <c r="L3">
        <v>1368</v>
      </c>
      <c r="N3">
        <v>1011</v>
      </c>
      <c r="O3" t="s">
        <v>580</v>
      </c>
      <c r="P3" t="s">
        <v>580</v>
      </c>
      <c r="Q3">
        <v>1</v>
      </c>
      <c r="W3">
        <v>0</v>
      </c>
      <c r="X3">
        <v>1372534845</v>
      </c>
      <c r="Y3">
        <v>0.22499999999999998</v>
      </c>
      <c r="AA3">
        <v>0</v>
      </c>
      <c r="AB3">
        <v>399.52</v>
      </c>
      <c r="AC3">
        <v>11.6</v>
      </c>
      <c r="AD3">
        <v>0</v>
      </c>
      <c r="AE3">
        <v>0</v>
      </c>
      <c r="AF3">
        <v>65.709999999999994</v>
      </c>
      <c r="AG3">
        <v>11.6</v>
      </c>
      <c r="AH3">
        <v>0</v>
      </c>
      <c r="AI3">
        <v>1</v>
      </c>
      <c r="AJ3">
        <v>6.08</v>
      </c>
      <c r="AK3">
        <v>1</v>
      </c>
      <c r="AL3">
        <v>1</v>
      </c>
      <c r="AN3">
        <v>0</v>
      </c>
      <c r="AO3">
        <v>1</v>
      </c>
      <c r="AP3">
        <v>1</v>
      </c>
      <c r="AQ3">
        <v>0</v>
      </c>
      <c r="AR3">
        <v>0</v>
      </c>
      <c r="AS3" t="s">
        <v>1067</v>
      </c>
      <c r="AT3">
        <v>0.18</v>
      </c>
      <c r="AU3" t="s">
        <v>1082</v>
      </c>
      <c r="AV3">
        <v>0</v>
      </c>
      <c r="AW3">
        <v>2</v>
      </c>
      <c r="AX3">
        <v>39491760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 ca="1">Y3*Source!I28</f>
        <v>0.30195</v>
      </c>
      <c r="CY3">
        <f>AB3</f>
        <v>399.52</v>
      </c>
      <c r="CZ3">
        <f>AF3</f>
        <v>65.709999999999994</v>
      </c>
      <c r="DA3">
        <f>AJ3</f>
        <v>6.08</v>
      </c>
      <c r="DB3">
        <v>0</v>
      </c>
    </row>
    <row r="4" spans="1:106">
      <c r="A4">
        <f ca="1">ROW(Source!A28)</f>
        <v>28</v>
      </c>
      <c r="B4">
        <v>39278658</v>
      </c>
      <c r="C4">
        <v>39280042</v>
      </c>
      <c r="D4">
        <v>36831741</v>
      </c>
      <c r="E4">
        <v>1</v>
      </c>
      <c r="F4">
        <v>1</v>
      </c>
      <c r="G4">
        <v>1</v>
      </c>
      <c r="H4">
        <v>3</v>
      </c>
      <c r="I4" t="s">
        <v>581</v>
      </c>
      <c r="J4" t="s">
        <v>582</v>
      </c>
      <c r="K4" t="s">
        <v>583</v>
      </c>
      <c r="L4">
        <v>1327</v>
      </c>
      <c r="N4">
        <v>1005</v>
      </c>
      <c r="O4" t="s">
        <v>1134</v>
      </c>
      <c r="P4" t="s">
        <v>1134</v>
      </c>
      <c r="Q4">
        <v>1</v>
      </c>
      <c r="W4">
        <v>0</v>
      </c>
      <c r="X4">
        <v>-995787451</v>
      </c>
      <c r="Y4">
        <v>5.5</v>
      </c>
      <c r="AA4">
        <v>214.14</v>
      </c>
      <c r="AB4">
        <v>0</v>
      </c>
      <c r="AC4">
        <v>0</v>
      </c>
      <c r="AD4">
        <v>0</v>
      </c>
      <c r="AE4">
        <v>35.22</v>
      </c>
      <c r="AF4">
        <v>0</v>
      </c>
      <c r="AG4">
        <v>0</v>
      </c>
      <c r="AH4">
        <v>0</v>
      </c>
      <c r="AI4">
        <v>6.08</v>
      </c>
      <c r="AJ4">
        <v>1</v>
      </c>
      <c r="AK4">
        <v>1</v>
      </c>
      <c r="AL4">
        <v>1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1067</v>
      </c>
      <c r="AT4">
        <v>5.5</v>
      </c>
      <c r="AU4" t="s">
        <v>1067</v>
      </c>
      <c r="AV4">
        <v>0</v>
      </c>
      <c r="AW4">
        <v>2</v>
      </c>
      <c r="AX4">
        <v>39491763</v>
      </c>
      <c r="AY4">
        <v>1</v>
      </c>
      <c r="AZ4">
        <v>0</v>
      </c>
      <c r="BA4">
        <v>6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 ca="1">Y4*Source!I28</f>
        <v>7.3810000000000002</v>
      </c>
      <c r="CY4">
        <f>AA4</f>
        <v>214.14</v>
      </c>
      <c r="CZ4">
        <f>AE4</f>
        <v>35.22</v>
      </c>
      <c r="DA4">
        <f>AI4</f>
        <v>6.08</v>
      </c>
      <c r="DB4">
        <v>0</v>
      </c>
    </row>
    <row r="5" spans="1:106">
      <c r="A5">
        <f ca="1">ROW(Source!A29)</f>
        <v>29</v>
      </c>
      <c r="B5">
        <v>39278658</v>
      </c>
      <c r="C5">
        <v>39280051</v>
      </c>
      <c r="D5">
        <v>37069580</v>
      </c>
      <c r="E5">
        <v>1</v>
      </c>
      <c r="F5">
        <v>1</v>
      </c>
      <c r="G5">
        <v>1</v>
      </c>
      <c r="H5">
        <v>1</v>
      </c>
      <c r="I5" t="s">
        <v>572</v>
      </c>
      <c r="J5" t="s">
        <v>1067</v>
      </c>
      <c r="K5" t="s">
        <v>573</v>
      </c>
      <c r="L5">
        <v>1191</v>
      </c>
      <c r="N5">
        <v>1013</v>
      </c>
      <c r="O5" t="s">
        <v>574</v>
      </c>
      <c r="P5" t="s">
        <v>574</v>
      </c>
      <c r="Q5">
        <v>1</v>
      </c>
      <c r="W5">
        <v>0</v>
      </c>
      <c r="X5">
        <v>1010519658</v>
      </c>
      <c r="Y5">
        <v>50.024999999999999</v>
      </c>
      <c r="AA5">
        <v>0</v>
      </c>
      <c r="AB5">
        <v>0</v>
      </c>
      <c r="AC5">
        <v>0</v>
      </c>
      <c r="AD5">
        <v>52.53</v>
      </c>
      <c r="AE5">
        <v>0</v>
      </c>
      <c r="AF5">
        <v>0</v>
      </c>
      <c r="AG5">
        <v>0</v>
      </c>
      <c r="AH5">
        <v>8.64</v>
      </c>
      <c r="AI5">
        <v>1</v>
      </c>
      <c r="AJ5">
        <v>1</v>
      </c>
      <c r="AK5">
        <v>1</v>
      </c>
      <c r="AL5">
        <v>6.08</v>
      </c>
      <c r="AN5">
        <v>0</v>
      </c>
      <c r="AO5">
        <v>1</v>
      </c>
      <c r="AP5">
        <v>1</v>
      </c>
      <c r="AQ5">
        <v>0</v>
      </c>
      <c r="AR5">
        <v>0</v>
      </c>
      <c r="AS5" t="s">
        <v>1067</v>
      </c>
      <c r="AT5">
        <v>43.5</v>
      </c>
      <c r="AU5" t="s">
        <v>1083</v>
      </c>
      <c r="AV5">
        <v>1</v>
      </c>
      <c r="AW5">
        <v>2</v>
      </c>
      <c r="AX5">
        <v>39491750</v>
      </c>
      <c r="AY5">
        <v>1</v>
      </c>
      <c r="AZ5">
        <v>0</v>
      </c>
      <c r="BA5">
        <v>7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 ca="1">Y5*Source!I29</f>
        <v>147.0735</v>
      </c>
      <c r="CY5">
        <f>AD5</f>
        <v>52.53</v>
      </c>
      <c r="CZ5">
        <f>AH5</f>
        <v>8.64</v>
      </c>
      <c r="DA5">
        <f>AL5</f>
        <v>6.08</v>
      </c>
      <c r="DB5">
        <v>0</v>
      </c>
    </row>
    <row r="6" spans="1:106">
      <c r="A6">
        <f ca="1">ROW(Source!A29)</f>
        <v>29</v>
      </c>
      <c r="B6">
        <v>39278658</v>
      </c>
      <c r="C6">
        <v>39280051</v>
      </c>
      <c r="D6">
        <v>37064876</v>
      </c>
      <c r="E6">
        <v>1</v>
      </c>
      <c r="F6">
        <v>1</v>
      </c>
      <c r="G6">
        <v>1</v>
      </c>
      <c r="H6">
        <v>1</v>
      </c>
      <c r="I6" t="s">
        <v>575</v>
      </c>
      <c r="J6" t="s">
        <v>1067</v>
      </c>
      <c r="K6" t="s">
        <v>576</v>
      </c>
      <c r="L6">
        <v>1191</v>
      </c>
      <c r="N6">
        <v>1013</v>
      </c>
      <c r="O6" t="s">
        <v>574</v>
      </c>
      <c r="P6" t="s">
        <v>574</v>
      </c>
      <c r="Q6">
        <v>1</v>
      </c>
      <c r="W6">
        <v>0</v>
      </c>
      <c r="X6">
        <v>-1417349443</v>
      </c>
      <c r="Y6">
        <v>7.0000000000000007E-2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1</v>
      </c>
      <c r="AJ6">
        <v>1</v>
      </c>
      <c r="AK6">
        <v>6.08</v>
      </c>
      <c r="AL6">
        <v>1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1067</v>
      </c>
      <c r="AT6">
        <v>7.0000000000000007E-2</v>
      </c>
      <c r="AU6" t="s">
        <v>1067</v>
      </c>
      <c r="AV6">
        <v>2</v>
      </c>
      <c r="AW6">
        <v>2</v>
      </c>
      <c r="AX6">
        <v>39491751</v>
      </c>
      <c r="AY6">
        <v>1</v>
      </c>
      <c r="AZ6">
        <v>2048</v>
      </c>
      <c r="BA6">
        <v>8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 ca="1">Y6*Source!I29</f>
        <v>0.20580000000000001</v>
      </c>
      <c r="CY6">
        <f>AD6</f>
        <v>0</v>
      </c>
      <c r="CZ6">
        <f>AH6</f>
        <v>0</v>
      </c>
      <c r="DA6">
        <f>AL6</f>
        <v>1</v>
      </c>
      <c r="DB6">
        <v>0</v>
      </c>
    </row>
    <row r="7" spans="1:106">
      <c r="A7">
        <f ca="1">ROW(Source!A29)</f>
        <v>29</v>
      </c>
      <c r="B7">
        <v>39278658</v>
      </c>
      <c r="C7">
        <v>39280051</v>
      </c>
      <c r="D7">
        <v>36883554</v>
      </c>
      <c r="E7">
        <v>1</v>
      </c>
      <c r="F7">
        <v>1</v>
      </c>
      <c r="G7">
        <v>1</v>
      </c>
      <c r="H7">
        <v>2</v>
      </c>
      <c r="I7" t="s">
        <v>577</v>
      </c>
      <c r="J7" t="s">
        <v>578</v>
      </c>
      <c r="K7" t="s">
        <v>579</v>
      </c>
      <c r="L7">
        <v>1368</v>
      </c>
      <c r="N7">
        <v>1011</v>
      </c>
      <c r="O7" t="s">
        <v>580</v>
      </c>
      <c r="P7" t="s">
        <v>580</v>
      </c>
      <c r="Q7">
        <v>1</v>
      </c>
      <c r="W7">
        <v>0</v>
      </c>
      <c r="X7">
        <v>1372534845</v>
      </c>
      <c r="Y7">
        <v>8.7500000000000008E-2</v>
      </c>
      <c r="AA7">
        <v>0</v>
      </c>
      <c r="AB7">
        <v>399.52</v>
      </c>
      <c r="AC7">
        <v>11.6</v>
      </c>
      <c r="AD7">
        <v>0</v>
      </c>
      <c r="AE7">
        <v>0</v>
      </c>
      <c r="AF7">
        <v>65.709999999999994</v>
      </c>
      <c r="AG7">
        <v>11.6</v>
      </c>
      <c r="AH7">
        <v>0</v>
      </c>
      <c r="AI7">
        <v>1</v>
      </c>
      <c r="AJ7">
        <v>6.08</v>
      </c>
      <c r="AK7">
        <v>1</v>
      </c>
      <c r="AL7">
        <v>1</v>
      </c>
      <c r="AN7">
        <v>0</v>
      </c>
      <c r="AO7">
        <v>1</v>
      </c>
      <c r="AP7">
        <v>1</v>
      </c>
      <c r="AQ7">
        <v>0</v>
      </c>
      <c r="AR7">
        <v>0</v>
      </c>
      <c r="AS7" t="s">
        <v>1067</v>
      </c>
      <c r="AT7">
        <v>7.0000000000000007E-2</v>
      </c>
      <c r="AU7" t="s">
        <v>1082</v>
      </c>
      <c r="AV7">
        <v>0</v>
      </c>
      <c r="AW7">
        <v>2</v>
      </c>
      <c r="AX7">
        <v>39491752</v>
      </c>
      <c r="AY7">
        <v>1</v>
      </c>
      <c r="AZ7">
        <v>0</v>
      </c>
      <c r="BA7">
        <v>9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 ca="1">Y7*Source!I29</f>
        <v>0.25725000000000003</v>
      </c>
      <c r="CY7">
        <f>AB7</f>
        <v>399.52</v>
      </c>
      <c r="CZ7">
        <f>AF7</f>
        <v>65.709999999999994</v>
      </c>
      <c r="DA7">
        <f>AJ7</f>
        <v>6.08</v>
      </c>
      <c r="DB7">
        <v>0</v>
      </c>
    </row>
    <row r="8" spans="1:106">
      <c r="A8">
        <f ca="1">ROW(Source!A29)</f>
        <v>29</v>
      </c>
      <c r="B8">
        <v>39278658</v>
      </c>
      <c r="C8">
        <v>39280051</v>
      </c>
      <c r="D8">
        <v>36831741</v>
      </c>
      <c r="E8">
        <v>1</v>
      </c>
      <c r="F8">
        <v>1</v>
      </c>
      <c r="G8">
        <v>1</v>
      </c>
      <c r="H8">
        <v>3</v>
      </c>
      <c r="I8" t="s">
        <v>581</v>
      </c>
      <c r="J8" t="s">
        <v>582</v>
      </c>
      <c r="K8" t="s">
        <v>583</v>
      </c>
      <c r="L8">
        <v>1327</v>
      </c>
      <c r="N8">
        <v>1005</v>
      </c>
      <c r="O8" t="s">
        <v>1134</v>
      </c>
      <c r="P8" t="s">
        <v>1134</v>
      </c>
      <c r="Q8">
        <v>1</v>
      </c>
      <c r="W8">
        <v>0</v>
      </c>
      <c r="X8">
        <v>-995787451</v>
      </c>
      <c r="Y8">
        <v>3.4</v>
      </c>
      <c r="AA8">
        <v>214.14</v>
      </c>
      <c r="AB8">
        <v>0</v>
      </c>
      <c r="AC8">
        <v>0</v>
      </c>
      <c r="AD8">
        <v>0</v>
      </c>
      <c r="AE8">
        <v>35.22</v>
      </c>
      <c r="AF8">
        <v>0</v>
      </c>
      <c r="AG8">
        <v>0</v>
      </c>
      <c r="AH8">
        <v>0</v>
      </c>
      <c r="AI8">
        <v>6.08</v>
      </c>
      <c r="AJ8">
        <v>1</v>
      </c>
      <c r="AK8">
        <v>1</v>
      </c>
      <c r="AL8">
        <v>1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1067</v>
      </c>
      <c r="AT8">
        <v>3.4</v>
      </c>
      <c r="AU8" t="s">
        <v>1067</v>
      </c>
      <c r="AV8">
        <v>0</v>
      </c>
      <c r="AW8">
        <v>2</v>
      </c>
      <c r="AX8">
        <v>39491755</v>
      </c>
      <c r="AY8">
        <v>1</v>
      </c>
      <c r="AZ8">
        <v>0</v>
      </c>
      <c r="BA8">
        <v>12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 ca="1">Y8*Source!I29</f>
        <v>9.9960000000000004</v>
      </c>
      <c r="CY8">
        <f>AA8</f>
        <v>214.14</v>
      </c>
      <c r="CZ8">
        <f>AE8</f>
        <v>35.22</v>
      </c>
      <c r="DA8">
        <f>AI8</f>
        <v>6.08</v>
      </c>
      <c r="DB8">
        <v>0</v>
      </c>
    </row>
    <row r="9" spans="1:106">
      <c r="A9">
        <f ca="1">ROW(Source!A30)</f>
        <v>30</v>
      </c>
      <c r="B9">
        <v>39278658</v>
      </c>
      <c r="C9">
        <v>39486510</v>
      </c>
      <c r="D9">
        <v>37065248</v>
      </c>
      <c r="E9">
        <v>1</v>
      </c>
      <c r="F9">
        <v>1</v>
      </c>
      <c r="G9">
        <v>1</v>
      </c>
      <c r="H9">
        <v>1</v>
      </c>
      <c r="I9" t="s">
        <v>584</v>
      </c>
      <c r="J9" t="s">
        <v>1067</v>
      </c>
      <c r="K9" t="s">
        <v>585</v>
      </c>
      <c r="L9">
        <v>1191</v>
      </c>
      <c r="N9">
        <v>1013</v>
      </c>
      <c r="O9" t="s">
        <v>574</v>
      </c>
      <c r="P9" t="s">
        <v>574</v>
      </c>
      <c r="Q9">
        <v>1</v>
      </c>
      <c r="W9">
        <v>0</v>
      </c>
      <c r="X9">
        <v>-400197608</v>
      </c>
      <c r="Y9">
        <v>35.552999999999997</v>
      </c>
      <c r="AA9">
        <v>0</v>
      </c>
      <c r="AB9">
        <v>0</v>
      </c>
      <c r="AC9">
        <v>0</v>
      </c>
      <c r="AD9">
        <v>51.86</v>
      </c>
      <c r="AE9">
        <v>0</v>
      </c>
      <c r="AF9">
        <v>0</v>
      </c>
      <c r="AG9">
        <v>0</v>
      </c>
      <c r="AH9">
        <v>8.5299999999999994</v>
      </c>
      <c r="AI9">
        <v>1</v>
      </c>
      <c r="AJ9">
        <v>1</v>
      </c>
      <c r="AK9">
        <v>1</v>
      </c>
      <c r="AL9">
        <v>6.08</v>
      </c>
      <c r="AN9">
        <v>0</v>
      </c>
      <c r="AO9">
        <v>1</v>
      </c>
      <c r="AP9">
        <v>1</v>
      </c>
      <c r="AQ9">
        <v>0</v>
      </c>
      <c r="AR9">
        <v>0</v>
      </c>
      <c r="AS9" t="s">
        <v>1067</v>
      </c>
      <c r="AT9">
        <v>50.79</v>
      </c>
      <c r="AU9" t="s">
        <v>1101</v>
      </c>
      <c r="AV9">
        <v>1</v>
      </c>
      <c r="AW9">
        <v>2</v>
      </c>
      <c r="AX9">
        <v>39486511</v>
      </c>
      <c r="AY9">
        <v>1</v>
      </c>
      <c r="AZ9">
        <v>0</v>
      </c>
      <c r="BA9">
        <v>13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 ca="1">Y9*Source!I30</f>
        <v>17.669840999999998</v>
      </c>
      <c r="CY9">
        <f>AD9</f>
        <v>51.86</v>
      </c>
      <c r="CZ9">
        <f>AH9</f>
        <v>8.5299999999999994</v>
      </c>
      <c r="DA9">
        <f>AL9</f>
        <v>6.08</v>
      </c>
      <c r="DB9">
        <v>0</v>
      </c>
    </row>
    <row r="10" spans="1:106">
      <c r="A10">
        <f ca="1">ROW(Source!A30)</f>
        <v>30</v>
      </c>
      <c r="B10">
        <v>39278658</v>
      </c>
      <c r="C10">
        <v>39486510</v>
      </c>
      <c r="D10">
        <v>37064876</v>
      </c>
      <c r="E10">
        <v>1</v>
      </c>
      <c r="F10">
        <v>1</v>
      </c>
      <c r="G10">
        <v>1</v>
      </c>
      <c r="H10">
        <v>1</v>
      </c>
      <c r="I10" t="s">
        <v>575</v>
      </c>
      <c r="J10" t="s">
        <v>1067</v>
      </c>
      <c r="K10" t="s">
        <v>576</v>
      </c>
      <c r="L10">
        <v>1191</v>
      </c>
      <c r="N10">
        <v>1013</v>
      </c>
      <c r="O10" t="s">
        <v>574</v>
      </c>
      <c r="P10" t="s">
        <v>574</v>
      </c>
      <c r="Q10">
        <v>1</v>
      </c>
      <c r="W10">
        <v>0</v>
      </c>
      <c r="X10">
        <v>-1417349443</v>
      </c>
      <c r="Y10">
        <v>0.31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1</v>
      </c>
      <c r="AJ10">
        <v>1</v>
      </c>
      <c r="AK10">
        <v>6.08</v>
      </c>
      <c r="AL10">
        <v>1</v>
      </c>
      <c r="AN10">
        <v>0</v>
      </c>
      <c r="AO10">
        <v>1</v>
      </c>
      <c r="AP10">
        <v>0</v>
      </c>
      <c r="AQ10">
        <v>0</v>
      </c>
      <c r="AR10">
        <v>0</v>
      </c>
      <c r="AS10" t="s">
        <v>1067</v>
      </c>
      <c r="AT10">
        <v>0.31</v>
      </c>
      <c r="AU10" t="s">
        <v>1067</v>
      </c>
      <c r="AV10">
        <v>2</v>
      </c>
      <c r="AW10">
        <v>2</v>
      </c>
      <c r="AX10">
        <v>39486512</v>
      </c>
      <c r="AY10">
        <v>1</v>
      </c>
      <c r="AZ10">
        <v>2048</v>
      </c>
      <c r="BA10">
        <v>14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 ca="1">Y10*Source!I30</f>
        <v>0.15406999999999998</v>
      </c>
      <c r="CY10">
        <f>AD10</f>
        <v>0</v>
      </c>
      <c r="CZ10">
        <f>AH10</f>
        <v>0</v>
      </c>
      <c r="DA10">
        <f>AL10</f>
        <v>1</v>
      </c>
      <c r="DB10">
        <v>0</v>
      </c>
    </row>
    <row r="11" spans="1:106">
      <c r="A11">
        <f ca="1">ROW(Source!A30)</f>
        <v>30</v>
      </c>
      <c r="B11">
        <v>39278658</v>
      </c>
      <c r="C11">
        <v>39486510</v>
      </c>
      <c r="D11">
        <v>36882159</v>
      </c>
      <c r="E11">
        <v>1</v>
      </c>
      <c r="F11">
        <v>1</v>
      </c>
      <c r="G11">
        <v>1</v>
      </c>
      <c r="H11">
        <v>2</v>
      </c>
      <c r="I11" t="s">
        <v>586</v>
      </c>
      <c r="J11" t="s">
        <v>587</v>
      </c>
      <c r="K11" t="s">
        <v>588</v>
      </c>
      <c r="L11">
        <v>1368</v>
      </c>
      <c r="N11">
        <v>1011</v>
      </c>
      <c r="O11" t="s">
        <v>580</v>
      </c>
      <c r="P11" t="s">
        <v>580</v>
      </c>
      <c r="Q11">
        <v>1</v>
      </c>
      <c r="W11">
        <v>0</v>
      </c>
      <c r="X11">
        <v>-1718674368</v>
      </c>
      <c r="Y11">
        <v>8.3999999999999991E-2</v>
      </c>
      <c r="AA11">
        <v>0</v>
      </c>
      <c r="AB11">
        <v>680.9</v>
      </c>
      <c r="AC11">
        <v>13.5</v>
      </c>
      <c r="AD11">
        <v>0</v>
      </c>
      <c r="AE11">
        <v>0</v>
      </c>
      <c r="AF11">
        <v>111.99</v>
      </c>
      <c r="AG11">
        <v>13.5</v>
      </c>
      <c r="AH11">
        <v>0</v>
      </c>
      <c r="AI11">
        <v>1</v>
      </c>
      <c r="AJ11">
        <v>6.08</v>
      </c>
      <c r="AK11">
        <v>1</v>
      </c>
      <c r="AL11">
        <v>1</v>
      </c>
      <c r="AN11">
        <v>0</v>
      </c>
      <c r="AO11">
        <v>1</v>
      </c>
      <c r="AP11">
        <v>1</v>
      </c>
      <c r="AQ11">
        <v>0</v>
      </c>
      <c r="AR11">
        <v>0</v>
      </c>
      <c r="AS11" t="s">
        <v>1067</v>
      </c>
      <c r="AT11">
        <v>0.12</v>
      </c>
      <c r="AU11" t="s">
        <v>1101</v>
      </c>
      <c r="AV11">
        <v>0</v>
      </c>
      <c r="AW11">
        <v>2</v>
      </c>
      <c r="AX11">
        <v>39486513</v>
      </c>
      <c r="AY11">
        <v>1</v>
      </c>
      <c r="AZ11">
        <v>0</v>
      </c>
      <c r="BA11">
        <v>15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 ca="1">Y11*Source!I30</f>
        <v>4.1747999999999993E-2</v>
      </c>
      <c r="CY11">
        <f>AB11</f>
        <v>680.9</v>
      </c>
      <c r="CZ11">
        <f>AF11</f>
        <v>111.99</v>
      </c>
      <c r="DA11">
        <f>AJ11</f>
        <v>6.08</v>
      </c>
      <c r="DB11">
        <v>0</v>
      </c>
    </row>
    <row r="12" spans="1:106">
      <c r="A12">
        <f ca="1">ROW(Source!A30)</f>
        <v>30</v>
      </c>
      <c r="B12">
        <v>39278658</v>
      </c>
      <c r="C12">
        <v>39486510</v>
      </c>
      <c r="D12">
        <v>36882358</v>
      </c>
      <c r="E12">
        <v>1</v>
      </c>
      <c r="F12">
        <v>1</v>
      </c>
      <c r="G12">
        <v>1</v>
      </c>
      <c r="H12">
        <v>2</v>
      </c>
      <c r="I12" t="s">
        <v>589</v>
      </c>
      <c r="J12" t="s">
        <v>590</v>
      </c>
      <c r="K12" t="s">
        <v>591</v>
      </c>
      <c r="L12">
        <v>1368</v>
      </c>
      <c r="N12">
        <v>1011</v>
      </c>
      <c r="O12" t="s">
        <v>580</v>
      </c>
      <c r="P12" t="s">
        <v>580</v>
      </c>
      <c r="Q12">
        <v>1</v>
      </c>
      <c r="W12">
        <v>0</v>
      </c>
      <c r="X12">
        <v>1544661785</v>
      </c>
      <c r="Y12">
        <v>7.3709999999999987</v>
      </c>
      <c r="AA12">
        <v>0</v>
      </c>
      <c r="AB12">
        <v>41.95</v>
      </c>
      <c r="AC12">
        <v>0</v>
      </c>
      <c r="AD12">
        <v>0</v>
      </c>
      <c r="AE12">
        <v>0</v>
      </c>
      <c r="AF12">
        <v>6.9</v>
      </c>
      <c r="AG12">
        <v>0</v>
      </c>
      <c r="AH12">
        <v>0</v>
      </c>
      <c r="AI12">
        <v>1</v>
      </c>
      <c r="AJ12">
        <v>6.08</v>
      </c>
      <c r="AK12">
        <v>1</v>
      </c>
      <c r="AL12">
        <v>1</v>
      </c>
      <c r="AN12">
        <v>0</v>
      </c>
      <c r="AO12">
        <v>1</v>
      </c>
      <c r="AP12">
        <v>1</v>
      </c>
      <c r="AQ12">
        <v>0</v>
      </c>
      <c r="AR12">
        <v>0</v>
      </c>
      <c r="AS12" t="s">
        <v>1067</v>
      </c>
      <c r="AT12">
        <v>10.53</v>
      </c>
      <c r="AU12" t="s">
        <v>1101</v>
      </c>
      <c r="AV12">
        <v>0</v>
      </c>
      <c r="AW12">
        <v>2</v>
      </c>
      <c r="AX12">
        <v>39486514</v>
      </c>
      <c r="AY12">
        <v>1</v>
      </c>
      <c r="AZ12">
        <v>0</v>
      </c>
      <c r="BA12">
        <v>16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 ca="1">Y12*Source!I30</f>
        <v>3.6633869999999993</v>
      </c>
      <c r="CY12">
        <f>AB12</f>
        <v>41.95</v>
      </c>
      <c r="CZ12">
        <f>AF12</f>
        <v>6.9</v>
      </c>
      <c r="DA12">
        <f>AJ12</f>
        <v>6.08</v>
      </c>
      <c r="DB12">
        <v>0</v>
      </c>
    </row>
    <row r="13" spans="1:106">
      <c r="A13">
        <f ca="1">ROW(Source!A30)</f>
        <v>30</v>
      </c>
      <c r="B13">
        <v>39278658</v>
      </c>
      <c r="C13">
        <v>39486510</v>
      </c>
      <c r="D13">
        <v>36883554</v>
      </c>
      <c r="E13">
        <v>1</v>
      </c>
      <c r="F13">
        <v>1</v>
      </c>
      <c r="G13">
        <v>1</v>
      </c>
      <c r="H13">
        <v>2</v>
      </c>
      <c r="I13" t="s">
        <v>577</v>
      </c>
      <c r="J13" t="s">
        <v>578</v>
      </c>
      <c r="K13" t="s">
        <v>579</v>
      </c>
      <c r="L13">
        <v>1368</v>
      </c>
      <c r="N13">
        <v>1011</v>
      </c>
      <c r="O13" t="s">
        <v>580</v>
      </c>
      <c r="P13" t="s">
        <v>580</v>
      </c>
      <c r="Q13">
        <v>1</v>
      </c>
      <c r="W13">
        <v>0</v>
      </c>
      <c r="X13">
        <v>1372534845</v>
      </c>
      <c r="Y13">
        <v>0.13299999999999998</v>
      </c>
      <c r="AA13">
        <v>0</v>
      </c>
      <c r="AB13">
        <v>399.52</v>
      </c>
      <c r="AC13">
        <v>11.6</v>
      </c>
      <c r="AD13">
        <v>0</v>
      </c>
      <c r="AE13">
        <v>0</v>
      </c>
      <c r="AF13">
        <v>65.709999999999994</v>
      </c>
      <c r="AG13">
        <v>11.6</v>
      </c>
      <c r="AH13">
        <v>0</v>
      </c>
      <c r="AI13">
        <v>1</v>
      </c>
      <c r="AJ13">
        <v>6.08</v>
      </c>
      <c r="AK13">
        <v>1</v>
      </c>
      <c r="AL13">
        <v>1</v>
      </c>
      <c r="AN13">
        <v>0</v>
      </c>
      <c r="AO13">
        <v>1</v>
      </c>
      <c r="AP13">
        <v>1</v>
      </c>
      <c r="AQ13">
        <v>0</v>
      </c>
      <c r="AR13">
        <v>0</v>
      </c>
      <c r="AS13" t="s">
        <v>1067</v>
      </c>
      <c r="AT13">
        <v>0.19</v>
      </c>
      <c r="AU13" t="s">
        <v>1101</v>
      </c>
      <c r="AV13">
        <v>0</v>
      </c>
      <c r="AW13">
        <v>2</v>
      </c>
      <c r="AX13">
        <v>39486515</v>
      </c>
      <c r="AY13">
        <v>1</v>
      </c>
      <c r="AZ13">
        <v>0</v>
      </c>
      <c r="BA13">
        <v>17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 ca="1">Y13*Source!I30</f>
        <v>6.6100999999999993E-2</v>
      </c>
      <c r="CY13">
        <f>AB13</f>
        <v>399.52</v>
      </c>
      <c r="CZ13">
        <f>AF13</f>
        <v>65.709999999999994</v>
      </c>
      <c r="DA13">
        <f>AJ13</f>
        <v>6.08</v>
      </c>
      <c r="DB13">
        <v>0</v>
      </c>
    </row>
    <row r="14" spans="1:106">
      <c r="A14">
        <f ca="1">ROW(Source!A30)</f>
        <v>30</v>
      </c>
      <c r="B14">
        <v>39278658</v>
      </c>
      <c r="C14">
        <v>39486510</v>
      </c>
      <c r="D14">
        <v>36883789</v>
      </c>
      <c r="E14">
        <v>1</v>
      </c>
      <c r="F14">
        <v>1</v>
      </c>
      <c r="G14">
        <v>1</v>
      </c>
      <c r="H14">
        <v>2</v>
      </c>
      <c r="I14" t="s">
        <v>592</v>
      </c>
      <c r="J14" t="s">
        <v>593</v>
      </c>
      <c r="K14" t="s">
        <v>594</v>
      </c>
      <c r="L14">
        <v>1368</v>
      </c>
      <c r="N14">
        <v>1011</v>
      </c>
      <c r="O14" t="s">
        <v>580</v>
      </c>
      <c r="P14" t="s">
        <v>580</v>
      </c>
      <c r="Q14">
        <v>1</v>
      </c>
      <c r="W14">
        <v>0</v>
      </c>
      <c r="X14">
        <v>792402865</v>
      </c>
      <c r="Y14">
        <v>1.302</v>
      </c>
      <c r="AA14">
        <v>0</v>
      </c>
      <c r="AB14">
        <v>7.3</v>
      </c>
      <c r="AC14">
        <v>0</v>
      </c>
      <c r="AD14">
        <v>0</v>
      </c>
      <c r="AE14">
        <v>0</v>
      </c>
      <c r="AF14">
        <v>1.2</v>
      </c>
      <c r="AG14">
        <v>0</v>
      </c>
      <c r="AH14">
        <v>0</v>
      </c>
      <c r="AI14">
        <v>1</v>
      </c>
      <c r="AJ14">
        <v>6.08</v>
      </c>
      <c r="AK14">
        <v>1</v>
      </c>
      <c r="AL14">
        <v>1</v>
      </c>
      <c r="AN14">
        <v>0</v>
      </c>
      <c r="AO14">
        <v>1</v>
      </c>
      <c r="AP14">
        <v>1</v>
      </c>
      <c r="AQ14">
        <v>0</v>
      </c>
      <c r="AR14">
        <v>0</v>
      </c>
      <c r="AS14" t="s">
        <v>1067</v>
      </c>
      <c r="AT14">
        <v>1.86</v>
      </c>
      <c r="AU14" t="s">
        <v>1101</v>
      </c>
      <c r="AV14">
        <v>0</v>
      </c>
      <c r="AW14">
        <v>2</v>
      </c>
      <c r="AX14">
        <v>39486516</v>
      </c>
      <c r="AY14">
        <v>1</v>
      </c>
      <c r="AZ14">
        <v>0</v>
      </c>
      <c r="BA14">
        <v>18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 ca="1">Y14*Source!I30</f>
        <v>0.64709400000000006</v>
      </c>
      <c r="CY14">
        <f>AB14</f>
        <v>7.3</v>
      </c>
      <c r="CZ14">
        <f>AF14</f>
        <v>1.2</v>
      </c>
      <c r="DA14">
        <f>AJ14</f>
        <v>6.08</v>
      </c>
      <c r="DB14">
        <v>0</v>
      </c>
    </row>
    <row r="15" spans="1:106">
      <c r="A15">
        <f ca="1">ROW(Source!A30)</f>
        <v>30</v>
      </c>
      <c r="B15">
        <v>39278658</v>
      </c>
      <c r="C15">
        <v>39486510</v>
      </c>
      <c r="D15">
        <v>36883836</v>
      </c>
      <c r="E15">
        <v>1</v>
      </c>
      <c r="F15">
        <v>1</v>
      </c>
      <c r="G15">
        <v>1</v>
      </c>
      <c r="H15">
        <v>2</v>
      </c>
      <c r="I15" t="s">
        <v>595</v>
      </c>
      <c r="J15" t="s">
        <v>596</v>
      </c>
      <c r="K15" t="s">
        <v>597</v>
      </c>
      <c r="L15">
        <v>1368</v>
      </c>
      <c r="N15">
        <v>1011</v>
      </c>
      <c r="O15" t="s">
        <v>580</v>
      </c>
      <c r="P15" t="s">
        <v>580</v>
      </c>
      <c r="Q15">
        <v>1</v>
      </c>
      <c r="W15">
        <v>0</v>
      </c>
      <c r="X15">
        <v>1323835807</v>
      </c>
      <c r="Y15">
        <v>1.4209999999999998</v>
      </c>
      <c r="AA15">
        <v>0</v>
      </c>
      <c r="AB15">
        <v>74.84</v>
      </c>
      <c r="AC15">
        <v>0</v>
      </c>
      <c r="AD15">
        <v>0</v>
      </c>
      <c r="AE15">
        <v>0</v>
      </c>
      <c r="AF15">
        <v>12.31</v>
      </c>
      <c r="AG15">
        <v>0</v>
      </c>
      <c r="AH15">
        <v>0</v>
      </c>
      <c r="AI15">
        <v>1</v>
      </c>
      <c r="AJ15">
        <v>6.08</v>
      </c>
      <c r="AK15">
        <v>1</v>
      </c>
      <c r="AL15">
        <v>1</v>
      </c>
      <c r="AN15">
        <v>0</v>
      </c>
      <c r="AO15">
        <v>1</v>
      </c>
      <c r="AP15">
        <v>1</v>
      </c>
      <c r="AQ15">
        <v>0</v>
      </c>
      <c r="AR15">
        <v>0</v>
      </c>
      <c r="AS15" t="s">
        <v>1067</v>
      </c>
      <c r="AT15">
        <v>2.0299999999999998</v>
      </c>
      <c r="AU15" t="s">
        <v>1101</v>
      </c>
      <c r="AV15">
        <v>0</v>
      </c>
      <c r="AW15">
        <v>2</v>
      </c>
      <c r="AX15">
        <v>39486517</v>
      </c>
      <c r="AY15">
        <v>1</v>
      </c>
      <c r="AZ15">
        <v>0</v>
      </c>
      <c r="BA15">
        <v>19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 ca="1">Y15*Source!I30</f>
        <v>0.70623699999999989</v>
      </c>
      <c r="CY15">
        <f>AB15</f>
        <v>74.84</v>
      </c>
      <c r="CZ15">
        <f>AF15</f>
        <v>12.31</v>
      </c>
      <c r="DA15">
        <f>AJ15</f>
        <v>6.08</v>
      </c>
      <c r="DB15">
        <v>0</v>
      </c>
    </row>
    <row r="16" spans="1:106">
      <c r="A16">
        <f ca="1">ROW(Source!A30)</f>
        <v>30</v>
      </c>
      <c r="B16">
        <v>39278658</v>
      </c>
      <c r="C16">
        <v>39486510</v>
      </c>
      <c r="D16">
        <v>36800159</v>
      </c>
      <c r="E16">
        <v>1</v>
      </c>
      <c r="F16">
        <v>1</v>
      </c>
      <c r="G16">
        <v>1</v>
      </c>
      <c r="H16">
        <v>3</v>
      </c>
      <c r="I16" t="s">
        <v>598</v>
      </c>
      <c r="J16" t="s">
        <v>599</v>
      </c>
      <c r="K16" t="s">
        <v>600</v>
      </c>
      <c r="L16">
        <v>1339</v>
      </c>
      <c r="N16">
        <v>1007</v>
      </c>
      <c r="O16" t="s">
        <v>1249</v>
      </c>
      <c r="P16" t="s">
        <v>1249</v>
      </c>
      <c r="Q16">
        <v>1</v>
      </c>
      <c r="W16">
        <v>0</v>
      </c>
      <c r="X16">
        <v>1262771840</v>
      </c>
      <c r="Y16">
        <v>0</v>
      </c>
      <c r="AA16">
        <v>37.82</v>
      </c>
      <c r="AB16">
        <v>0</v>
      </c>
      <c r="AC16">
        <v>0</v>
      </c>
      <c r="AD16">
        <v>0</v>
      </c>
      <c r="AE16">
        <v>6.22</v>
      </c>
      <c r="AF16">
        <v>0</v>
      </c>
      <c r="AG16">
        <v>0</v>
      </c>
      <c r="AH16">
        <v>0</v>
      </c>
      <c r="AI16">
        <v>6.08</v>
      </c>
      <c r="AJ16">
        <v>1</v>
      </c>
      <c r="AK16">
        <v>1</v>
      </c>
      <c r="AL16">
        <v>1</v>
      </c>
      <c r="AN16">
        <v>0</v>
      </c>
      <c r="AO16">
        <v>1</v>
      </c>
      <c r="AP16">
        <v>1</v>
      </c>
      <c r="AQ16">
        <v>0</v>
      </c>
      <c r="AR16">
        <v>0</v>
      </c>
      <c r="AS16" t="s">
        <v>1067</v>
      </c>
      <c r="AT16">
        <v>1.5</v>
      </c>
      <c r="AU16" t="s">
        <v>1100</v>
      </c>
      <c r="AV16">
        <v>0</v>
      </c>
      <c r="AW16">
        <v>2</v>
      </c>
      <c r="AX16">
        <v>39486518</v>
      </c>
      <c r="AY16">
        <v>1</v>
      </c>
      <c r="AZ16">
        <v>0</v>
      </c>
      <c r="BA16">
        <v>20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 ca="1">Y16*Source!I30</f>
        <v>0</v>
      </c>
      <c r="CY16">
        <f t="shared" ref="CY16:CY26" si="0">AA16</f>
        <v>37.82</v>
      </c>
      <c r="CZ16">
        <f t="shared" ref="CZ16:CZ26" si="1">AE16</f>
        <v>6.22</v>
      </c>
      <c r="DA16">
        <f t="shared" ref="DA16:DA26" si="2">AI16</f>
        <v>6.08</v>
      </c>
      <c r="DB16">
        <v>0</v>
      </c>
    </row>
    <row r="17" spans="1:106">
      <c r="A17">
        <f ca="1">ROW(Source!A30)</f>
        <v>30</v>
      </c>
      <c r="B17">
        <v>39278658</v>
      </c>
      <c r="C17">
        <v>39486510</v>
      </c>
      <c r="D17">
        <v>36800166</v>
      </c>
      <c r="E17">
        <v>1</v>
      </c>
      <c r="F17">
        <v>1</v>
      </c>
      <c r="G17">
        <v>1</v>
      </c>
      <c r="H17">
        <v>3</v>
      </c>
      <c r="I17" t="s">
        <v>601</v>
      </c>
      <c r="J17" t="s">
        <v>602</v>
      </c>
      <c r="K17" t="s">
        <v>603</v>
      </c>
      <c r="L17">
        <v>1346</v>
      </c>
      <c r="N17">
        <v>1009</v>
      </c>
      <c r="O17" t="s">
        <v>1227</v>
      </c>
      <c r="P17" t="s">
        <v>1227</v>
      </c>
      <c r="Q17">
        <v>1</v>
      </c>
      <c r="W17">
        <v>0</v>
      </c>
      <c r="X17">
        <v>1721895514</v>
      </c>
      <c r="Y17">
        <v>0</v>
      </c>
      <c r="AA17">
        <v>37.03</v>
      </c>
      <c r="AB17">
        <v>0</v>
      </c>
      <c r="AC17">
        <v>0</v>
      </c>
      <c r="AD17">
        <v>0</v>
      </c>
      <c r="AE17">
        <v>6.09</v>
      </c>
      <c r="AF17">
        <v>0</v>
      </c>
      <c r="AG17">
        <v>0</v>
      </c>
      <c r="AH17">
        <v>0</v>
      </c>
      <c r="AI17">
        <v>6.08</v>
      </c>
      <c r="AJ17">
        <v>1</v>
      </c>
      <c r="AK17">
        <v>1</v>
      </c>
      <c r="AL17">
        <v>1</v>
      </c>
      <c r="AN17">
        <v>0</v>
      </c>
      <c r="AO17">
        <v>1</v>
      </c>
      <c r="AP17">
        <v>1</v>
      </c>
      <c r="AQ17">
        <v>0</v>
      </c>
      <c r="AR17">
        <v>0</v>
      </c>
      <c r="AS17" t="s">
        <v>1067</v>
      </c>
      <c r="AT17">
        <v>0.45</v>
      </c>
      <c r="AU17" t="s">
        <v>1100</v>
      </c>
      <c r="AV17">
        <v>0</v>
      </c>
      <c r="AW17">
        <v>2</v>
      </c>
      <c r="AX17">
        <v>39486519</v>
      </c>
      <c r="AY17">
        <v>1</v>
      </c>
      <c r="AZ17">
        <v>0</v>
      </c>
      <c r="BA17">
        <v>21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 ca="1">Y17*Source!I30</f>
        <v>0</v>
      </c>
      <c r="CY17">
        <f t="shared" si="0"/>
        <v>37.03</v>
      </c>
      <c r="CZ17">
        <f t="shared" si="1"/>
        <v>6.09</v>
      </c>
      <c r="DA17">
        <f t="shared" si="2"/>
        <v>6.08</v>
      </c>
      <c r="DB17">
        <v>0</v>
      </c>
    </row>
    <row r="18" spans="1:106">
      <c r="A18">
        <f ca="1">ROW(Source!A30)</f>
        <v>30</v>
      </c>
      <c r="B18">
        <v>39278658</v>
      </c>
      <c r="C18">
        <v>39486510</v>
      </c>
      <c r="D18">
        <v>36803259</v>
      </c>
      <c r="E18">
        <v>1</v>
      </c>
      <c r="F18">
        <v>1</v>
      </c>
      <c r="G18">
        <v>1</v>
      </c>
      <c r="H18">
        <v>3</v>
      </c>
      <c r="I18" t="s">
        <v>604</v>
      </c>
      <c r="J18" t="s">
        <v>605</v>
      </c>
      <c r="K18" t="s">
        <v>606</v>
      </c>
      <c r="L18">
        <v>1348</v>
      </c>
      <c r="N18">
        <v>1009</v>
      </c>
      <c r="O18" t="s">
        <v>1097</v>
      </c>
      <c r="P18" t="s">
        <v>1097</v>
      </c>
      <c r="Q18">
        <v>1000</v>
      </c>
      <c r="W18">
        <v>0</v>
      </c>
      <c r="X18">
        <v>1225357214</v>
      </c>
      <c r="Y18">
        <v>0</v>
      </c>
      <c r="AA18">
        <v>65353.919999999998</v>
      </c>
      <c r="AB18">
        <v>0</v>
      </c>
      <c r="AC18">
        <v>0</v>
      </c>
      <c r="AD18">
        <v>0</v>
      </c>
      <c r="AE18">
        <v>10749</v>
      </c>
      <c r="AF18">
        <v>0</v>
      </c>
      <c r="AG18">
        <v>0</v>
      </c>
      <c r="AH18">
        <v>0</v>
      </c>
      <c r="AI18">
        <v>6.08</v>
      </c>
      <c r="AJ18">
        <v>1</v>
      </c>
      <c r="AK18">
        <v>1</v>
      </c>
      <c r="AL18">
        <v>1</v>
      </c>
      <c r="AN18">
        <v>0</v>
      </c>
      <c r="AO18">
        <v>1</v>
      </c>
      <c r="AP18">
        <v>1</v>
      </c>
      <c r="AQ18">
        <v>0</v>
      </c>
      <c r="AR18">
        <v>0</v>
      </c>
      <c r="AS18" t="s">
        <v>1067</v>
      </c>
      <c r="AT18">
        <v>1.4E-3</v>
      </c>
      <c r="AU18" t="s">
        <v>1100</v>
      </c>
      <c r="AV18">
        <v>0</v>
      </c>
      <c r="AW18">
        <v>2</v>
      </c>
      <c r="AX18">
        <v>39486520</v>
      </c>
      <c r="AY18">
        <v>1</v>
      </c>
      <c r="AZ18">
        <v>0</v>
      </c>
      <c r="BA18">
        <v>22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 ca="1">Y18*Source!I30</f>
        <v>0</v>
      </c>
      <c r="CY18">
        <f t="shared" si="0"/>
        <v>65353.919999999998</v>
      </c>
      <c r="CZ18">
        <f t="shared" si="1"/>
        <v>10749</v>
      </c>
      <c r="DA18">
        <f t="shared" si="2"/>
        <v>6.08</v>
      </c>
      <c r="DB18">
        <v>0</v>
      </c>
    </row>
    <row r="19" spans="1:106">
      <c r="A19">
        <f ca="1">ROW(Source!A30)</f>
        <v>30</v>
      </c>
      <c r="B19">
        <v>39278658</v>
      </c>
      <c r="C19">
        <v>39486510</v>
      </c>
      <c r="D19">
        <v>36804447</v>
      </c>
      <c r="E19">
        <v>1</v>
      </c>
      <c r="F19">
        <v>1</v>
      </c>
      <c r="G19">
        <v>1</v>
      </c>
      <c r="H19">
        <v>3</v>
      </c>
      <c r="I19" t="s">
        <v>607</v>
      </c>
      <c r="J19" t="s">
        <v>608</v>
      </c>
      <c r="K19" t="s">
        <v>609</v>
      </c>
      <c r="L19">
        <v>1348</v>
      </c>
      <c r="N19">
        <v>1009</v>
      </c>
      <c r="O19" t="s">
        <v>1097</v>
      </c>
      <c r="P19" t="s">
        <v>1097</v>
      </c>
      <c r="Q19">
        <v>1000</v>
      </c>
      <c r="W19">
        <v>0</v>
      </c>
      <c r="X19">
        <v>-437906794</v>
      </c>
      <c r="Y19">
        <v>0</v>
      </c>
      <c r="AA19">
        <v>54963.26</v>
      </c>
      <c r="AB19">
        <v>0</v>
      </c>
      <c r="AC19">
        <v>0</v>
      </c>
      <c r="AD19">
        <v>0</v>
      </c>
      <c r="AE19">
        <v>9040.01</v>
      </c>
      <c r="AF19">
        <v>0</v>
      </c>
      <c r="AG19">
        <v>0</v>
      </c>
      <c r="AH19">
        <v>0</v>
      </c>
      <c r="AI19">
        <v>6.08</v>
      </c>
      <c r="AJ19">
        <v>1</v>
      </c>
      <c r="AK19">
        <v>1</v>
      </c>
      <c r="AL19">
        <v>1</v>
      </c>
      <c r="AN19">
        <v>0</v>
      </c>
      <c r="AO19">
        <v>1</v>
      </c>
      <c r="AP19">
        <v>1</v>
      </c>
      <c r="AQ19">
        <v>0</v>
      </c>
      <c r="AR19">
        <v>0</v>
      </c>
      <c r="AS19" t="s">
        <v>1067</v>
      </c>
      <c r="AT19">
        <v>3.3E-3</v>
      </c>
      <c r="AU19" t="s">
        <v>1100</v>
      </c>
      <c r="AV19">
        <v>0</v>
      </c>
      <c r="AW19">
        <v>2</v>
      </c>
      <c r="AX19">
        <v>39486521</v>
      </c>
      <c r="AY19">
        <v>1</v>
      </c>
      <c r="AZ19">
        <v>0</v>
      </c>
      <c r="BA19">
        <v>23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 ca="1">Y19*Source!I30</f>
        <v>0</v>
      </c>
      <c r="CY19">
        <f t="shared" si="0"/>
        <v>54963.26</v>
      </c>
      <c r="CZ19">
        <f t="shared" si="1"/>
        <v>9040.01</v>
      </c>
      <c r="DA19">
        <f t="shared" si="2"/>
        <v>6.08</v>
      </c>
      <c r="DB19">
        <v>0</v>
      </c>
    </row>
    <row r="20" spans="1:106">
      <c r="A20">
        <f ca="1">ROW(Source!A30)</f>
        <v>30</v>
      </c>
      <c r="B20">
        <v>39278658</v>
      </c>
      <c r="C20">
        <v>39486510</v>
      </c>
      <c r="D20">
        <v>36804545</v>
      </c>
      <c r="E20">
        <v>1</v>
      </c>
      <c r="F20">
        <v>1</v>
      </c>
      <c r="G20">
        <v>1</v>
      </c>
      <c r="H20">
        <v>3</v>
      </c>
      <c r="I20" t="s">
        <v>96</v>
      </c>
      <c r="J20" t="s">
        <v>98</v>
      </c>
      <c r="K20" t="s">
        <v>97</v>
      </c>
      <c r="L20">
        <v>1348</v>
      </c>
      <c r="N20">
        <v>1009</v>
      </c>
      <c r="O20" t="s">
        <v>1097</v>
      </c>
      <c r="P20" t="s">
        <v>1097</v>
      </c>
      <c r="Q20">
        <v>1000</v>
      </c>
      <c r="W20">
        <v>0</v>
      </c>
      <c r="X20">
        <v>1174701286</v>
      </c>
      <c r="Y20">
        <v>0</v>
      </c>
      <c r="AA20">
        <v>72826.240000000005</v>
      </c>
      <c r="AB20">
        <v>0</v>
      </c>
      <c r="AC20">
        <v>0</v>
      </c>
      <c r="AD20">
        <v>0</v>
      </c>
      <c r="AE20">
        <v>11978</v>
      </c>
      <c r="AF20">
        <v>0</v>
      </c>
      <c r="AG20">
        <v>0</v>
      </c>
      <c r="AH20">
        <v>0</v>
      </c>
      <c r="AI20">
        <v>6.08</v>
      </c>
      <c r="AJ20">
        <v>1</v>
      </c>
      <c r="AK20">
        <v>1</v>
      </c>
      <c r="AL20">
        <v>1</v>
      </c>
      <c r="AN20">
        <v>0</v>
      </c>
      <c r="AO20">
        <v>1</v>
      </c>
      <c r="AP20">
        <v>1</v>
      </c>
      <c r="AQ20">
        <v>0</v>
      </c>
      <c r="AR20">
        <v>0</v>
      </c>
      <c r="AS20" t="s">
        <v>1067</v>
      </c>
      <c r="AT20">
        <v>1.0000000000000001E-5</v>
      </c>
      <c r="AU20" t="s">
        <v>1100</v>
      </c>
      <c r="AV20">
        <v>0</v>
      </c>
      <c r="AW20">
        <v>2</v>
      </c>
      <c r="AX20">
        <v>39486522</v>
      </c>
      <c r="AY20">
        <v>1</v>
      </c>
      <c r="AZ20">
        <v>0</v>
      </c>
      <c r="BA20">
        <v>24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 ca="1">Y20*Source!I30</f>
        <v>0</v>
      </c>
      <c r="CY20">
        <f t="shared" si="0"/>
        <v>72826.240000000005</v>
      </c>
      <c r="CZ20">
        <f t="shared" si="1"/>
        <v>11978</v>
      </c>
      <c r="DA20">
        <f t="shared" si="2"/>
        <v>6.08</v>
      </c>
      <c r="DB20">
        <v>0</v>
      </c>
    </row>
    <row r="21" spans="1:106">
      <c r="A21">
        <f ca="1">ROW(Source!A30)</f>
        <v>30</v>
      </c>
      <c r="B21">
        <v>39278658</v>
      </c>
      <c r="C21">
        <v>39486510</v>
      </c>
      <c r="D21">
        <v>36805527</v>
      </c>
      <c r="E21">
        <v>1</v>
      </c>
      <c r="F21">
        <v>1</v>
      </c>
      <c r="G21">
        <v>1</v>
      </c>
      <c r="H21">
        <v>3</v>
      </c>
      <c r="I21" t="s">
        <v>610</v>
      </c>
      <c r="J21" t="s">
        <v>611</v>
      </c>
      <c r="K21" t="s">
        <v>612</v>
      </c>
      <c r="L21">
        <v>1348</v>
      </c>
      <c r="N21">
        <v>1009</v>
      </c>
      <c r="O21" t="s">
        <v>1097</v>
      </c>
      <c r="P21" t="s">
        <v>1097</v>
      </c>
      <c r="Q21">
        <v>1000</v>
      </c>
      <c r="W21">
        <v>0</v>
      </c>
      <c r="X21">
        <v>-2116243625</v>
      </c>
      <c r="Y21">
        <v>0</v>
      </c>
      <c r="AA21">
        <v>230432</v>
      </c>
      <c r="AB21">
        <v>0</v>
      </c>
      <c r="AC21">
        <v>0</v>
      </c>
      <c r="AD21">
        <v>0</v>
      </c>
      <c r="AE21">
        <v>37900</v>
      </c>
      <c r="AF21">
        <v>0</v>
      </c>
      <c r="AG21">
        <v>0</v>
      </c>
      <c r="AH21">
        <v>0</v>
      </c>
      <c r="AI21">
        <v>6.08</v>
      </c>
      <c r="AJ21">
        <v>1</v>
      </c>
      <c r="AK21">
        <v>1</v>
      </c>
      <c r="AL21">
        <v>1</v>
      </c>
      <c r="AN21">
        <v>0</v>
      </c>
      <c r="AO21">
        <v>1</v>
      </c>
      <c r="AP21">
        <v>1</v>
      </c>
      <c r="AQ21">
        <v>0</v>
      </c>
      <c r="AR21">
        <v>0</v>
      </c>
      <c r="AS21" t="s">
        <v>1067</v>
      </c>
      <c r="AT21">
        <v>1E-4</v>
      </c>
      <c r="AU21" t="s">
        <v>1100</v>
      </c>
      <c r="AV21">
        <v>0</v>
      </c>
      <c r="AW21">
        <v>2</v>
      </c>
      <c r="AX21">
        <v>39486523</v>
      </c>
      <c r="AY21">
        <v>1</v>
      </c>
      <c r="AZ21">
        <v>0</v>
      </c>
      <c r="BA21">
        <v>25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 ca="1">Y21*Source!I30</f>
        <v>0</v>
      </c>
      <c r="CY21">
        <f t="shared" si="0"/>
        <v>230432</v>
      </c>
      <c r="CZ21">
        <f t="shared" si="1"/>
        <v>37900</v>
      </c>
      <c r="DA21">
        <f t="shared" si="2"/>
        <v>6.08</v>
      </c>
      <c r="DB21">
        <v>0</v>
      </c>
    </row>
    <row r="22" spans="1:106">
      <c r="A22">
        <f ca="1">ROW(Source!A30)</f>
        <v>30</v>
      </c>
      <c r="B22">
        <v>39278658</v>
      </c>
      <c r="C22">
        <v>39486510</v>
      </c>
      <c r="D22">
        <v>36825287</v>
      </c>
      <c r="E22">
        <v>1</v>
      </c>
      <c r="F22">
        <v>1</v>
      </c>
      <c r="G22">
        <v>1</v>
      </c>
      <c r="H22">
        <v>3</v>
      </c>
      <c r="I22" t="s">
        <v>613</v>
      </c>
      <c r="J22" t="s">
        <v>614</v>
      </c>
      <c r="K22" t="s">
        <v>615</v>
      </c>
      <c r="L22">
        <v>1302</v>
      </c>
      <c r="N22">
        <v>1003</v>
      </c>
      <c r="O22" t="s">
        <v>8</v>
      </c>
      <c r="P22" t="s">
        <v>8</v>
      </c>
      <c r="Q22">
        <v>10</v>
      </c>
      <c r="W22">
        <v>0</v>
      </c>
      <c r="X22">
        <v>-1640127157</v>
      </c>
      <c r="Y22">
        <v>0</v>
      </c>
      <c r="AA22">
        <v>305.45999999999998</v>
      </c>
      <c r="AB22">
        <v>0</v>
      </c>
      <c r="AC22">
        <v>0</v>
      </c>
      <c r="AD22">
        <v>0</v>
      </c>
      <c r="AE22">
        <v>50.24</v>
      </c>
      <c r="AF22">
        <v>0</v>
      </c>
      <c r="AG22">
        <v>0</v>
      </c>
      <c r="AH22">
        <v>0</v>
      </c>
      <c r="AI22">
        <v>6.08</v>
      </c>
      <c r="AJ22">
        <v>1</v>
      </c>
      <c r="AK22">
        <v>1</v>
      </c>
      <c r="AL22">
        <v>1</v>
      </c>
      <c r="AN22">
        <v>0</v>
      </c>
      <c r="AO22">
        <v>1</v>
      </c>
      <c r="AP22">
        <v>1</v>
      </c>
      <c r="AQ22">
        <v>0</v>
      </c>
      <c r="AR22">
        <v>0</v>
      </c>
      <c r="AS22" t="s">
        <v>1067</v>
      </c>
      <c r="AT22">
        <v>1.8700000000000001E-2</v>
      </c>
      <c r="AU22" t="s">
        <v>1100</v>
      </c>
      <c r="AV22">
        <v>0</v>
      </c>
      <c r="AW22">
        <v>2</v>
      </c>
      <c r="AX22">
        <v>39486525</v>
      </c>
      <c r="AY22">
        <v>1</v>
      </c>
      <c r="AZ22">
        <v>0</v>
      </c>
      <c r="BA22">
        <v>27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 ca="1">Y22*Source!I30</f>
        <v>0</v>
      </c>
      <c r="CY22">
        <f t="shared" si="0"/>
        <v>305.45999999999998</v>
      </c>
      <c r="CZ22">
        <f t="shared" si="1"/>
        <v>50.24</v>
      </c>
      <c r="DA22">
        <f t="shared" si="2"/>
        <v>6.08</v>
      </c>
      <c r="DB22">
        <v>0</v>
      </c>
    </row>
    <row r="23" spans="1:106">
      <c r="A23">
        <f ca="1">ROW(Source!A30)</f>
        <v>30</v>
      </c>
      <c r="B23">
        <v>39278658</v>
      </c>
      <c r="C23">
        <v>39486510</v>
      </c>
      <c r="D23">
        <v>36825646</v>
      </c>
      <c r="E23">
        <v>1</v>
      </c>
      <c r="F23">
        <v>1</v>
      </c>
      <c r="G23">
        <v>1</v>
      </c>
      <c r="H23">
        <v>3</v>
      </c>
      <c r="I23" t="s">
        <v>616</v>
      </c>
      <c r="J23" t="s">
        <v>617</v>
      </c>
      <c r="K23" t="s">
        <v>618</v>
      </c>
      <c r="L23">
        <v>1348</v>
      </c>
      <c r="N23">
        <v>1009</v>
      </c>
      <c r="O23" t="s">
        <v>1097</v>
      </c>
      <c r="P23" t="s">
        <v>1097</v>
      </c>
      <c r="Q23">
        <v>1000</v>
      </c>
      <c r="W23">
        <v>0</v>
      </c>
      <c r="X23">
        <v>-1396314973</v>
      </c>
      <c r="Y23">
        <v>0</v>
      </c>
      <c r="AA23">
        <v>27087.62</v>
      </c>
      <c r="AB23">
        <v>0</v>
      </c>
      <c r="AC23">
        <v>0</v>
      </c>
      <c r="AD23">
        <v>0</v>
      </c>
      <c r="AE23">
        <v>4455.2</v>
      </c>
      <c r="AF23">
        <v>0</v>
      </c>
      <c r="AG23">
        <v>0</v>
      </c>
      <c r="AH23">
        <v>0</v>
      </c>
      <c r="AI23">
        <v>6.08</v>
      </c>
      <c r="AJ23">
        <v>1</v>
      </c>
      <c r="AK23">
        <v>1</v>
      </c>
      <c r="AL23">
        <v>1</v>
      </c>
      <c r="AN23">
        <v>0</v>
      </c>
      <c r="AO23">
        <v>1</v>
      </c>
      <c r="AP23">
        <v>1</v>
      </c>
      <c r="AQ23">
        <v>0</v>
      </c>
      <c r="AR23">
        <v>0</v>
      </c>
      <c r="AS23" t="s">
        <v>1067</v>
      </c>
      <c r="AT23">
        <v>3.0000000000000001E-5</v>
      </c>
      <c r="AU23" t="s">
        <v>1100</v>
      </c>
      <c r="AV23">
        <v>0</v>
      </c>
      <c r="AW23">
        <v>2</v>
      </c>
      <c r="AX23">
        <v>39486526</v>
      </c>
      <c r="AY23">
        <v>1</v>
      </c>
      <c r="AZ23">
        <v>0</v>
      </c>
      <c r="BA23">
        <v>28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 ca="1">Y23*Source!I30</f>
        <v>0</v>
      </c>
      <c r="CY23">
        <f t="shared" si="0"/>
        <v>27087.62</v>
      </c>
      <c r="CZ23">
        <f t="shared" si="1"/>
        <v>4455.2</v>
      </c>
      <c r="DA23">
        <f t="shared" si="2"/>
        <v>6.08</v>
      </c>
      <c r="DB23">
        <v>0</v>
      </c>
    </row>
    <row r="24" spans="1:106">
      <c r="A24">
        <f ca="1">ROW(Source!A30)</f>
        <v>30</v>
      </c>
      <c r="B24">
        <v>39278658</v>
      </c>
      <c r="C24">
        <v>39486510</v>
      </c>
      <c r="D24">
        <v>36826406</v>
      </c>
      <c r="E24">
        <v>1</v>
      </c>
      <c r="F24">
        <v>1</v>
      </c>
      <c r="G24">
        <v>1</v>
      </c>
      <c r="H24">
        <v>3</v>
      </c>
      <c r="I24" t="s">
        <v>619</v>
      </c>
      <c r="J24" t="s">
        <v>620</v>
      </c>
      <c r="K24" t="s">
        <v>621</v>
      </c>
      <c r="L24">
        <v>1348</v>
      </c>
      <c r="N24">
        <v>1009</v>
      </c>
      <c r="O24" t="s">
        <v>1097</v>
      </c>
      <c r="P24" t="s">
        <v>1097</v>
      </c>
      <c r="Q24">
        <v>1000</v>
      </c>
      <c r="W24">
        <v>0</v>
      </c>
      <c r="X24">
        <v>900832145</v>
      </c>
      <c r="Y24">
        <v>0</v>
      </c>
      <c r="AA24">
        <v>29913.599999999999</v>
      </c>
      <c r="AB24">
        <v>0</v>
      </c>
      <c r="AC24">
        <v>0</v>
      </c>
      <c r="AD24">
        <v>0</v>
      </c>
      <c r="AE24">
        <v>4920</v>
      </c>
      <c r="AF24">
        <v>0</v>
      </c>
      <c r="AG24">
        <v>0</v>
      </c>
      <c r="AH24">
        <v>0</v>
      </c>
      <c r="AI24">
        <v>6.08</v>
      </c>
      <c r="AJ24">
        <v>1</v>
      </c>
      <c r="AK24">
        <v>1</v>
      </c>
      <c r="AL24">
        <v>1</v>
      </c>
      <c r="AN24">
        <v>0</v>
      </c>
      <c r="AO24">
        <v>1</v>
      </c>
      <c r="AP24">
        <v>1</v>
      </c>
      <c r="AQ24">
        <v>0</v>
      </c>
      <c r="AR24">
        <v>0</v>
      </c>
      <c r="AS24" t="s">
        <v>1067</v>
      </c>
      <c r="AT24">
        <v>1.9400000000000001E-3</v>
      </c>
      <c r="AU24" t="s">
        <v>1100</v>
      </c>
      <c r="AV24">
        <v>0</v>
      </c>
      <c r="AW24">
        <v>2</v>
      </c>
      <c r="AX24">
        <v>39486527</v>
      </c>
      <c r="AY24">
        <v>1</v>
      </c>
      <c r="AZ24">
        <v>0</v>
      </c>
      <c r="BA24">
        <v>29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 ca="1">Y24*Source!I30</f>
        <v>0</v>
      </c>
      <c r="CY24">
        <f t="shared" si="0"/>
        <v>29913.599999999999</v>
      </c>
      <c r="CZ24">
        <f t="shared" si="1"/>
        <v>4920</v>
      </c>
      <c r="DA24">
        <f t="shared" si="2"/>
        <v>6.08</v>
      </c>
      <c r="DB24">
        <v>0</v>
      </c>
    </row>
    <row r="25" spans="1:106">
      <c r="A25">
        <f ca="1">ROW(Source!A30)</f>
        <v>30</v>
      </c>
      <c r="B25">
        <v>39278658</v>
      </c>
      <c r="C25">
        <v>39486510</v>
      </c>
      <c r="D25">
        <v>36837948</v>
      </c>
      <c r="E25">
        <v>1</v>
      </c>
      <c r="F25">
        <v>1</v>
      </c>
      <c r="G25">
        <v>1</v>
      </c>
      <c r="H25">
        <v>3</v>
      </c>
      <c r="I25" t="s">
        <v>622</v>
      </c>
      <c r="J25" t="s">
        <v>623</v>
      </c>
      <c r="K25" t="s">
        <v>624</v>
      </c>
      <c r="L25">
        <v>1348</v>
      </c>
      <c r="N25">
        <v>1009</v>
      </c>
      <c r="O25" t="s">
        <v>1097</v>
      </c>
      <c r="P25" t="s">
        <v>1097</v>
      </c>
      <c r="Q25">
        <v>1000</v>
      </c>
      <c r="W25">
        <v>0</v>
      </c>
      <c r="X25">
        <v>-1655298345</v>
      </c>
      <c r="Y25">
        <v>0</v>
      </c>
      <c r="AA25">
        <v>94969.600000000006</v>
      </c>
      <c r="AB25">
        <v>0</v>
      </c>
      <c r="AC25">
        <v>0</v>
      </c>
      <c r="AD25">
        <v>0</v>
      </c>
      <c r="AE25">
        <v>15620</v>
      </c>
      <c r="AF25">
        <v>0</v>
      </c>
      <c r="AG25">
        <v>0</v>
      </c>
      <c r="AH25">
        <v>0</v>
      </c>
      <c r="AI25">
        <v>6.08</v>
      </c>
      <c r="AJ25">
        <v>1</v>
      </c>
      <c r="AK25">
        <v>1</v>
      </c>
      <c r="AL25">
        <v>1</v>
      </c>
      <c r="AN25">
        <v>0</v>
      </c>
      <c r="AO25">
        <v>1</v>
      </c>
      <c r="AP25">
        <v>1</v>
      </c>
      <c r="AQ25">
        <v>0</v>
      </c>
      <c r="AR25">
        <v>0</v>
      </c>
      <c r="AS25" t="s">
        <v>1067</v>
      </c>
      <c r="AT25">
        <v>3.1E-4</v>
      </c>
      <c r="AU25" t="s">
        <v>1100</v>
      </c>
      <c r="AV25">
        <v>0</v>
      </c>
      <c r="AW25">
        <v>2</v>
      </c>
      <c r="AX25">
        <v>39486528</v>
      </c>
      <c r="AY25">
        <v>1</v>
      </c>
      <c r="AZ25">
        <v>0</v>
      </c>
      <c r="BA25">
        <v>30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 ca="1">Y25*Source!I30</f>
        <v>0</v>
      </c>
      <c r="CY25">
        <f t="shared" si="0"/>
        <v>94969.600000000006</v>
      </c>
      <c r="CZ25">
        <f t="shared" si="1"/>
        <v>15620</v>
      </c>
      <c r="DA25">
        <f t="shared" si="2"/>
        <v>6.08</v>
      </c>
      <c r="DB25">
        <v>0</v>
      </c>
    </row>
    <row r="26" spans="1:106">
      <c r="A26">
        <f ca="1">ROW(Source!A30)</f>
        <v>30</v>
      </c>
      <c r="B26">
        <v>39278658</v>
      </c>
      <c r="C26">
        <v>39486510</v>
      </c>
      <c r="D26">
        <v>36839146</v>
      </c>
      <c r="E26">
        <v>1</v>
      </c>
      <c r="F26">
        <v>1</v>
      </c>
      <c r="G26">
        <v>1</v>
      </c>
      <c r="H26">
        <v>3</v>
      </c>
      <c r="I26" t="s">
        <v>625</v>
      </c>
      <c r="J26" t="s">
        <v>626</v>
      </c>
      <c r="K26" t="s">
        <v>627</v>
      </c>
      <c r="L26">
        <v>1348</v>
      </c>
      <c r="N26">
        <v>1009</v>
      </c>
      <c r="O26" t="s">
        <v>1097</v>
      </c>
      <c r="P26" t="s">
        <v>1097</v>
      </c>
      <c r="Q26">
        <v>1000</v>
      </c>
      <c r="W26">
        <v>0</v>
      </c>
      <c r="X26">
        <v>-639604785</v>
      </c>
      <c r="Y26">
        <v>0</v>
      </c>
      <c r="AA26">
        <v>57273.599999999999</v>
      </c>
      <c r="AB26">
        <v>0</v>
      </c>
      <c r="AC26">
        <v>0</v>
      </c>
      <c r="AD26">
        <v>0</v>
      </c>
      <c r="AE26">
        <v>9420</v>
      </c>
      <c r="AF26">
        <v>0</v>
      </c>
      <c r="AG26">
        <v>0</v>
      </c>
      <c r="AH26">
        <v>0</v>
      </c>
      <c r="AI26">
        <v>6.08</v>
      </c>
      <c r="AJ26">
        <v>1</v>
      </c>
      <c r="AK26">
        <v>1</v>
      </c>
      <c r="AL26">
        <v>1</v>
      </c>
      <c r="AN26">
        <v>0</v>
      </c>
      <c r="AO26">
        <v>1</v>
      </c>
      <c r="AP26">
        <v>1</v>
      </c>
      <c r="AQ26">
        <v>0</v>
      </c>
      <c r="AR26">
        <v>0</v>
      </c>
      <c r="AS26" t="s">
        <v>1067</v>
      </c>
      <c r="AT26">
        <v>5.9999999999999995E-4</v>
      </c>
      <c r="AU26" t="s">
        <v>1100</v>
      </c>
      <c r="AV26">
        <v>0</v>
      </c>
      <c r="AW26">
        <v>2</v>
      </c>
      <c r="AX26">
        <v>39486529</v>
      </c>
      <c r="AY26">
        <v>1</v>
      </c>
      <c r="AZ26">
        <v>0</v>
      </c>
      <c r="BA26">
        <v>31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 ca="1">Y26*Source!I30</f>
        <v>0</v>
      </c>
      <c r="CY26">
        <f t="shared" si="0"/>
        <v>57273.599999999999</v>
      </c>
      <c r="CZ26">
        <f t="shared" si="1"/>
        <v>9420</v>
      </c>
      <c r="DA26">
        <f t="shared" si="2"/>
        <v>6.08</v>
      </c>
      <c r="DB26">
        <v>0</v>
      </c>
    </row>
    <row r="27" spans="1:106">
      <c r="A27">
        <f ca="1">ROW(Source!A31)</f>
        <v>31</v>
      </c>
      <c r="B27">
        <v>39278658</v>
      </c>
      <c r="C27">
        <v>39278976</v>
      </c>
      <c r="D27">
        <v>37064998</v>
      </c>
      <c r="E27">
        <v>1</v>
      </c>
      <c r="F27">
        <v>1</v>
      </c>
      <c r="G27">
        <v>1</v>
      </c>
      <c r="H27">
        <v>1</v>
      </c>
      <c r="I27" t="s">
        <v>628</v>
      </c>
      <c r="J27" t="s">
        <v>1067</v>
      </c>
      <c r="K27" t="s">
        <v>629</v>
      </c>
      <c r="L27">
        <v>1191</v>
      </c>
      <c r="N27">
        <v>1013</v>
      </c>
      <c r="O27" t="s">
        <v>574</v>
      </c>
      <c r="P27" t="s">
        <v>574</v>
      </c>
      <c r="Q27">
        <v>1</v>
      </c>
      <c r="W27">
        <v>0</v>
      </c>
      <c r="X27">
        <v>735429535</v>
      </c>
      <c r="Y27">
        <v>3.77</v>
      </c>
      <c r="AA27">
        <v>0</v>
      </c>
      <c r="AB27">
        <v>0</v>
      </c>
      <c r="AC27">
        <v>0</v>
      </c>
      <c r="AD27">
        <v>47.42</v>
      </c>
      <c r="AE27">
        <v>0</v>
      </c>
      <c r="AF27">
        <v>0</v>
      </c>
      <c r="AG27">
        <v>0</v>
      </c>
      <c r="AH27">
        <v>7.8</v>
      </c>
      <c r="AI27">
        <v>1</v>
      </c>
      <c r="AJ27">
        <v>1</v>
      </c>
      <c r="AK27">
        <v>1</v>
      </c>
      <c r="AL27">
        <v>6.08</v>
      </c>
      <c r="AN27">
        <v>0</v>
      </c>
      <c r="AO27">
        <v>1</v>
      </c>
      <c r="AP27">
        <v>0</v>
      </c>
      <c r="AQ27">
        <v>0</v>
      </c>
      <c r="AR27">
        <v>0</v>
      </c>
      <c r="AS27" t="s">
        <v>1067</v>
      </c>
      <c r="AT27">
        <v>3.77</v>
      </c>
      <c r="AU27" t="s">
        <v>1067</v>
      </c>
      <c r="AV27">
        <v>1</v>
      </c>
      <c r="AW27">
        <v>2</v>
      </c>
      <c r="AX27">
        <v>39486532</v>
      </c>
      <c r="AY27">
        <v>1</v>
      </c>
      <c r="AZ27">
        <v>0</v>
      </c>
      <c r="BA27">
        <v>32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 ca="1">Y27*Source!I31</f>
        <v>2.7521</v>
      </c>
      <c r="CY27">
        <f t="shared" ref="CY27:CY32" si="3">AD27</f>
        <v>47.42</v>
      </c>
      <c r="CZ27">
        <f t="shared" ref="CZ27:CZ32" si="4">AH27</f>
        <v>7.8</v>
      </c>
      <c r="DA27">
        <f t="shared" ref="DA27:DA32" si="5">AL27</f>
        <v>6.08</v>
      </c>
      <c r="DB27">
        <v>0</v>
      </c>
    </row>
    <row r="28" spans="1:106">
      <c r="A28">
        <f ca="1">ROW(Source!A32)</f>
        <v>32</v>
      </c>
      <c r="B28">
        <v>39278658</v>
      </c>
      <c r="C28">
        <v>39278980</v>
      </c>
      <c r="D28">
        <v>37064998</v>
      </c>
      <c r="E28">
        <v>1</v>
      </c>
      <c r="F28">
        <v>1</v>
      </c>
      <c r="G28">
        <v>1</v>
      </c>
      <c r="H28">
        <v>1</v>
      </c>
      <c r="I28" t="s">
        <v>628</v>
      </c>
      <c r="J28" t="s">
        <v>1067</v>
      </c>
      <c r="K28" t="s">
        <v>629</v>
      </c>
      <c r="L28">
        <v>1191</v>
      </c>
      <c r="N28">
        <v>1013</v>
      </c>
      <c r="O28" t="s">
        <v>574</v>
      </c>
      <c r="P28" t="s">
        <v>574</v>
      </c>
      <c r="Q28">
        <v>1</v>
      </c>
      <c r="W28">
        <v>0</v>
      </c>
      <c r="X28">
        <v>735429535</v>
      </c>
      <c r="Y28">
        <v>17.440000000000001</v>
      </c>
      <c r="AA28">
        <v>0</v>
      </c>
      <c r="AB28">
        <v>0</v>
      </c>
      <c r="AC28">
        <v>0</v>
      </c>
      <c r="AD28">
        <v>47.42</v>
      </c>
      <c r="AE28">
        <v>0</v>
      </c>
      <c r="AF28">
        <v>0</v>
      </c>
      <c r="AG28">
        <v>0</v>
      </c>
      <c r="AH28">
        <v>7.8</v>
      </c>
      <c r="AI28">
        <v>1</v>
      </c>
      <c r="AJ28">
        <v>1</v>
      </c>
      <c r="AK28">
        <v>1</v>
      </c>
      <c r="AL28">
        <v>6.08</v>
      </c>
      <c r="AN28">
        <v>0</v>
      </c>
      <c r="AO28">
        <v>1</v>
      </c>
      <c r="AP28">
        <v>0</v>
      </c>
      <c r="AQ28">
        <v>0</v>
      </c>
      <c r="AR28">
        <v>0</v>
      </c>
      <c r="AS28" t="s">
        <v>1067</v>
      </c>
      <c r="AT28">
        <v>17.440000000000001</v>
      </c>
      <c r="AU28" t="s">
        <v>1067</v>
      </c>
      <c r="AV28">
        <v>1</v>
      </c>
      <c r="AW28">
        <v>2</v>
      </c>
      <c r="AX28">
        <v>39278981</v>
      </c>
      <c r="AY28">
        <v>1</v>
      </c>
      <c r="AZ28">
        <v>0</v>
      </c>
      <c r="BA28">
        <v>34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 ca="1">Y28*Source!I32</f>
        <v>51.273600000000002</v>
      </c>
      <c r="CY28">
        <f t="shared" si="3"/>
        <v>47.42</v>
      </c>
      <c r="CZ28">
        <f t="shared" si="4"/>
        <v>7.8</v>
      </c>
      <c r="DA28">
        <f t="shared" si="5"/>
        <v>6.08</v>
      </c>
      <c r="DB28">
        <v>0</v>
      </c>
    </row>
    <row r="29" spans="1:106">
      <c r="A29">
        <f ca="1">ROW(Source!A33)</f>
        <v>33</v>
      </c>
      <c r="B29">
        <v>39278658</v>
      </c>
      <c r="C29">
        <v>39278984</v>
      </c>
      <c r="D29">
        <v>37064998</v>
      </c>
      <c r="E29">
        <v>1</v>
      </c>
      <c r="F29">
        <v>1</v>
      </c>
      <c r="G29">
        <v>1</v>
      </c>
      <c r="H29">
        <v>1</v>
      </c>
      <c r="I29" t="s">
        <v>628</v>
      </c>
      <c r="J29" t="s">
        <v>1067</v>
      </c>
      <c r="K29" t="s">
        <v>629</v>
      </c>
      <c r="L29">
        <v>1191</v>
      </c>
      <c r="N29">
        <v>1013</v>
      </c>
      <c r="O29" t="s">
        <v>574</v>
      </c>
      <c r="P29" t="s">
        <v>574</v>
      </c>
      <c r="Q29">
        <v>1</v>
      </c>
      <c r="W29">
        <v>0</v>
      </c>
      <c r="X29">
        <v>735429535</v>
      </c>
      <c r="Y29">
        <v>7.67</v>
      </c>
      <c r="AA29">
        <v>0</v>
      </c>
      <c r="AB29">
        <v>0</v>
      </c>
      <c r="AC29">
        <v>0</v>
      </c>
      <c r="AD29">
        <v>47.42</v>
      </c>
      <c r="AE29">
        <v>0</v>
      </c>
      <c r="AF29">
        <v>0</v>
      </c>
      <c r="AG29">
        <v>0</v>
      </c>
      <c r="AH29">
        <v>7.8</v>
      </c>
      <c r="AI29">
        <v>1</v>
      </c>
      <c r="AJ29">
        <v>1</v>
      </c>
      <c r="AK29">
        <v>1</v>
      </c>
      <c r="AL29">
        <v>6.08</v>
      </c>
      <c r="AN29">
        <v>0</v>
      </c>
      <c r="AO29">
        <v>1</v>
      </c>
      <c r="AP29">
        <v>0</v>
      </c>
      <c r="AQ29">
        <v>0</v>
      </c>
      <c r="AR29">
        <v>0</v>
      </c>
      <c r="AS29" t="s">
        <v>1067</v>
      </c>
      <c r="AT29">
        <v>7.67</v>
      </c>
      <c r="AU29" t="s">
        <v>1067</v>
      </c>
      <c r="AV29">
        <v>1</v>
      </c>
      <c r="AW29">
        <v>2</v>
      </c>
      <c r="AX29">
        <v>39278985</v>
      </c>
      <c r="AY29">
        <v>1</v>
      </c>
      <c r="AZ29">
        <v>0</v>
      </c>
      <c r="BA29">
        <v>36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 ca="1">Y29*Source!I33</f>
        <v>22.549799999999998</v>
      </c>
      <c r="CY29">
        <f t="shared" si="3"/>
        <v>47.42</v>
      </c>
      <c r="CZ29">
        <f t="shared" si="4"/>
        <v>7.8</v>
      </c>
      <c r="DA29">
        <f t="shared" si="5"/>
        <v>6.08</v>
      </c>
      <c r="DB29">
        <v>0</v>
      </c>
    </row>
    <row r="30" spans="1:106">
      <c r="A30">
        <f ca="1">ROW(Source!A34)</f>
        <v>34</v>
      </c>
      <c r="B30">
        <v>39278658</v>
      </c>
      <c r="C30">
        <v>39278988</v>
      </c>
      <c r="D30">
        <v>37064998</v>
      </c>
      <c r="E30">
        <v>1</v>
      </c>
      <c r="F30">
        <v>1</v>
      </c>
      <c r="G30">
        <v>1</v>
      </c>
      <c r="H30">
        <v>1</v>
      </c>
      <c r="I30" t="s">
        <v>628</v>
      </c>
      <c r="J30" t="s">
        <v>1067</v>
      </c>
      <c r="K30" t="s">
        <v>629</v>
      </c>
      <c r="L30">
        <v>1191</v>
      </c>
      <c r="N30">
        <v>1013</v>
      </c>
      <c r="O30" t="s">
        <v>574</v>
      </c>
      <c r="P30" t="s">
        <v>574</v>
      </c>
      <c r="Q30">
        <v>1</v>
      </c>
      <c r="W30">
        <v>0</v>
      </c>
      <c r="X30">
        <v>735429535</v>
      </c>
      <c r="Y30">
        <v>8.7100000000000009</v>
      </c>
      <c r="AA30">
        <v>0</v>
      </c>
      <c r="AB30">
        <v>0</v>
      </c>
      <c r="AC30">
        <v>0</v>
      </c>
      <c r="AD30">
        <v>47.42</v>
      </c>
      <c r="AE30">
        <v>0</v>
      </c>
      <c r="AF30">
        <v>0</v>
      </c>
      <c r="AG30">
        <v>0</v>
      </c>
      <c r="AH30">
        <v>7.8</v>
      </c>
      <c r="AI30">
        <v>1</v>
      </c>
      <c r="AJ30">
        <v>1</v>
      </c>
      <c r="AK30">
        <v>1</v>
      </c>
      <c r="AL30">
        <v>6.08</v>
      </c>
      <c r="AN30">
        <v>0</v>
      </c>
      <c r="AO30">
        <v>1</v>
      </c>
      <c r="AP30">
        <v>0</v>
      </c>
      <c r="AQ30">
        <v>0</v>
      </c>
      <c r="AR30">
        <v>0</v>
      </c>
      <c r="AS30" t="s">
        <v>1067</v>
      </c>
      <c r="AT30">
        <v>8.7100000000000009</v>
      </c>
      <c r="AU30" t="s">
        <v>1067</v>
      </c>
      <c r="AV30">
        <v>1</v>
      </c>
      <c r="AW30">
        <v>2</v>
      </c>
      <c r="AX30">
        <v>39278989</v>
      </c>
      <c r="AY30">
        <v>1</v>
      </c>
      <c r="AZ30">
        <v>0</v>
      </c>
      <c r="BA30">
        <v>38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 ca="1">Y30*Source!I34</f>
        <v>25.607400000000002</v>
      </c>
      <c r="CY30">
        <f t="shared" si="3"/>
        <v>47.42</v>
      </c>
      <c r="CZ30">
        <f t="shared" si="4"/>
        <v>7.8</v>
      </c>
      <c r="DA30">
        <f t="shared" si="5"/>
        <v>6.08</v>
      </c>
      <c r="DB30">
        <v>0</v>
      </c>
    </row>
    <row r="31" spans="1:106">
      <c r="A31">
        <f ca="1">ROW(Source!A35)</f>
        <v>35</v>
      </c>
      <c r="B31">
        <v>39278658</v>
      </c>
      <c r="C31">
        <v>39278992</v>
      </c>
      <c r="D31">
        <v>37068148</v>
      </c>
      <c r="E31">
        <v>1</v>
      </c>
      <c r="F31">
        <v>1</v>
      </c>
      <c r="G31">
        <v>1</v>
      </c>
      <c r="H31">
        <v>1</v>
      </c>
      <c r="I31" t="s">
        <v>630</v>
      </c>
      <c r="J31" t="s">
        <v>1067</v>
      </c>
      <c r="K31" t="s">
        <v>631</v>
      </c>
      <c r="L31">
        <v>1191</v>
      </c>
      <c r="N31">
        <v>1013</v>
      </c>
      <c r="O31" t="s">
        <v>574</v>
      </c>
      <c r="P31" t="s">
        <v>574</v>
      </c>
      <c r="Q31">
        <v>1</v>
      </c>
      <c r="W31">
        <v>0</v>
      </c>
      <c r="X31">
        <v>371339561</v>
      </c>
      <c r="Y31">
        <v>103.91</v>
      </c>
      <c r="AA31">
        <v>0</v>
      </c>
      <c r="AB31">
        <v>0</v>
      </c>
      <c r="AC31">
        <v>0</v>
      </c>
      <c r="AD31">
        <v>49.19</v>
      </c>
      <c r="AE31">
        <v>0</v>
      </c>
      <c r="AF31">
        <v>0</v>
      </c>
      <c r="AG31">
        <v>0</v>
      </c>
      <c r="AH31">
        <v>8.09</v>
      </c>
      <c r="AI31">
        <v>1</v>
      </c>
      <c r="AJ31">
        <v>1</v>
      </c>
      <c r="AK31">
        <v>1</v>
      </c>
      <c r="AL31">
        <v>6.08</v>
      </c>
      <c r="AN31">
        <v>0</v>
      </c>
      <c r="AO31">
        <v>1</v>
      </c>
      <c r="AP31">
        <v>0</v>
      </c>
      <c r="AQ31">
        <v>0</v>
      </c>
      <c r="AR31">
        <v>0</v>
      </c>
      <c r="AS31" t="s">
        <v>1067</v>
      </c>
      <c r="AT31">
        <v>103.91</v>
      </c>
      <c r="AU31" t="s">
        <v>1067</v>
      </c>
      <c r="AV31">
        <v>1</v>
      </c>
      <c r="AW31">
        <v>2</v>
      </c>
      <c r="AX31">
        <v>39486535</v>
      </c>
      <c r="AY31">
        <v>1</v>
      </c>
      <c r="AZ31">
        <v>0</v>
      </c>
      <c r="BA31">
        <v>40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 ca="1">Y31*Source!I35</f>
        <v>16.573644999999999</v>
      </c>
      <c r="CY31">
        <f t="shared" si="3"/>
        <v>49.19</v>
      </c>
      <c r="CZ31">
        <f t="shared" si="4"/>
        <v>8.09</v>
      </c>
      <c r="DA31">
        <f t="shared" si="5"/>
        <v>6.08</v>
      </c>
      <c r="DB31">
        <v>0</v>
      </c>
    </row>
    <row r="32" spans="1:106">
      <c r="A32">
        <f ca="1">ROW(Source!A35)</f>
        <v>35</v>
      </c>
      <c r="B32">
        <v>39278658</v>
      </c>
      <c r="C32">
        <v>39278992</v>
      </c>
      <c r="D32">
        <v>37064876</v>
      </c>
      <c r="E32">
        <v>1</v>
      </c>
      <c r="F32">
        <v>1</v>
      </c>
      <c r="G32">
        <v>1</v>
      </c>
      <c r="H32">
        <v>1</v>
      </c>
      <c r="I32" t="s">
        <v>575</v>
      </c>
      <c r="J32" t="s">
        <v>1067</v>
      </c>
      <c r="K32" t="s">
        <v>576</v>
      </c>
      <c r="L32">
        <v>1191</v>
      </c>
      <c r="N32">
        <v>1013</v>
      </c>
      <c r="O32" t="s">
        <v>574</v>
      </c>
      <c r="P32" t="s">
        <v>574</v>
      </c>
      <c r="Q32">
        <v>1</v>
      </c>
      <c r="W32">
        <v>0</v>
      </c>
      <c r="X32">
        <v>-1417349443</v>
      </c>
      <c r="Y32">
        <v>7.74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1</v>
      </c>
      <c r="AJ32">
        <v>1</v>
      </c>
      <c r="AK32">
        <v>6.08</v>
      </c>
      <c r="AL32">
        <v>1</v>
      </c>
      <c r="AN32">
        <v>0</v>
      </c>
      <c r="AO32">
        <v>1</v>
      </c>
      <c r="AP32">
        <v>0</v>
      </c>
      <c r="AQ32">
        <v>0</v>
      </c>
      <c r="AR32">
        <v>0</v>
      </c>
      <c r="AS32" t="s">
        <v>1067</v>
      </c>
      <c r="AT32">
        <v>7.74</v>
      </c>
      <c r="AU32" t="s">
        <v>1067</v>
      </c>
      <c r="AV32">
        <v>2</v>
      </c>
      <c r="AW32">
        <v>2</v>
      </c>
      <c r="AX32">
        <v>39486536</v>
      </c>
      <c r="AY32">
        <v>1</v>
      </c>
      <c r="AZ32">
        <v>0</v>
      </c>
      <c r="BA32">
        <v>41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 ca="1">Y32*Source!I35</f>
        <v>1.2345300000000001</v>
      </c>
      <c r="CY32">
        <f t="shared" si="3"/>
        <v>0</v>
      </c>
      <c r="CZ32">
        <f t="shared" si="4"/>
        <v>0</v>
      </c>
      <c r="DA32">
        <f t="shared" si="5"/>
        <v>1</v>
      </c>
      <c r="DB32">
        <v>0</v>
      </c>
    </row>
    <row r="33" spans="1:106">
      <c r="A33">
        <f ca="1">ROW(Source!A35)</f>
        <v>35</v>
      </c>
      <c r="B33">
        <v>39278658</v>
      </c>
      <c r="C33">
        <v>39278992</v>
      </c>
      <c r="D33">
        <v>36882452</v>
      </c>
      <c r="E33">
        <v>1</v>
      </c>
      <c r="F33">
        <v>1</v>
      </c>
      <c r="G33">
        <v>1</v>
      </c>
      <c r="H33">
        <v>2</v>
      </c>
      <c r="I33" t="s">
        <v>632</v>
      </c>
      <c r="J33" t="s">
        <v>633</v>
      </c>
      <c r="K33" t="s">
        <v>634</v>
      </c>
      <c r="L33">
        <v>1368</v>
      </c>
      <c r="N33">
        <v>1011</v>
      </c>
      <c r="O33" t="s">
        <v>580</v>
      </c>
      <c r="P33" t="s">
        <v>580</v>
      </c>
      <c r="Q33">
        <v>1</v>
      </c>
      <c r="W33">
        <v>0</v>
      </c>
      <c r="X33">
        <v>1188625873</v>
      </c>
      <c r="Y33">
        <v>7.74</v>
      </c>
      <c r="AA33">
        <v>0</v>
      </c>
      <c r="AB33">
        <v>190.06</v>
      </c>
      <c r="AC33">
        <v>13.5</v>
      </c>
      <c r="AD33">
        <v>0</v>
      </c>
      <c r="AE33">
        <v>0</v>
      </c>
      <c r="AF33">
        <v>31.26</v>
      </c>
      <c r="AG33">
        <v>13.5</v>
      </c>
      <c r="AH33">
        <v>0</v>
      </c>
      <c r="AI33">
        <v>1</v>
      </c>
      <c r="AJ33">
        <v>6.08</v>
      </c>
      <c r="AK33">
        <v>1</v>
      </c>
      <c r="AL33">
        <v>1</v>
      </c>
      <c r="AN33">
        <v>0</v>
      </c>
      <c r="AO33">
        <v>1</v>
      </c>
      <c r="AP33">
        <v>0</v>
      </c>
      <c r="AQ33">
        <v>0</v>
      </c>
      <c r="AR33">
        <v>0</v>
      </c>
      <c r="AS33" t="s">
        <v>1067</v>
      </c>
      <c r="AT33">
        <v>7.74</v>
      </c>
      <c r="AU33" t="s">
        <v>1067</v>
      </c>
      <c r="AV33">
        <v>0</v>
      </c>
      <c r="AW33">
        <v>2</v>
      </c>
      <c r="AX33">
        <v>39486537</v>
      </c>
      <c r="AY33">
        <v>1</v>
      </c>
      <c r="AZ33">
        <v>0</v>
      </c>
      <c r="BA33">
        <v>42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 ca="1">Y33*Source!I35</f>
        <v>1.2345300000000001</v>
      </c>
      <c r="CY33">
        <f>AB33</f>
        <v>190.06</v>
      </c>
      <c r="CZ33">
        <f>AF33</f>
        <v>31.26</v>
      </c>
      <c r="DA33">
        <f>AJ33</f>
        <v>6.08</v>
      </c>
      <c r="DB33">
        <v>0</v>
      </c>
    </row>
    <row r="34" spans="1:106">
      <c r="A34">
        <f ca="1">ROW(Source!A36)</f>
        <v>36</v>
      </c>
      <c r="B34">
        <v>39278658</v>
      </c>
      <c r="C34">
        <v>39278996</v>
      </c>
      <c r="D34">
        <v>37080781</v>
      </c>
      <c r="E34">
        <v>1</v>
      </c>
      <c r="F34">
        <v>1</v>
      </c>
      <c r="G34">
        <v>1</v>
      </c>
      <c r="H34">
        <v>1</v>
      </c>
      <c r="I34" t="s">
        <v>635</v>
      </c>
      <c r="J34" t="s">
        <v>1067</v>
      </c>
      <c r="K34" t="s">
        <v>636</v>
      </c>
      <c r="L34">
        <v>1191</v>
      </c>
      <c r="N34">
        <v>1013</v>
      </c>
      <c r="O34" t="s">
        <v>574</v>
      </c>
      <c r="P34" t="s">
        <v>574</v>
      </c>
      <c r="Q34">
        <v>1</v>
      </c>
      <c r="W34">
        <v>0</v>
      </c>
      <c r="X34">
        <v>912892513</v>
      </c>
      <c r="Y34">
        <v>1.68</v>
      </c>
      <c r="AA34">
        <v>0</v>
      </c>
      <c r="AB34">
        <v>0</v>
      </c>
      <c r="AC34">
        <v>0</v>
      </c>
      <c r="AD34">
        <v>60.31</v>
      </c>
      <c r="AE34">
        <v>0</v>
      </c>
      <c r="AF34">
        <v>0</v>
      </c>
      <c r="AG34">
        <v>0</v>
      </c>
      <c r="AH34">
        <v>9.92</v>
      </c>
      <c r="AI34">
        <v>1</v>
      </c>
      <c r="AJ34">
        <v>1</v>
      </c>
      <c r="AK34">
        <v>1</v>
      </c>
      <c r="AL34">
        <v>6.08</v>
      </c>
      <c r="AN34">
        <v>0</v>
      </c>
      <c r="AO34">
        <v>1</v>
      </c>
      <c r="AP34">
        <v>1</v>
      </c>
      <c r="AQ34">
        <v>0</v>
      </c>
      <c r="AR34">
        <v>0</v>
      </c>
      <c r="AS34" t="s">
        <v>1067</v>
      </c>
      <c r="AT34">
        <v>2.4</v>
      </c>
      <c r="AU34" t="s">
        <v>1101</v>
      </c>
      <c r="AV34">
        <v>1</v>
      </c>
      <c r="AW34">
        <v>2</v>
      </c>
      <c r="AX34">
        <v>39278997</v>
      </c>
      <c r="AY34">
        <v>1</v>
      </c>
      <c r="AZ34">
        <v>0</v>
      </c>
      <c r="BA34">
        <v>43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 ca="1">Y34*Source!I36</f>
        <v>4.2671999999999999</v>
      </c>
      <c r="CY34">
        <f>AD34</f>
        <v>60.31</v>
      </c>
      <c r="CZ34">
        <f>AH34</f>
        <v>9.92</v>
      </c>
      <c r="DA34">
        <f>AL34</f>
        <v>6.08</v>
      </c>
      <c r="DB34">
        <v>0</v>
      </c>
    </row>
    <row r="35" spans="1:106">
      <c r="A35">
        <f ca="1">ROW(Source!A36)</f>
        <v>36</v>
      </c>
      <c r="B35">
        <v>39278658</v>
      </c>
      <c r="C35">
        <v>39278996</v>
      </c>
      <c r="D35">
        <v>37064876</v>
      </c>
      <c r="E35">
        <v>1</v>
      </c>
      <c r="F35">
        <v>1</v>
      </c>
      <c r="G35">
        <v>1</v>
      </c>
      <c r="H35">
        <v>1</v>
      </c>
      <c r="I35" t="s">
        <v>575</v>
      </c>
      <c r="J35" t="s">
        <v>1067</v>
      </c>
      <c r="K35" t="s">
        <v>576</v>
      </c>
      <c r="L35">
        <v>1191</v>
      </c>
      <c r="N35">
        <v>1013</v>
      </c>
      <c r="O35" t="s">
        <v>574</v>
      </c>
      <c r="P35" t="s">
        <v>574</v>
      </c>
      <c r="Q35">
        <v>1</v>
      </c>
      <c r="W35">
        <v>0</v>
      </c>
      <c r="X35">
        <v>-1417349443</v>
      </c>
      <c r="Y35">
        <v>0.17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1</v>
      </c>
      <c r="AJ35">
        <v>1</v>
      </c>
      <c r="AK35">
        <v>6.08</v>
      </c>
      <c r="AL35">
        <v>1</v>
      </c>
      <c r="AN35">
        <v>0</v>
      </c>
      <c r="AO35">
        <v>1</v>
      </c>
      <c r="AP35">
        <v>0</v>
      </c>
      <c r="AQ35">
        <v>0</v>
      </c>
      <c r="AR35">
        <v>0</v>
      </c>
      <c r="AS35" t="s">
        <v>1067</v>
      </c>
      <c r="AT35">
        <v>0.17</v>
      </c>
      <c r="AU35" t="s">
        <v>1067</v>
      </c>
      <c r="AV35">
        <v>2</v>
      </c>
      <c r="AW35">
        <v>2</v>
      </c>
      <c r="AX35">
        <v>39278998</v>
      </c>
      <c r="AY35">
        <v>1</v>
      </c>
      <c r="AZ35">
        <v>2048</v>
      </c>
      <c r="BA35">
        <v>44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 ca="1">Y35*Source!I36</f>
        <v>0.43180000000000002</v>
      </c>
      <c r="CY35">
        <f>AD35</f>
        <v>0</v>
      </c>
      <c r="CZ35">
        <f>AH35</f>
        <v>0</v>
      </c>
      <c r="DA35">
        <f>AL35</f>
        <v>1</v>
      </c>
      <c r="DB35">
        <v>0</v>
      </c>
    </row>
    <row r="36" spans="1:106">
      <c r="A36">
        <f ca="1">ROW(Source!A36)</f>
        <v>36</v>
      </c>
      <c r="B36">
        <v>39278658</v>
      </c>
      <c r="C36">
        <v>39278996</v>
      </c>
      <c r="D36">
        <v>36883554</v>
      </c>
      <c r="E36">
        <v>1</v>
      </c>
      <c r="F36">
        <v>1</v>
      </c>
      <c r="G36">
        <v>1</v>
      </c>
      <c r="H36">
        <v>2</v>
      </c>
      <c r="I36" t="s">
        <v>577</v>
      </c>
      <c r="J36" t="s">
        <v>578</v>
      </c>
      <c r="K36" t="s">
        <v>579</v>
      </c>
      <c r="L36">
        <v>1368</v>
      </c>
      <c r="N36">
        <v>1011</v>
      </c>
      <c r="O36" t="s">
        <v>580</v>
      </c>
      <c r="P36" t="s">
        <v>580</v>
      </c>
      <c r="Q36">
        <v>1</v>
      </c>
      <c r="W36">
        <v>0</v>
      </c>
      <c r="X36">
        <v>1372534845</v>
      </c>
      <c r="Y36">
        <v>0.11899999999999999</v>
      </c>
      <c r="AA36">
        <v>0</v>
      </c>
      <c r="AB36">
        <v>399.52</v>
      </c>
      <c r="AC36">
        <v>11.6</v>
      </c>
      <c r="AD36">
        <v>0</v>
      </c>
      <c r="AE36">
        <v>0</v>
      </c>
      <c r="AF36">
        <v>65.709999999999994</v>
      </c>
      <c r="AG36">
        <v>11.6</v>
      </c>
      <c r="AH36">
        <v>0</v>
      </c>
      <c r="AI36">
        <v>1</v>
      </c>
      <c r="AJ36">
        <v>6.08</v>
      </c>
      <c r="AK36">
        <v>1</v>
      </c>
      <c r="AL36">
        <v>1</v>
      </c>
      <c r="AN36">
        <v>0</v>
      </c>
      <c r="AO36">
        <v>1</v>
      </c>
      <c r="AP36">
        <v>1</v>
      </c>
      <c r="AQ36">
        <v>0</v>
      </c>
      <c r="AR36">
        <v>0</v>
      </c>
      <c r="AS36" t="s">
        <v>1067</v>
      </c>
      <c r="AT36">
        <v>0.17</v>
      </c>
      <c r="AU36" t="s">
        <v>1101</v>
      </c>
      <c r="AV36">
        <v>0</v>
      </c>
      <c r="AW36">
        <v>2</v>
      </c>
      <c r="AX36">
        <v>39278999</v>
      </c>
      <c r="AY36">
        <v>1</v>
      </c>
      <c r="AZ36">
        <v>0</v>
      </c>
      <c r="BA36">
        <v>45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 ca="1">Y36*Source!I36</f>
        <v>0.30225999999999997</v>
      </c>
      <c r="CY36">
        <f>AB36</f>
        <v>399.52</v>
      </c>
      <c r="CZ36">
        <f>AF36</f>
        <v>65.709999999999994</v>
      </c>
      <c r="DA36">
        <f>AJ36</f>
        <v>6.08</v>
      </c>
      <c r="DB36">
        <v>0</v>
      </c>
    </row>
    <row r="37" spans="1:106">
      <c r="A37">
        <f ca="1">ROW(Source!A36)</f>
        <v>36</v>
      </c>
      <c r="B37">
        <v>39278658</v>
      </c>
      <c r="C37">
        <v>39278996</v>
      </c>
      <c r="D37">
        <v>36883858</v>
      </c>
      <c r="E37">
        <v>1</v>
      </c>
      <c r="F37">
        <v>1</v>
      </c>
      <c r="G37">
        <v>1</v>
      </c>
      <c r="H37">
        <v>2</v>
      </c>
      <c r="I37" t="s">
        <v>637</v>
      </c>
      <c r="J37" t="s">
        <v>638</v>
      </c>
      <c r="K37" t="s">
        <v>639</v>
      </c>
      <c r="L37">
        <v>1368</v>
      </c>
      <c r="N37">
        <v>1011</v>
      </c>
      <c r="O37" t="s">
        <v>580</v>
      </c>
      <c r="P37" t="s">
        <v>580</v>
      </c>
      <c r="Q37">
        <v>1</v>
      </c>
      <c r="W37">
        <v>0</v>
      </c>
      <c r="X37">
        <v>-353815937</v>
      </c>
      <c r="Y37">
        <v>0.27999999999999997</v>
      </c>
      <c r="AA37">
        <v>0</v>
      </c>
      <c r="AB37">
        <v>49.25</v>
      </c>
      <c r="AC37">
        <v>0</v>
      </c>
      <c r="AD37">
        <v>0</v>
      </c>
      <c r="AE37">
        <v>0</v>
      </c>
      <c r="AF37">
        <v>8.1</v>
      </c>
      <c r="AG37">
        <v>0</v>
      </c>
      <c r="AH37">
        <v>0</v>
      </c>
      <c r="AI37">
        <v>1</v>
      </c>
      <c r="AJ37">
        <v>6.08</v>
      </c>
      <c r="AK37">
        <v>1</v>
      </c>
      <c r="AL37">
        <v>1</v>
      </c>
      <c r="AN37">
        <v>0</v>
      </c>
      <c r="AO37">
        <v>1</v>
      </c>
      <c r="AP37">
        <v>1</v>
      </c>
      <c r="AQ37">
        <v>0</v>
      </c>
      <c r="AR37">
        <v>0</v>
      </c>
      <c r="AS37" t="s">
        <v>1067</v>
      </c>
      <c r="AT37">
        <v>0.4</v>
      </c>
      <c r="AU37" t="s">
        <v>1101</v>
      </c>
      <c r="AV37">
        <v>0</v>
      </c>
      <c r="AW37">
        <v>2</v>
      </c>
      <c r="AX37">
        <v>39279000</v>
      </c>
      <c r="AY37">
        <v>1</v>
      </c>
      <c r="AZ37">
        <v>0</v>
      </c>
      <c r="BA37">
        <v>46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 ca="1">Y37*Source!I36</f>
        <v>0.71119999999999994</v>
      </c>
      <c r="CY37">
        <f>AB37</f>
        <v>49.25</v>
      </c>
      <c r="CZ37">
        <f>AF37</f>
        <v>8.1</v>
      </c>
      <c r="DA37">
        <f>AJ37</f>
        <v>6.08</v>
      </c>
      <c r="DB37">
        <v>0</v>
      </c>
    </row>
    <row r="38" spans="1:106">
      <c r="A38">
        <f ca="1">ROW(Source!A36)</f>
        <v>36</v>
      </c>
      <c r="B38">
        <v>39278658</v>
      </c>
      <c r="C38">
        <v>39278996</v>
      </c>
      <c r="D38">
        <v>36803256</v>
      </c>
      <c r="E38">
        <v>1</v>
      </c>
      <c r="F38">
        <v>1</v>
      </c>
      <c r="G38">
        <v>1</v>
      </c>
      <c r="H38">
        <v>3</v>
      </c>
      <c r="I38" t="s">
        <v>640</v>
      </c>
      <c r="J38" t="s">
        <v>641</v>
      </c>
      <c r="K38" t="s">
        <v>642</v>
      </c>
      <c r="L38">
        <v>1348</v>
      </c>
      <c r="N38">
        <v>1009</v>
      </c>
      <c r="O38" t="s">
        <v>1097</v>
      </c>
      <c r="P38" t="s">
        <v>1097</v>
      </c>
      <c r="Q38">
        <v>1000</v>
      </c>
      <c r="W38">
        <v>0</v>
      </c>
      <c r="X38">
        <v>-714836380</v>
      </c>
      <c r="Y38">
        <v>0</v>
      </c>
      <c r="AA38">
        <v>62715.26</v>
      </c>
      <c r="AB38">
        <v>0</v>
      </c>
      <c r="AC38">
        <v>0</v>
      </c>
      <c r="AD38">
        <v>0</v>
      </c>
      <c r="AE38">
        <v>10315.01</v>
      </c>
      <c r="AF38">
        <v>0</v>
      </c>
      <c r="AG38">
        <v>0</v>
      </c>
      <c r="AH38">
        <v>0</v>
      </c>
      <c r="AI38">
        <v>6.08</v>
      </c>
      <c r="AJ38">
        <v>1</v>
      </c>
      <c r="AK38">
        <v>1</v>
      </c>
      <c r="AL38">
        <v>1</v>
      </c>
      <c r="AN38">
        <v>0</v>
      </c>
      <c r="AO38">
        <v>1</v>
      </c>
      <c r="AP38">
        <v>1</v>
      </c>
      <c r="AQ38">
        <v>0</v>
      </c>
      <c r="AR38">
        <v>0</v>
      </c>
      <c r="AS38" t="s">
        <v>1067</v>
      </c>
      <c r="AT38">
        <v>1E-4</v>
      </c>
      <c r="AU38" t="s">
        <v>1100</v>
      </c>
      <c r="AV38">
        <v>0</v>
      </c>
      <c r="AW38">
        <v>2</v>
      </c>
      <c r="AX38">
        <v>39279002</v>
      </c>
      <c r="AY38">
        <v>1</v>
      </c>
      <c r="AZ38">
        <v>0</v>
      </c>
      <c r="BA38">
        <v>48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 ca="1">Y38*Source!I36</f>
        <v>0</v>
      </c>
      <c r="CY38">
        <f>AA38</f>
        <v>62715.26</v>
      </c>
      <c r="CZ38">
        <f>AE38</f>
        <v>10315.01</v>
      </c>
      <c r="DA38">
        <f>AI38</f>
        <v>6.08</v>
      </c>
      <c r="DB38">
        <v>0</v>
      </c>
    </row>
    <row r="39" spans="1:106">
      <c r="A39">
        <f ca="1">ROW(Source!A36)</f>
        <v>36</v>
      </c>
      <c r="B39">
        <v>39278658</v>
      </c>
      <c r="C39">
        <v>39278996</v>
      </c>
      <c r="D39">
        <v>36826512</v>
      </c>
      <c r="E39">
        <v>1</v>
      </c>
      <c r="F39">
        <v>1</v>
      </c>
      <c r="G39">
        <v>1</v>
      </c>
      <c r="H39">
        <v>3</v>
      </c>
      <c r="I39" t="s">
        <v>643</v>
      </c>
      <c r="J39" t="s">
        <v>644</v>
      </c>
      <c r="K39" t="s">
        <v>645</v>
      </c>
      <c r="L39">
        <v>1348</v>
      </c>
      <c r="N39">
        <v>1009</v>
      </c>
      <c r="O39" t="s">
        <v>1097</v>
      </c>
      <c r="P39" t="s">
        <v>1097</v>
      </c>
      <c r="Q39">
        <v>1000</v>
      </c>
      <c r="W39">
        <v>0</v>
      </c>
      <c r="X39">
        <v>-751617735</v>
      </c>
      <c r="Y39">
        <v>0</v>
      </c>
      <c r="AA39">
        <v>35288.32</v>
      </c>
      <c r="AB39">
        <v>0</v>
      </c>
      <c r="AC39">
        <v>0</v>
      </c>
      <c r="AD39">
        <v>0</v>
      </c>
      <c r="AE39">
        <v>5804</v>
      </c>
      <c r="AF39">
        <v>0</v>
      </c>
      <c r="AG39">
        <v>0</v>
      </c>
      <c r="AH39">
        <v>0</v>
      </c>
      <c r="AI39">
        <v>6.08</v>
      </c>
      <c r="AJ39">
        <v>1</v>
      </c>
      <c r="AK39">
        <v>1</v>
      </c>
      <c r="AL39">
        <v>1</v>
      </c>
      <c r="AN39">
        <v>0</v>
      </c>
      <c r="AO39">
        <v>1</v>
      </c>
      <c r="AP39">
        <v>1</v>
      </c>
      <c r="AQ39">
        <v>0</v>
      </c>
      <c r="AR39">
        <v>0</v>
      </c>
      <c r="AS39" t="s">
        <v>1067</v>
      </c>
      <c r="AT39">
        <v>3.0000000000000001E-3</v>
      </c>
      <c r="AU39" t="s">
        <v>1100</v>
      </c>
      <c r="AV39">
        <v>0</v>
      </c>
      <c r="AW39">
        <v>2</v>
      </c>
      <c r="AX39">
        <v>39279004</v>
      </c>
      <c r="AY39">
        <v>1</v>
      </c>
      <c r="AZ39">
        <v>0</v>
      </c>
      <c r="BA39">
        <v>50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 ca="1">Y39*Source!I36</f>
        <v>0</v>
      </c>
      <c r="CY39">
        <f>AA39</f>
        <v>35288.32</v>
      </c>
      <c r="CZ39">
        <f>AE39</f>
        <v>5804</v>
      </c>
      <c r="DA39">
        <f>AI39</f>
        <v>6.08</v>
      </c>
      <c r="DB39">
        <v>0</v>
      </c>
    </row>
    <row r="40" spans="1:106">
      <c r="A40">
        <f ca="1">ROW(Source!A36)</f>
        <v>36</v>
      </c>
      <c r="B40">
        <v>39278658</v>
      </c>
      <c r="C40">
        <v>39278996</v>
      </c>
      <c r="D40">
        <v>36838813</v>
      </c>
      <c r="E40">
        <v>1</v>
      </c>
      <c r="F40">
        <v>1</v>
      </c>
      <c r="G40">
        <v>1</v>
      </c>
      <c r="H40">
        <v>3</v>
      </c>
      <c r="I40" t="s">
        <v>646</v>
      </c>
      <c r="J40" t="s">
        <v>647</v>
      </c>
      <c r="K40" t="s">
        <v>648</v>
      </c>
      <c r="L40">
        <v>1354</v>
      </c>
      <c r="N40">
        <v>1010</v>
      </c>
      <c r="O40" t="s">
        <v>86</v>
      </c>
      <c r="P40" t="s">
        <v>86</v>
      </c>
      <c r="Q40">
        <v>1</v>
      </c>
      <c r="W40">
        <v>0</v>
      </c>
      <c r="X40">
        <v>-1075270488</v>
      </c>
      <c r="Y40">
        <v>0</v>
      </c>
      <c r="AA40">
        <v>442.62</v>
      </c>
      <c r="AB40">
        <v>0</v>
      </c>
      <c r="AC40">
        <v>0</v>
      </c>
      <c r="AD40">
        <v>0</v>
      </c>
      <c r="AE40">
        <v>72.8</v>
      </c>
      <c r="AF40">
        <v>0</v>
      </c>
      <c r="AG40">
        <v>0</v>
      </c>
      <c r="AH40">
        <v>0</v>
      </c>
      <c r="AI40">
        <v>6.08</v>
      </c>
      <c r="AJ40">
        <v>1</v>
      </c>
      <c r="AK40">
        <v>1</v>
      </c>
      <c r="AL40">
        <v>1</v>
      </c>
      <c r="AN40">
        <v>0</v>
      </c>
      <c r="AO40">
        <v>1</v>
      </c>
      <c r="AP40">
        <v>1</v>
      </c>
      <c r="AQ40">
        <v>0</v>
      </c>
      <c r="AR40">
        <v>0</v>
      </c>
      <c r="AS40" t="s">
        <v>1067</v>
      </c>
      <c r="AT40">
        <v>0.1</v>
      </c>
      <c r="AU40" t="s">
        <v>1100</v>
      </c>
      <c r="AV40">
        <v>0</v>
      </c>
      <c r="AW40">
        <v>2</v>
      </c>
      <c r="AX40">
        <v>39279005</v>
      </c>
      <c r="AY40">
        <v>1</v>
      </c>
      <c r="AZ40">
        <v>0</v>
      </c>
      <c r="BA40">
        <v>51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 ca="1">Y40*Source!I36</f>
        <v>0</v>
      </c>
      <c r="CY40">
        <f>AA40</f>
        <v>442.62</v>
      </c>
      <c r="CZ40">
        <f>AE40</f>
        <v>72.8</v>
      </c>
      <c r="DA40">
        <f>AI40</f>
        <v>6.08</v>
      </c>
      <c r="DB40">
        <v>0</v>
      </c>
    </row>
    <row r="41" spans="1:106">
      <c r="A41">
        <f ca="1">ROW(Source!A37)</f>
        <v>37</v>
      </c>
      <c r="B41">
        <v>39278658</v>
      </c>
      <c r="C41">
        <v>39486539</v>
      </c>
      <c r="D41">
        <v>37069580</v>
      </c>
      <c r="E41">
        <v>1</v>
      </c>
      <c r="F41">
        <v>1</v>
      </c>
      <c r="G41">
        <v>1</v>
      </c>
      <c r="H41">
        <v>1</v>
      </c>
      <c r="I41" t="s">
        <v>572</v>
      </c>
      <c r="J41" t="s">
        <v>1067</v>
      </c>
      <c r="K41" t="s">
        <v>573</v>
      </c>
      <c r="L41">
        <v>1191</v>
      </c>
      <c r="N41">
        <v>1013</v>
      </c>
      <c r="O41" t="s">
        <v>574</v>
      </c>
      <c r="P41" t="s">
        <v>574</v>
      </c>
      <c r="Q41">
        <v>1</v>
      </c>
      <c r="W41">
        <v>0</v>
      </c>
      <c r="X41">
        <v>1010519658</v>
      </c>
      <c r="Y41">
        <v>86.4</v>
      </c>
      <c r="AA41">
        <v>0</v>
      </c>
      <c r="AB41">
        <v>0</v>
      </c>
      <c r="AC41">
        <v>0</v>
      </c>
      <c r="AD41">
        <v>52.53</v>
      </c>
      <c r="AE41">
        <v>0</v>
      </c>
      <c r="AF41">
        <v>0</v>
      </c>
      <c r="AG41">
        <v>0</v>
      </c>
      <c r="AH41">
        <v>8.64</v>
      </c>
      <c r="AI41">
        <v>1</v>
      </c>
      <c r="AJ41">
        <v>1</v>
      </c>
      <c r="AK41">
        <v>1</v>
      </c>
      <c r="AL41">
        <v>6.08</v>
      </c>
      <c r="AN41">
        <v>0</v>
      </c>
      <c r="AO41">
        <v>1</v>
      </c>
      <c r="AP41">
        <v>1</v>
      </c>
      <c r="AQ41">
        <v>0</v>
      </c>
      <c r="AR41">
        <v>0</v>
      </c>
      <c r="AS41" t="s">
        <v>1067</v>
      </c>
      <c r="AT41">
        <v>108</v>
      </c>
      <c r="AU41" t="s">
        <v>1140</v>
      </c>
      <c r="AV41">
        <v>1</v>
      </c>
      <c r="AW41">
        <v>2</v>
      </c>
      <c r="AX41">
        <v>39486540</v>
      </c>
      <c r="AY41">
        <v>1</v>
      </c>
      <c r="AZ41">
        <v>0</v>
      </c>
      <c r="BA41">
        <v>52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 ca="1">Y41*Source!I37</f>
        <v>90.720000000000013</v>
      </c>
      <c r="CY41">
        <f>AD41</f>
        <v>52.53</v>
      </c>
      <c r="CZ41">
        <f>AH41</f>
        <v>8.64</v>
      </c>
      <c r="DA41">
        <f>AL41</f>
        <v>6.08</v>
      </c>
      <c r="DB41">
        <v>0</v>
      </c>
    </row>
    <row r="42" spans="1:106">
      <c r="A42">
        <f ca="1">ROW(Source!A37)</f>
        <v>37</v>
      </c>
      <c r="B42">
        <v>39278658</v>
      </c>
      <c r="C42">
        <v>39486539</v>
      </c>
      <c r="D42">
        <v>37064876</v>
      </c>
      <c r="E42">
        <v>1</v>
      </c>
      <c r="F42">
        <v>1</v>
      </c>
      <c r="G42">
        <v>1</v>
      </c>
      <c r="H42">
        <v>1</v>
      </c>
      <c r="I42" t="s">
        <v>575</v>
      </c>
      <c r="J42" t="s">
        <v>1067</v>
      </c>
      <c r="K42" t="s">
        <v>576</v>
      </c>
      <c r="L42">
        <v>1191</v>
      </c>
      <c r="N42">
        <v>1013</v>
      </c>
      <c r="O42" t="s">
        <v>574</v>
      </c>
      <c r="P42" t="s">
        <v>574</v>
      </c>
      <c r="Q42">
        <v>1</v>
      </c>
      <c r="W42">
        <v>0</v>
      </c>
      <c r="X42">
        <v>-1417349443</v>
      </c>
      <c r="Y42">
        <v>0.17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1</v>
      </c>
      <c r="AJ42">
        <v>1</v>
      </c>
      <c r="AK42">
        <v>6.08</v>
      </c>
      <c r="AL42">
        <v>1</v>
      </c>
      <c r="AN42">
        <v>0</v>
      </c>
      <c r="AO42">
        <v>1</v>
      </c>
      <c r="AP42">
        <v>0</v>
      </c>
      <c r="AQ42">
        <v>0</v>
      </c>
      <c r="AR42">
        <v>0</v>
      </c>
      <c r="AS42" t="s">
        <v>1067</v>
      </c>
      <c r="AT42">
        <v>0.17</v>
      </c>
      <c r="AU42" t="s">
        <v>1067</v>
      </c>
      <c r="AV42">
        <v>2</v>
      </c>
      <c r="AW42">
        <v>2</v>
      </c>
      <c r="AX42">
        <v>39486541</v>
      </c>
      <c r="AY42">
        <v>1</v>
      </c>
      <c r="AZ42">
        <v>2048</v>
      </c>
      <c r="BA42">
        <v>53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 ca="1">Y42*Source!I37</f>
        <v>0.17850000000000002</v>
      </c>
      <c r="CY42">
        <f>AD42</f>
        <v>0</v>
      </c>
      <c r="CZ42">
        <f>AH42</f>
        <v>0</v>
      </c>
      <c r="DA42">
        <f>AL42</f>
        <v>1</v>
      </c>
      <c r="DB42">
        <v>0</v>
      </c>
    </row>
    <row r="43" spans="1:106">
      <c r="A43">
        <f ca="1">ROW(Source!A37)</f>
        <v>37</v>
      </c>
      <c r="B43">
        <v>39278658</v>
      </c>
      <c r="C43">
        <v>39486539</v>
      </c>
      <c r="D43">
        <v>36883554</v>
      </c>
      <c r="E43">
        <v>1</v>
      </c>
      <c r="F43">
        <v>1</v>
      </c>
      <c r="G43">
        <v>1</v>
      </c>
      <c r="H43">
        <v>2</v>
      </c>
      <c r="I43" t="s">
        <v>577</v>
      </c>
      <c r="J43" t="s">
        <v>578</v>
      </c>
      <c r="K43" t="s">
        <v>579</v>
      </c>
      <c r="L43">
        <v>1368</v>
      </c>
      <c r="N43">
        <v>1011</v>
      </c>
      <c r="O43" t="s">
        <v>580</v>
      </c>
      <c r="P43" t="s">
        <v>580</v>
      </c>
      <c r="Q43">
        <v>1</v>
      </c>
      <c r="W43">
        <v>0</v>
      </c>
      <c r="X43">
        <v>1372534845</v>
      </c>
      <c r="Y43">
        <v>0.13600000000000001</v>
      </c>
      <c r="AA43">
        <v>0</v>
      </c>
      <c r="AB43">
        <v>399.52</v>
      </c>
      <c r="AC43">
        <v>11.6</v>
      </c>
      <c r="AD43">
        <v>0</v>
      </c>
      <c r="AE43">
        <v>0</v>
      </c>
      <c r="AF43">
        <v>65.709999999999994</v>
      </c>
      <c r="AG43">
        <v>11.6</v>
      </c>
      <c r="AH43">
        <v>0</v>
      </c>
      <c r="AI43">
        <v>1</v>
      </c>
      <c r="AJ43">
        <v>6.08</v>
      </c>
      <c r="AK43">
        <v>1</v>
      </c>
      <c r="AL43">
        <v>1</v>
      </c>
      <c r="AN43">
        <v>0</v>
      </c>
      <c r="AO43">
        <v>1</v>
      </c>
      <c r="AP43">
        <v>1</v>
      </c>
      <c r="AQ43">
        <v>0</v>
      </c>
      <c r="AR43">
        <v>0</v>
      </c>
      <c r="AS43" t="s">
        <v>1067</v>
      </c>
      <c r="AT43">
        <v>0.17</v>
      </c>
      <c r="AU43" t="s">
        <v>1140</v>
      </c>
      <c r="AV43">
        <v>0</v>
      </c>
      <c r="AW43">
        <v>2</v>
      </c>
      <c r="AX43">
        <v>39486542</v>
      </c>
      <c r="AY43">
        <v>1</v>
      </c>
      <c r="AZ43">
        <v>0</v>
      </c>
      <c r="BA43">
        <v>54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 ca="1">Y43*Source!I37</f>
        <v>0.14280000000000001</v>
      </c>
      <c r="CY43">
        <f>AB43</f>
        <v>399.52</v>
      </c>
      <c r="CZ43">
        <f>AF43</f>
        <v>65.709999999999994</v>
      </c>
      <c r="DA43">
        <f>AJ43</f>
        <v>6.08</v>
      </c>
      <c r="DB43">
        <v>0</v>
      </c>
    </row>
    <row r="44" spans="1:106">
      <c r="A44">
        <f ca="1">ROW(Source!A37)</f>
        <v>37</v>
      </c>
      <c r="B44">
        <v>39278658</v>
      </c>
      <c r="C44">
        <v>39486539</v>
      </c>
      <c r="D44">
        <v>36804549</v>
      </c>
      <c r="E44">
        <v>1</v>
      </c>
      <c r="F44">
        <v>1</v>
      </c>
      <c r="G44">
        <v>1</v>
      </c>
      <c r="H44">
        <v>3</v>
      </c>
      <c r="I44" t="s">
        <v>649</v>
      </c>
      <c r="J44" t="s">
        <v>650</v>
      </c>
      <c r="K44" t="s">
        <v>651</v>
      </c>
      <c r="L44">
        <v>1348</v>
      </c>
      <c r="N44">
        <v>1009</v>
      </c>
      <c r="O44" t="s">
        <v>1097</v>
      </c>
      <c r="P44" t="s">
        <v>1097</v>
      </c>
      <c r="Q44">
        <v>1000</v>
      </c>
      <c r="W44">
        <v>0</v>
      </c>
      <c r="X44">
        <v>888381482</v>
      </c>
      <c r="Y44">
        <v>0</v>
      </c>
      <c r="AA44">
        <v>51528</v>
      </c>
      <c r="AB44">
        <v>0</v>
      </c>
      <c r="AC44">
        <v>0</v>
      </c>
      <c r="AD44">
        <v>0</v>
      </c>
      <c r="AE44">
        <v>8475</v>
      </c>
      <c r="AF44">
        <v>0</v>
      </c>
      <c r="AG44">
        <v>0</v>
      </c>
      <c r="AH44">
        <v>0</v>
      </c>
      <c r="AI44">
        <v>6.08</v>
      </c>
      <c r="AJ44">
        <v>1</v>
      </c>
      <c r="AK44">
        <v>1</v>
      </c>
      <c r="AL44">
        <v>1</v>
      </c>
      <c r="AN44">
        <v>0</v>
      </c>
      <c r="AO44">
        <v>1</v>
      </c>
      <c r="AP44">
        <v>1</v>
      </c>
      <c r="AQ44">
        <v>0</v>
      </c>
      <c r="AR44">
        <v>0</v>
      </c>
      <c r="AS44" t="s">
        <v>1067</v>
      </c>
      <c r="AT44">
        <v>9.7000000000000003E-3</v>
      </c>
      <c r="AU44" t="s">
        <v>1100</v>
      </c>
      <c r="AV44">
        <v>0</v>
      </c>
      <c r="AW44">
        <v>2</v>
      </c>
      <c r="AX44">
        <v>39486543</v>
      </c>
      <c r="AY44">
        <v>1</v>
      </c>
      <c r="AZ44">
        <v>0</v>
      </c>
      <c r="BA44">
        <v>55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 ca="1">Y44*Source!I37</f>
        <v>0</v>
      </c>
      <c r="CY44">
        <f>AA44</f>
        <v>51528</v>
      </c>
      <c r="CZ44">
        <f>AE44</f>
        <v>8475</v>
      </c>
      <c r="DA44">
        <f>AI44</f>
        <v>6.08</v>
      </c>
      <c r="DB44">
        <v>0</v>
      </c>
    </row>
    <row r="45" spans="1:106">
      <c r="A45">
        <f ca="1">ROW(Source!A37)</f>
        <v>37</v>
      </c>
      <c r="B45">
        <v>39278658</v>
      </c>
      <c r="C45">
        <v>39486539</v>
      </c>
      <c r="D45">
        <v>36830004</v>
      </c>
      <c r="E45">
        <v>1</v>
      </c>
      <c r="F45">
        <v>1</v>
      </c>
      <c r="G45">
        <v>1</v>
      </c>
      <c r="H45">
        <v>3</v>
      </c>
      <c r="I45" t="s">
        <v>652</v>
      </c>
      <c r="J45" t="s">
        <v>653</v>
      </c>
      <c r="K45" t="s">
        <v>654</v>
      </c>
      <c r="L45">
        <v>1301</v>
      </c>
      <c r="N45">
        <v>1003</v>
      </c>
      <c r="O45" t="s">
        <v>171</v>
      </c>
      <c r="P45" t="s">
        <v>171</v>
      </c>
      <c r="Q45">
        <v>1</v>
      </c>
      <c r="W45">
        <v>0</v>
      </c>
      <c r="X45">
        <v>876590585</v>
      </c>
      <c r="Y45">
        <v>0</v>
      </c>
      <c r="AA45">
        <v>19.329999999999998</v>
      </c>
      <c r="AB45">
        <v>0</v>
      </c>
      <c r="AC45">
        <v>0</v>
      </c>
      <c r="AD45">
        <v>0</v>
      </c>
      <c r="AE45">
        <v>3.18</v>
      </c>
      <c r="AF45">
        <v>0</v>
      </c>
      <c r="AG45">
        <v>0</v>
      </c>
      <c r="AH45">
        <v>0</v>
      </c>
      <c r="AI45">
        <v>6.08</v>
      </c>
      <c r="AJ45">
        <v>1</v>
      </c>
      <c r="AK45">
        <v>1</v>
      </c>
      <c r="AL45">
        <v>1</v>
      </c>
      <c r="AN45">
        <v>0</v>
      </c>
      <c r="AO45">
        <v>1</v>
      </c>
      <c r="AP45">
        <v>1</v>
      </c>
      <c r="AQ45">
        <v>0</v>
      </c>
      <c r="AR45">
        <v>0</v>
      </c>
      <c r="AS45" t="s">
        <v>1067</v>
      </c>
      <c r="AT45">
        <v>44</v>
      </c>
      <c r="AU45" t="s">
        <v>1100</v>
      </c>
      <c r="AV45">
        <v>0</v>
      </c>
      <c r="AW45">
        <v>2</v>
      </c>
      <c r="AX45">
        <v>39486544</v>
      </c>
      <c r="AY45">
        <v>1</v>
      </c>
      <c r="AZ45">
        <v>0</v>
      </c>
      <c r="BA45">
        <v>56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 ca="1">Y45*Source!I37</f>
        <v>0</v>
      </c>
      <c r="CY45">
        <f>AA45</f>
        <v>19.329999999999998</v>
      </c>
      <c r="CZ45">
        <f>AE45</f>
        <v>3.18</v>
      </c>
      <c r="DA45">
        <f>AI45</f>
        <v>6.08</v>
      </c>
      <c r="DB45">
        <v>0</v>
      </c>
    </row>
    <row r="46" spans="1:106">
      <c r="A46">
        <f ca="1">ROW(Source!A37)</f>
        <v>37</v>
      </c>
      <c r="B46">
        <v>39278658</v>
      </c>
      <c r="C46">
        <v>39486539</v>
      </c>
      <c r="D46">
        <v>36830314</v>
      </c>
      <c r="E46">
        <v>1</v>
      </c>
      <c r="F46">
        <v>1</v>
      </c>
      <c r="G46">
        <v>1</v>
      </c>
      <c r="H46">
        <v>3</v>
      </c>
      <c r="I46" t="s">
        <v>100</v>
      </c>
      <c r="J46" t="s">
        <v>102</v>
      </c>
      <c r="K46" t="s">
        <v>101</v>
      </c>
      <c r="L46">
        <v>1339</v>
      </c>
      <c r="N46">
        <v>1007</v>
      </c>
      <c r="O46" t="s">
        <v>1249</v>
      </c>
      <c r="P46" t="s">
        <v>1249</v>
      </c>
      <c r="Q46">
        <v>1</v>
      </c>
      <c r="W46">
        <v>0</v>
      </c>
      <c r="X46">
        <v>-645086769</v>
      </c>
      <c r="Y46">
        <v>0</v>
      </c>
      <c r="AA46">
        <v>9734.08</v>
      </c>
      <c r="AB46">
        <v>0</v>
      </c>
      <c r="AC46">
        <v>0</v>
      </c>
      <c r="AD46">
        <v>0</v>
      </c>
      <c r="AE46">
        <v>1601</v>
      </c>
      <c r="AF46">
        <v>0</v>
      </c>
      <c r="AG46">
        <v>0</v>
      </c>
      <c r="AH46">
        <v>0</v>
      </c>
      <c r="AI46">
        <v>6.08</v>
      </c>
      <c r="AJ46">
        <v>1</v>
      </c>
      <c r="AK46">
        <v>1</v>
      </c>
      <c r="AL46">
        <v>1</v>
      </c>
      <c r="AN46">
        <v>0</v>
      </c>
      <c r="AO46">
        <v>1</v>
      </c>
      <c r="AP46">
        <v>1</v>
      </c>
      <c r="AQ46">
        <v>0</v>
      </c>
      <c r="AR46">
        <v>0</v>
      </c>
      <c r="AS46" t="s">
        <v>1067</v>
      </c>
      <c r="AT46">
        <v>0.76</v>
      </c>
      <c r="AU46" t="s">
        <v>1100</v>
      </c>
      <c r="AV46">
        <v>0</v>
      </c>
      <c r="AW46">
        <v>2</v>
      </c>
      <c r="AX46">
        <v>39486545</v>
      </c>
      <c r="AY46">
        <v>1</v>
      </c>
      <c r="AZ46">
        <v>0</v>
      </c>
      <c r="BA46">
        <v>57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 ca="1">Y46*Source!I37</f>
        <v>0</v>
      </c>
      <c r="CY46">
        <f>AA46</f>
        <v>9734.08</v>
      </c>
      <c r="CZ46">
        <f>AE46</f>
        <v>1601</v>
      </c>
      <c r="DA46">
        <f>AI46</f>
        <v>6.08</v>
      </c>
      <c r="DB46">
        <v>0</v>
      </c>
    </row>
    <row r="47" spans="1:106">
      <c r="A47">
        <f ca="1">ROW(Source!A37)</f>
        <v>37</v>
      </c>
      <c r="B47">
        <v>39278658</v>
      </c>
      <c r="C47">
        <v>39486539</v>
      </c>
      <c r="D47">
        <v>36831690</v>
      </c>
      <c r="E47">
        <v>1</v>
      </c>
      <c r="F47">
        <v>1</v>
      </c>
      <c r="G47">
        <v>1</v>
      </c>
      <c r="H47">
        <v>3</v>
      </c>
      <c r="I47" t="s">
        <v>38</v>
      </c>
      <c r="J47" t="s">
        <v>40</v>
      </c>
      <c r="K47" t="s">
        <v>39</v>
      </c>
      <c r="L47">
        <v>1339</v>
      </c>
      <c r="N47">
        <v>1007</v>
      </c>
      <c r="O47" t="s">
        <v>1249</v>
      </c>
      <c r="P47" t="s">
        <v>1249</v>
      </c>
      <c r="Q47">
        <v>1</v>
      </c>
      <c r="W47">
        <v>0</v>
      </c>
      <c r="X47">
        <v>470198126</v>
      </c>
      <c r="Y47">
        <v>0</v>
      </c>
      <c r="AA47">
        <v>29548.799999999999</v>
      </c>
      <c r="AB47">
        <v>0</v>
      </c>
      <c r="AC47">
        <v>0</v>
      </c>
      <c r="AD47">
        <v>0</v>
      </c>
      <c r="AE47">
        <v>4860</v>
      </c>
      <c r="AF47">
        <v>0</v>
      </c>
      <c r="AG47">
        <v>0</v>
      </c>
      <c r="AH47">
        <v>0</v>
      </c>
      <c r="AI47">
        <v>6.08</v>
      </c>
      <c r="AJ47">
        <v>1</v>
      </c>
      <c r="AK47">
        <v>1</v>
      </c>
      <c r="AL47">
        <v>1</v>
      </c>
      <c r="AN47">
        <v>0</v>
      </c>
      <c r="AO47">
        <v>1</v>
      </c>
      <c r="AP47">
        <v>1</v>
      </c>
      <c r="AQ47">
        <v>0</v>
      </c>
      <c r="AR47">
        <v>0</v>
      </c>
      <c r="AS47" t="s">
        <v>1067</v>
      </c>
      <c r="AT47">
        <v>0.34</v>
      </c>
      <c r="AU47" t="s">
        <v>1100</v>
      </c>
      <c r="AV47">
        <v>0</v>
      </c>
      <c r="AW47">
        <v>2</v>
      </c>
      <c r="AX47">
        <v>39486546</v>
      </c>
      <c r="AY47">
        <v>1</v>
      </c>
      <c r="AZ47">
        <v>0</v>
      </c>
      <c r="BA47">
        <v>58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 ca="1">Y47*Source!I37</f>
        <v>0</v>
      </c>
      <c r="CY47">
        <f>AA47</f>
        <v>29548.799999999999</v>
      </c>
      <c r="CZ47">
        <f>AE47</f>
        <v>4860</v>
      </c>
      <c r="DA47">
        <f>AI47</f>
        <v>6.08</v>
      </c>
      <c r="DB47">
        <v>0</v>
      </c>
    </row>
    <row r="48" spans="1:106">
      <c r="A48">
        <f ca="1">ROW(Source!A37)</f>
        <v>37</v>
      </c>
      <c r="B48">
        <v>39278658</v>
      </c>
      <c r="C48">
        <v>39486539</v>
      </c>
      <c r="D48">
        <v>36838972</v>
      </c>
      <c r="E48">
        <v>1</v>
      </c>
      <c r="F48">
        <v>1</v>
      </c>
      <c r="G48">
        <v>1</v>
      </c>
      <c r="H48">
        <v>3</v>
      </c>
      <c r="I48" t="s">
        <v>655</v>
      </c>
      <c r="J48" t="s">
        <v>656</v>
      </c>
      <c r="K48" t="s">
        <v>657</v>
      </c>
      <c r="L48">
        <v>1348</v>
      </c>
      <c r="N48">
        <v>1009</v>
      </c>
      <c r="O48" t="s">
        <v>1097</v>
      </c>
      <c r="P48" t="s">
        <v>1097</v>
      </c>
      <c r="Q48">
        <v>1000</v>
      </c>
      <c r="W48">
        <v>0</v>
      </c>
      <c r="X48">
        <v>1254963396</v>
      </c>
      <c r="Y48">
        <v>0</v>
      </c>
      <c r="AA48">
        <v>92750.399999999994</v>
      </c>
      <c r="AB48">
        <v>0</v>
      </c>
      <c r="AC48">
        <v>0</v>
      </c>
      <c r="AD48">
        <v>0</v>
      </c>
      <c r="AE48">
        <v>15255</v>
      </c>
      <c r="AF48">
        <v>0</v>
      </c>
      <c r="AG48">
        <v>0</v>
      </c>
      <c r="AH48">
        <v>0</v>
      </c>
      <c r="AI48">
        <v>6.08</v>
      </c>
      <c r="AJ48">
        <v>1</v>
      </c>
      <c r="AK48">
        <v>1</v>
      </c>
      <c r="AL48">
        <v>1</v>
      </c>
      <c r="AN48">
        <v>0</v>
      </c>
      <c r="AO48">
        <v>1</v>
      </c>
      <c r="AP48">
        <v>1</v>
      </c>
      <c r="AQ48">
        <v>0</v>
      </c>
      <c r="AR48">
        <v>0</v>
      </c>
      <c r="AS48" t="s">
        <v>1067</v>
      </c>
      <c r="AT48">
        <v>3.8500000000000001E-3</v>
      </c>
      <c r="AU48" t="s">
        <v>1100</v>
      </c>
      <c r="AV48">
        <v>0</v>
      </c>
      <c r="AW48">
        <v>2</v>
      </c>
      <c r="AX48">
        <v>39486547</v>
      </c>
      <c r="AY48">
        <v>1</v>
      </c>
      <c r="AZ48">
        <v>0</v>
      </c>
      <c r="BA48">
        <v>59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 ca="1">Y48*Source!I37</f>
        <v>0</v>
      </c>
      <c r="CY48">
        <f>AA48</f>
        <v>92750.399999999994</v>
      </c>
      <c r="CZ48">
        <f>AE48</f>
        <v>15255</v>
      </c>
      <c r="DA48">
        <f>AI48</f>
        <v>6.08</v>
      </c>
      <c r="DB48">
        <v>0</v>
      </c>
    </row>
    <row r="49" spans="1:106">
      <c r="A49">
        <f ca="1">ROW(Source!A38)</f>
        <v>38</v>
      </c>
      <c r="B49">
        <v>39278658</v>
      </c>
      <c r="C49">
        <v>39486549</v>
      </c>
      <c r="D49">
        <v>37068148</v>
      </c>
      <c r="E49">
        <v>1</v>
      </c>
      <c r="F49">
        <v>1</v>
      </c>
      <c r="G49">
        <v>1</v>
      </c>
      <c r="H49">
        <v>1</v>
      </c>
      <c r="I49" t="s">
        <v>630</v>
      </c>
      <c r="J49" t="s">
        <v>1067</v>
      </c>
      <c r="K49" t="s">
        <v>631</v>
      </c>
      <c r="L49">
        <v>1191</v>
      </c>
      <c r="N49">
        <v>1013</v>
      </c>
      <c r="O49" t="s">
        <v>574</v>
      </c>
      <c r="P49" t="s">
        <v>574</v>
      </c>
      <c r="Q49">
        <v>1</v>
      </c>
      <c r="W49">
        <v>0</v>
      </c>
      <c r="X49">
        <v>371339561</v>
      </c>
      <c r="Y49">
        <v>103.76800000000001</v>
      </c>
      <c r="AA49">
        <v>0</v>
      </c>
      <c r="AB49">
        <v>0</v>
      </c>
      <c r="AC49">
        <v>0</v>
      </c>
      <c r="AD49">
        <v>49.19</v>
      </c>
      <c r="AE49">
        <v>0</v>
      </c>
      <c r="AF49">
        <v>0</v>
      </c>
      <c r="AG49">
        <v>0</v>
      </c>
      <c r="AH49">
        <v>8.09</v>
      </c>
      <c r="AI49">
        <v>1</v>
      </c>
      <c r="AJ49">
        <v>1</v>
      </c>
      <c r="AK49">
        <v>1</v>
      </c>
      <c r="AL49">
        <v>6.08</v>
      </c>
      <c r="AN49">
        <v>0</v>
      </c>
      <c r="AO49">
        <v>1</v>
      </c>
      <c r="AP49">
        <v>1</v>
      </c>
      <c r="AQ49">
        <v>0</v>
      </c>
      <c r="AR49">
        <v>0</v>
      </c>
      <c r="AS49" t="s">
        <v>1067</v>
      </c>
      <c r="AT49">
        <v>129.71</v>
      </c>
      <c r="AU49" t="s">
        <v>1140</v>
      </c>
      <c r="AV49">
        <v>1</v>
      </c>
      <c r="AW49">
        <v>2</v>
      </c>
      <c r="AX49">
        <v>39486550</v>
      </c>
      <c r="AY49">
        <v>1</v>
      </c>
      <c r="AZ49">
        <v>0</v>
      </c>
      <c r="BA49">
        <v>60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 ca="1">Y49*Source!I38</f>
        <v>15.918011200000004</v>
      </c>
      <c r="CY49">
        <f>AD49</f>
        <v>49.19</v>
      </c>
      <c r="CZ49">
        <f>AH49</f>
        <v>8.09</v>
      </c>
      <c r="DA49">
        <f>AL49</f>
        <v>6.08</v>
      </c>
      <c r="DB49">
        <v>0</v>
      </c>
    </row>
    <row r="50" spans="1:106">
      <c r="A50">
        <f ca="1">ROW(Source!A38)</f>
        <v>38</v>
      </c>
      <c r="B50">
        <v>39278658</v>
      </c>
      <c r="C50">
        <v>39486549</v>
      </c>
      <c r="D50">
        <v>37064876</v>
      </c>
      <c r="E50">
        <v>1</v>
      </c>
      <c r="F50">
        <v>1</v>
      </c>
      <c r="G50">
        <v>1</v>
      </c>
      <c r="H50">
        <v>1</v>
      </c>
      <c r="I50" t="s">
        <v>575</v>
      </c>
      <c r="J50" t="s">
        <v>1067</v>
      </c>
      <c r="K50" t="s">
        <v>576</v>
      </c>
      <c r="L50">
        <v>1191</v>
      </c>
      <c r="N50">
        <v>1013</v>
      </c>
      <c r="O50" t="s">
        <v>574</v>
      </c>
      <c r="P50" t="s">
        <v>574</v>
      </c>
      <c r="Q50">
        <v>1</v>
      </c>
      <c r="W50">
        <v>0</v>
      </c>
      <c r="X50">
        <v>-1417349443</v>
      </c>
      <c r="Y50">
        <v>1.61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1</v>
      </c>
      <c r="AJ50">
        <v>1</v>
      </c>
      <c r="AK50">
        <v>6.08</v>
      </c>
      <c r="AL50">
        <v>1</v>
      </c>
      <c r="AN50">
        <v>0</v>
      </c>
      <c r="AO50">
        <v>1</v>
      </c>
      <c r="AP50">
        <v>0</v>
      </c>
      <c r="AQ50">
        <v>0</v>
      </c>
      <c r="AR50">
        <v>0</v>
      </c>
      <c r="AS50" t="s">
        <v>1067</v>
      </c>
      <c r="AT50">
        <v>1.61</v>
      </c>
      <c r="AU50" t="s">
        <v>1067</v>
      </c>
      <c r="AV50">
        <v>2</v>
      </c>
      <c r="AW50">
        <v>2</v>
      </c>
      <c r="AX50">
        <v>39486551</v>
      </c>
      <c r="AY50">
        <v>1</v>
      </c>
      <c r="AZ50">
        <v>2048</v>
      </c>
      <c r="BA50">
        <v>61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 ca="1">Y50*Source!I38</f>
        <v>0.24697400000000003</v>
      </c>
      <c r="CY50">
        <f>AD50</f>
        <v>0</v>
      </c>
      <c r="CZ50">
        <f>AH50</f>
        <v>0</v>
      </c>
      <c r="DA50">
        <f>AL50</f>
        <v>1</v>
      </c>
      <c r="DB50">
        <v>0</v>
      </c>
    </row>
    <row r="51" spans="1:106">
      <c r="A51">
        <f ca="1">ROW(Source!A38)</f>
        <v>38</v>
      </c>
      <c r="B51">
        <v>39278658</v>
      </c>
      <c r="C51">
        <v>39486549</v>
      </c>
      <c r="D51">
        <v>36882159</v>
      </c>
      <c r="E51">
        <v>1</v>
      </c>
      <c r="F51">
        <v>1</v>
      </c>
      <c r="G51">
        <v>1</v>
      </c>
      <c r="H51">
        <v>2</v>
      </c>
      <c r="I51" t="s">
        <v>586</v>
      </c>
      <c r="J51" t="s">
        <v>587</v>
      </c>
      <c r="K51" t="s">
        <v>588</v>
      </c>
      <c r="L51">
        <v>1368</v>
      </c>
      <c r="N51">
        <v>1011</v>
      </c>
      <c r="O51" t="s">
        <v>580</v>
      </c>
      <c r="P51" t="s">
        <v>580</v>
      </c>
      <c r="Q51">
        <v>1</v>
      </c>
      <c r="W51">
        <v>0</v>
      </c>
      <c r="X51">
        <v>-1718674368</v>
      </c>
      <c r="Y51">
        <v>0.77600000000000002</v>
      </c>
      <c r="AA51">
        <v>0</v>
      </c>
      <c r="AB51">
        <v>680.9</v>
      </c>
      <c r="AC51">
        <v>13.5</v>
      </c>
      <c r="AD51">
        <v>0</v>
      </c>
      <c r="AE51">
        <v>0</v>
      </c>
      <c r="AF51">
        <v>111.99</v>
      </c>
      <c r="AG51">
        <v>13.5</v>
      </c>
      <c r="AH51">
        <v>0</v>
      </c>
      <c r="AI51">
        <v>1</v>
      </c>
      <c r="AJ51">
        <v>6.08</v>
      </c>
      <c r="AK51">
        <v>1</v>
      </c>
      <c r="AL51">
        <v>1</v>
      </c>
      <c r="AN51">
        <v>0</v>
      </c>
      <c r="AO51">
        <v>1</v>
      </c>
      <c r="AP51">
        <v>1</v>
      </c>
      <c r="AQ51">
        <v>0</v>
      </c>
      <c r="AR51">
        <v>0</v>
      </c>
      <c r="AS51" t="s">
        <v>1067</v>
      </c>
      <c r="AT51">
        <v>0.97</v>
      </c>
      <c r="AU51" t="s">
        <v>1140</v>
      </c>
      <c r="AV51">
        <v>0</v>
      </c>
      <c r="AW51">
        <v>2</v>
      </c>
      <c r="AX51">
        <v>39486552</v>
      </c>
      <c r="AY51">
        <v>1</v>
      </c>
      <c r="AZ51">
        <v>0</v>
      </c>
      <c r="BA51">
        <v>62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 ca="1">Y51*Source!I38</f>
        <v>0.11903840000000002</v>
      </c>
      <c r="CY51">
        <f>AB51</f>
        <v>680.9</v>
      </c>
      <c r="CZ51">
        <f>AF51</f>
        <v>111.99</v>
      </c>
      <c r="DA51">
        <f>AJ51</f>
        <v>6.08</v>
      </c>
      <c r="DB51">
        <v>0</v>
      </c>
    </row>
    <row r="52" spans="1:106">
      <c r="A52">
        <f ca="1">ROW(Source!A38)</f>
        <v>38</v>
      </c>
      <c r="B52">
        <v>39278658</v>
      </c>
      <c r="C52">
        <v>39486549</v>
      </c>
      <c r="D52">
        <v>36883554</v>
      </c>
      <c r="E52">
        <v>1</v>
      </c>
      <c r="F52">
        <v>1</v>
      </c>
      <c r="G52">
        <v>1</v>
      </c>
      <c r="H52">
        <v>2</v>
      </c>
      <c r="I52" t="s">
        <v>577</v>
      </c>
      <c r="J52" t="s">
        <v>578</v>
      </c>
      <c r="K52" t="s">
        <v>579</v>
      </c>
      <c r="L52">
        <v>1368</v>
      </c>
      <c r="N52">
        <v>1011</v>
      </c>
      <c r="O52" t="s">
        <v>580</v>
      </c>
      <c r="P52" t="s">
        <v>580</v>
      </c>
      <c r="Q52">
        <v>1</v>
      </c>
      <c r="W52">
        <v>0</v>
      </c>
      <c r="X52">
        <v>1372534845</v>
      </c>
      <c r="Y52">
        <v>0.51200000000000001</v>
      </c>
      <c r="AA52">
        <v>0</v>
      </c>
      <c r="AB52">
        <v>399.52</v>
      </c>
      <c r="AC52">
        <v>11.6</v>
      </c>
      <c r="AD52">
        <v>0</v>
      </c>
      <c r="AE52">
        <v>0</v>
      </c>
      <c r="AF52">
        <v>65.709999999999994</v>
      </c>
      <c r="AG52">
        <v>11.6</v>
      </c>
      <c r="AH52">
        <v>0</v>
      </c>
      <c r="AI52">
        <v>1</v>
      </c>
      <c r="AJ52">
        <v>6.08</v>
      </c>
      <c r="AK52">
        <v>1</v>
      </c>
      <c r="AL52">
        <v>1</v>
      </c>
      <c r="AN52">
        <v>0</v>
      </c>
      <c r="AO52">
        <v>1</v>
      </c>
      <c r="AP52">
        <v>1</v>
      </c>
      <c r="AQ52">
        <v>0</v>
      </c>
      <c r="AR52">
        <v>0</v>
      </c>
      <c r="AS52" t="s">
        <v>1067</v>
      </c>
      <c r="AT52">
        <v>0.64</v>
      </c>
      <c r="AU52" t="s">
        <v>1140</v>
      </c>
      <c r="AV52">
        <v>0</v>
      </c>
      <c r="AW52">
        <v>2</v>
      </c>
      <c r="AX52">
        <v>39486553</v>
      </c>
      <c r="AY52">
        <v>1</v>
      </c>
      <c r="AZ52">
        <v>0</v>
      </c>
      <c r="BA52">
        <v>63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 ca="1">Y52*Source!I38</f>
        <v>7.8540800000000008E-2</v>
      </c>
      <c r="CY52">
        <f>AB52</f>
        <v>399.52</v>
      </c>
      <c r="CZ52">
        <f>AF52</f>
        <v>65.709999999999994</v>
      </c>
      <c r="DA52">
        <f>AJ52</f>
        <v>6.08</v>
      </c>
      <c r="DB52">
        <v>0</v>
      </c>
    </row>
    <row r="53" spans="1:106">
      <c r="A53">
        <f ca="1">ROW(Source!A38)</f>
        <v>38</v>
      </c>
      <c r="B53">
        <v>39278658</v>
      </c>
      <c r="C53">
        <v>39486549</v>
      </c>
      <c r="D53">
        <v>36804549</v>
      </c>
      <c r="E53">
        <v>1</v>
      </c>
      <c r="F53">
        <v>1</v>
      </c>
      <c r="G53">
        <v>1</v>
      </c>
      <c r="H53">
        <v>3</v>
      </c>
      <c r="I53" t="s">
        <v>649</v>
      </c>
      <c r="J53" t="s">
        <v>650</v>
      </c>
      <c r="K53" t="s">
        <v>651</v>
      </c>
      <c r="L53">
        <v>1348</v>
      </c>
      <c r="N53">
        <v>1009</v>
      </c>
      <c r="O53" t="s">
        <v>1097</v>
      </c>
      <c r="P53" t="s">
        <v>1097</v>
      </c>
      <c r="Q53">
        <v>1000</v>
      </c>
      <c r="W53">
        <v>0</v>
      </c>
      <c r="X53">
        <v>888381482</v>
      </c>
      <c r="Y53">
        <v>0</v>
      </c>
      <c r="AA53">
        <v>51528</v>
      </c>
      <c r="AB53">
        <v>0</v>
      </c>
      <c r="AC53">
        <v>0</v>
      </c>
      <c r="AD53">
        <v>0</v>
      </c>
      <c r="AE53">
        <v>8475</v>
      </c>
      <c r="AF53">
        <v>0</v>
      </c>
      <c r="AG53">
        <v>0</v>
      </c>
      <c r="AH53">
        <v>0</v>
      </c>
      <c r="AI53">
        <v>6.08</v>
      </c>
      <c r="AJ53">
        <v>1</v>
      </c>
      <c r="AK53">
        <v>1</v>
      </c>
      <c r="AL53">
        <v>1</v>
      </c>
      <c r="AN53">
        <v>0</v>
      </c>
      <c r="AO53">
        <v>1</v>
      </c>
      <c r="AP53">
        <v>1</v>
      </c>
      <c r="AQ53">
        <v>0</v>
      </c>
      <c r="AR53">
        <v>0</v>
      </c>
      <c r="AS53" t="s">
        <v>1067</v>
      </c>
      <c r="AT53">
        <v>4.1999999999999997E-3</v>
      </c>
      <c r="AU53" t="s">
        <v>1100</v>
      </c>
      <c r="AV53">
        <v>0</v>
      </c>
      <c r="AW53">
        <v>2</v>
      </c>
      <c r="AX53">
        <v>39486554</v>
      </c>
      <c r="AY53">
        <v>1</v>
      </c>
      <c r="AZ53">
        <v>0</v>
      </c>
      <c r="BA53">
        <v>64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 ca="1">Y53*Source!I38</f>
        <v>0</v>
      </c>
      <c r="CY53">
        <f>AA53</f>
        <v>51528</v>
      </c>
      <c r="CZ53">
        <f>AE53</f>
        <v>8475</v>
      </c>
      <c r="DA53">
        <f>AI53</f>
        <v>6.08</v>
      </c>
      <c r="DB53">
        <v>0</v>
      </c>
    </row>
    <row r="54" spans="1:106">
      <c r="A54">
        <f ca="1">ROW(Source!A38)</f>
        <v>38</v>
      </c>
      <c r="B54">
        <v>39278658</v>
      </c>
      <c r="C54">
        <v>39486549</v>
      </c>
      <c r="D54">
        <v>36830314</v>
      </c>
      <c r="E54">
        <v>1</v>
      </c>
      <c r="F54">
        <v>1</v>
      </c>
      <c r="G54">
        <v>1</v>
      </c>
      <c r="H54">
        <v>3</v>
      </c>
      <c r="I54" t="s">
        <v>100</v>
      </c>
      <c r="J54" t="s">
        <v>102</v>
      </c>
      <c r="K54" t="s">
        <v>101</v>
      </c>
      <c r="L54">
        <v>1339</v>
      </c>
      <c r="N54">
        <v>1007</v>
      </c>
      <c r="O54" t="s">
        <v>1249</v>
      </c>
      <c r="P54" t="s">
        <v>1249</v>
      </c>
      <c r="Q54">
        <v>1</v>
      </c>
      <c r="W54">
        <v>0</v>
      </c>
      <c r="X54">
        <v>-645086769</v>
      </c>
      <c r="Y54">
        <v>0</v>
      </c>
      <c r="AA54">
        <v>9734.08</v>
      </c>
      <c r="AB54">
        <v>0</v>
      </c>
      <c r="AC54">
        <v>0</v>
      </c>
      <c r="AD54">
        <v>0</v>
      </c>
      <c r="AE54">
        <v>1601</v>
      </c>
      <c r="AF54">
        <v>0</v>
      </c>
      <c r="AG54">
        <v>0</v>
      </c>
      <c r="AH54">
        <v>0</v>
      </c>
      <c r="AI54">
        <v>6.08</v>
      </c>
      <c r="AJ54">
        <v>1</v>
      </c>
      <c r="AK54">
        <v>1</v>
      </c>
      <c r="AL54">
        <v>1</v>
      </c>
      <c r="AN54">
        <v>0</v>
      </c>
      <c r="AO54">
        <v>1</v>
      </c>
      <c r="AP54">
        <v>1</v>
      </c>
      <c r="AQ54">
        <v>0</v>
      </c>
      <c r="AR54">
        <v>0</v>
      </c>
      <c r="AS54" t="s">
        <v>1067</v>
      </c>
      <c r="AT54">
        <v>0.19</v>
      </c>
      <c r="AU54" t="s">
        <v>1100</v>
      </c>
      <c r="AV54">
        <v>0</v>
      </c>
      <c r="AW54">
        <v>2</v>
      </c>
      <c r="AX54">
        <v>39486555</v>
      </c>
      <c r="AY54">
        <v>1</v>
      </c>
      <c r="AZ54">
        <v>0</v>
      </c>
      <c r="BA54">
        <v>65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 ca="1">Y54*Source!I38</f>
        <v>0</v>
      </c>
      <c r="CY54">
        <f>AA54</f>
        <v>9734.08</v>
      </c>
      <c r="CZ54">
        <f>AE54</f>
        <v>1601</v>
      </c>
      <c r="DA54">
        <f>AI54</f>
        <v>6.08</v>
      </c>
      <c r="DB54">
        <v>0</v>
      </c>
    </row>
    <row r="55" spans="1:106">
      <c r="A55">
        <f ca="1">ROW(Source!A38)</f>
        <v>38</v>
      </c>
      <c r="B55">
        <v>39278658</v>
      </c>
      <c r="C55">
        <v>39486549</v>
      </c>
      <c r="D55">
        <v>36830504</v>
      </c>
      <c r="E55">
        <v>1</v>
      </c>
      <c r="F55">
        <v>1</v>
      </c>
      <c r="G55">
        <v>1</v>
      </c>
      <c r="H55">
        <v>3</v>
      </c>
      <c r="I55" t="s">
        <v>1247</v>
      </c>
      <c r="J55" t="s">
        <v>1250</v>
      </c>
      <c r="K55" t="s">
        <v>1248</v>
      </c>
      <c r="L55">
        <v>1339</v>
      </c>
      <c r="N55">
        <v>1007</v>
      </c>
      <c r="O55" t="s">
        <v>1249</v>
      </c>
      <c r="P55" t="s">
        <v>1249</v>
      </c>
      <c r="Q55">
        <v>1</v>
      </c>
      <c r="W55">
        <v>0</v>
      </c>
      <c r="X55">
        <v>-2001482958</v>
      </c>
      <c r="Y55">
        <v>0</v>
      </c>
      <c r="AA55">
        <v>8694.4</v>
      </c>
      <c r="AB55">
        <v>0</v>
      </c>
      <c r="AC55">
        <v>0</v>
      </c>
      <c r="AD55">
        <v>0</v>
      </c>
      <c r="AE55">
        <v>1430</v>
      </c>
      <c r="AF55">
        <v>0</v>
      </c>
      <c r="AG55">
        <v>0</v>
      </c>
      <c r="AH55">
        <v>0</v>
      </c>
      <c r="AI55">
        <v>6.08</v>
      </c>
      <c r="AJ55">
        <v>1</v>
      </c>
      <c r="AK55">
        <v>1</v>
      </c>
      <c r="AL55">
        <v>1</v>
      </c>
      <c r="AN55">
        <v>0</v>
      </c>
      <c r="AO55">
        <v>1</v>
      </c>
      <c r="AP55">
        <v>1</v>
      </c>
      <c r="AQ55">
        <v>0</v>
      </c>
      <c r="AR55">
        <v>0</v>
      </c>
      <c r="AS55" t="s">
        <v>1067</v>
      </c>
      <c r="AT55">
        <v>4.5999999999999996</v>
      </c>
      <c r="AU55" t="s">
        <v>1100</v>
      </c>
      <c r="AV55">
        <v>0</v>
      </c>
      <c r="AW55">
        <v>2</v>
      </c>
      <c r="AX55">
        <v>39486556</v>
      </c>
      <c r="AY55">
        <v>1</v>
      </c>
      <c r="AZ55">
        <v>0</v>
      </c>
      <c r="BA55">
        <v>66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 ca="1">Y55*Source!I38</f>
        <v>0</v>
      </c>
      <c r="CY55">
        <f>AA55</f>
        <v>8694.4</v>
      </c>
      <c r="CZ55">
        <f>AE55</f>
        <v>1430</v>
      </c>
      <c r="DA55">
        <f>AI55</f>
        <v>6.08</v>
      </c>
      <c r="DB55">
        <v>0</v>
      </c>
    </row>
    <row r="56" spans="1:106">
      <c r="A56">
        <f ca="1">ROW(Source!A38)</f>
        <v>38</v>
      </c>
      <c r="B56">
        <v>39278658</v>
      </c>
      <c r="C56">
        <v>39486549</v>
      </c>
      <c r="D56">
        <v>36838972</v>
      </c>
      <c r="E56">
        <v>1</v>
      </c>
      <c r="F56">
        <v>1</v>
      </c>
      <c r="G56">
        <v>1</v>
      </c>
      <c r="H56">
        <v>3</v>
      </c>
      <c r="I56" t="s">
        <v>655</v>
      </c>
      <c r="J56" t="s">
        <v>656</v>
      </c>
      <c r="K56" t="s">
        <v>657</v>
      </c>
      <c r="L56">
        <v>1348</v>
      </c>
      <c r="N56">
        <v>1009</v>
      </c>
      <c r="O56" t="s">
        <v>1097</v>
      </c>
      <c r="P56" t="s">
        <v>1097</v>
      </c>
      <c r="Q56">
        <v>1000</v>
      </c>
      <c r="W56">
        <v>0</v>
      </c>
      <c r="X56">
        <v>1254963396</v>
      </c>
      <c r="Y56">
        <v>0</v>
      </c>
      <c r="AA56">
        <v>92750.399999999994</v>
      </c>
      <c r="AB56">
        <v>0</v>
      </c>
      <c r="AC56">
        <v>0</v>
      </c>
      <c r="AD56">
        <v>0</v>
      </c>
      <c r="AE56">
        <v>15255</v>
      </c>
      <c r="AF56">
        <v>0</v>
      </c>
      <c r="AG56">
        <v>0</v>
      </c>
      <c r="AH56">
        <v>0</v>
      </c>
      <c r="AI56">
        <v>6.08</v>
      </c>
      <c r="AJ56">
        <v>1</v>
      </c>
      <c r="AK56">
        <v>1</v>
      </c>
      <c r="AL56">
        <v>1</v>
      </c>
      <c r="AN56">
        <v>0</v>
      </c>
      <c r="AO56">
        <v>1</v>
      </c>
      <c r="AP56">
        <v>1</v>
      </c>
      <c r="AQ56">
        <v>0</v>
      </c>
      <c r="AR56">
        <v>0</v>
      </c>
      <c r="AS56" t="s">
        <v>1067</v>
      </c>
      <c r="AT56">
        <v>3.2000000000000002E-3</v>
      </c>
      <c r="AU56" t="s">
        <v>1100</v>
      </c>
      <c r="AV56">
        <v>0</v>
      </c>
      <c r="AW56">
        <v>2</v>
      </c>
      <c r="AX56">
        <v>39486557</v>
      </c>
      <c r="AY56">
        <v>1</v>
      </c>
      <c r="AZ56">
        <v>0</v>
      </c>
      <c r="BA56">
        <v>67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 ca="1">Y56*Source!I38</f>
        <v>0</v>
      </c>
      <c r="CY56">
        <f>AA56</f>
        <v>92750.399999999994</v>
      </c>
      <c r="CZ56">
        <f>AE56</f>
        <v>15255</v>
      </c>
      <c r="DA56">
        <f>AI56</f>
        <v>6.08</v>
      </c>
      <c r="DB56">
        <v>0</v>
      </c>
    </row>
    <row r="57" spans="1:106">
      <c r="A57">
        <f ca="1">ROW(Source!A39)</f>
        <v>39</v>
      </c>
      <c r="B57">
        <v>39278658</v>
      </c>
      <c r="C57">
        <v>39486559</v>
      </c>
      <c r="D57">
        <v>37071037</v>
      </c>
      <c r="E57">
        <v>1</v>
      </c>
      <c r="F57">
        <v>1</v>
      </c>
      <c r="G57">
        <v>1</v>
      </c>
      <c r="H57">
        <v>1</v>
      </c>
      <c r="I57" t="s">
        <v>658</v>
      </c>
      <c r="J57" t="s">
        <v>1067</v>
      </c>
      <c r="K57" t="s">
        <v>659</v>
      </c>
      <c r="L57">
        <v>1191</v>
      </c>
      <c r="N57">
        <v>1013</v>
      </c>
      <c r="O57" t="s">
        <v>574</v>
      </c>
      <c r="P57" t="s">
        <v>574</v>
      </c>
      <c r="Q57">
        <v>1</v>
      </c>
      <c r="W57">
        <v>0</v>
      </c>
      <c r="X57">
        <v>1069510174</v>
      </c>
      <c r="Y57">
        <v>3.2640000000000002</v>
      </c>
      <c r="AA57">
        <v>0</v>
      </c>
      <c r="AB57">
        <v>0</v>
      </c>
      <c r="AC57">
        <v>0</v>
      </c>
      <c r="AD57">
        <v>58.49</v>
      </c>
      <c r="AE57">
        <v>0</v>
      </c>
      <c r="AF57">
        <v>0</v>
      </c>
      <c r="AG57">
        <v>0</v>
      </c>
      <c r="AH57">
        <v>9.6199999999999992</v>
      </c>
      <c r="AI57">
        <v>1</v>
      </c>
      <c r="AJ57">
        <v>1</v>
      </c>
      <c r="AK57">
        <v>1</v>
      </c>
      <c r="AL57">
        <v>6.08</v>
      </c>
      <c r="AN57">
        <v>0</v>
      </c>
      <c r="AO57">
        <v>1</v>
      </c>
      <c r="AP57">
        <v>1</v>
      </c>
      <c r="AQ57">
        <v>0</v>
      </c>
      <c r="AR57">
        <v>0</v>
      </c>
      <c r="AS57" t="s">
        <v>1067</v>
      </c>
      <c r="AT57">
        <v>4.08</v>
      </c>
      <c r="AU57" t="s">
        <v>1140</v>
      </c>
      <c r="AV57">
        <v>1</v>
      </c>
      <c r="AW57">
        <v>2</v>
      </c>
      <c r="AX57">
        <v>39486560</v>
      </c>
      <c r="AY57">
        <v>1</v>
      </c>
      <c r="AZ57">
        <v>0</v>
      </c>
      <c r="BA57">
        <v>68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 ca="1">Y57*Source!I39</f>
        <v>54.835200000000007</v>
      </c>
      <c r="CY57">
        <f>AD57</f>
        <v>58.49</v>
      </c>
      <c r="CZ57">
        <f>AH57</f>
        <v>9.6199999999999992</v>
      </c>
      <c r="DA57">
        <f>AL57</f>
        <v>6.08</v>
      </c>
      <c r="DB57">
        <v>0</v>
      </c>
    </row>
    <row r="58" spans="1:106">
      <c r="A58">
        <f ca="1">ROW(Source!A39)</f>
        <v>39</v>
      </c>
      <c r="B58">
        <v>39278658</v>
      </c>
      <c r="C58">
        <v>39486559</v>
      </c>
      <c r="D58">
        <v>37064876</v>
      </c>
      <c r="E58">
        <v>1</v>
      </c>
      <c r="F58">
        <v>1</v>
      </c>
      <c r="G58">
        <v>1</v>
      </c>
      <c r="H58">
        <v>1</v>
      </c>
      <c r="I58" t="s">
        <v>575</v>
      </c>
      <c r="J58" t="s">
        <v>1067</v>
      </c>
      <c r="K58" t="s">
        <v>576</v>
      </c>
      <c r="L58">
        <v>1191</v>
      </c>
      <c r="N58">
        <v>1013</v>
      </c>
      <c r="O58" t="s">
        <v>574</v>
      </c>
      <c r="P58" t="s">
        <v>574</v>
      </c>
      <c r="Q58">
        <v>1</v>
      </c>
      <c r="W58">
        <v>0</v>
      </c>
      <c r="X58">
        <v>-1417349443</v>
      </c>
      <c r="Y58">
        <v>0.06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1</v>
      </c>
      <c r="AJ58">
        <v>1</v>
      </c>
      <c r="AK58">
        <v>6.08</v>
      </c>
      <c r="AL58">
        <v>1</v>
      </c>
      <c r="AN58">
        <v>0</v>
      </c>
      <c r="AO58">
        <v>1</v>
      </c>
      <c r="AP58">
        <v>0</v>
      </c>
      <c r="AQ58">
        <v>0</v>
      </c>
      <c r="AR58">
        <v>0</v>
      </c>
      <c r="AS58" t="s">
        <v>1067</v>
      </c>
      <c r="AT58">
        <v>0.06</v>
      </c>
      <c r="AU58" t="s">
        <v>1067</v>
      </c>
      <c r="AV58">
        <v>2</v>
      </c>
      <c r="AW58">
        <v>2</v>
      </c>
      <c r="AX58">
        <v>39486561</v>
      </c>
      <c r="AY58">
        <v>1</v>
      </c>
      <c r="AZ58">
        <v>2048</v>
      </c>
      <c r="BA58">
        <v>69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 ca="1">Y58*Source!I39</f>
        <v>1.008</v>
      </c>
      <c r="CY58">
        <f>AD58</f>
        <v>0</v>
      </c>
      <c r="CZ58">
        <f>AH58</f>
        <v>0</v>
      </c>
      <c r="DA58">
        <f>AL58</f>
        <v>1</v>
      </c>
      <c r="DB58">
        <v>0</v>
      </c>
    </row>
    <row r="59" spans="1:106">
      <c r="A59">
        <f ca="1">ROW(Source!A39)</f>
        <v>39</v>
      </c>
      <c r="B59">
        <v>39278658</v>
      </c>
      <c r="C59">
        <v>39486559</v>
      </c>
      <c r="D59">
        <v>36883554</v>
      </c>
      <c r="E59">
        <v>1</v>
      </c>
      <c r="F59">
        <v>1</v>
      </c>
      <c r="G59">
        <v>1</v>
      </c>
      <c r="H59">
        <v>2</v>
      </c>
      <c r="I59" t="s">
        <v>577</v>
      </c>
      <c r="J59" t="s">
        <v>578</v>
      </c>
      <c r="K59" t="s">
        <v>579</v>
      </c>
      <c r="L59">
        <v>1368</v>
      </c>
      <c r="N59">
        <v>1011</v>
      </c>
      <c r="O59" t="s">
        <v>580</v>
      </c>
      <c r="P59" t="s">
        <v>580</v>
      </c>
      <c r="Q59">
        <v>1</v>
      </c>
      <c r="W59">
        <v>0</v>
      </c>
      <c r="X59">
        <v>1372534845</v>
      </c>
      <c r="Y59">
        <v>4.8000000000000001E-2</v>
      </c>
      <c r="AA59">
        <v>0</v>
      </c>
      <c r="AB59">
        <v>399.52</v>
      </c>
      <c r="AC59">
        <v>11.6</v>
      </c>
      <c r="AD59">
        <v>0</v>
      </c>
      <c r="AE59">
        <v>0</v>
      </c>
      <c r="AF59">
        <v>65.709999999999994</v>
      </c>
      <c r="AG59">
        <v>11.6</v>
      </c>
      <c r="AH59">
        <v>0</v>
      </c>
      <c r="AI59">
        <v>1</v>
      </c>
      <c r="AJ59">
        <v>6.08</v>
      </c>
      <c r="AK59">
        <v>1</v>
      </c>
      <c r="AL59">
        <v>1</v>
      </c>
      <c r="AN59">
        <v>0</v>
      </c>
      <c r="AO59">
        <v>1</v>
      </c>
      <c r="AP59">
        <v>1</v>
      </c>
      <c r="AQ59">
        <v>0</v>
      </c>
      <c r="AR59">
        <v>0</v>
      </c>
      <c r="AS59" t="s">
        <v>1067</v>
      </c>
      <c r="AT59">
        <v>0.06</v>
      </c>
      <c r="AU59" t="s">
        <v>1140</v>
      </c>
      <c r="AV59">
        <v>0</v>
      </c>
      <c r="AW59">
        <v>2</v>
      </c>
      <c r="AX59">
        <v>39486562</v>
      </c>
      <c r="AY59">
        <v>1</v>
      </c>
      <c r="AZ59">
        <v>0</v>
      </c>
      <c r="BA59">
        <v>70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 ca="1">Y59*Source!I39</f>
        <v>0.80640000000000001</v>
      </c>
      <c r="CY59">
        <f>AB59</f>
        <v>399.52</v>
      </c>
      <c r="CZ59">
        <f>AF59</f>
        <v>65.709999999999994</v>
      </c>
      <c r="DA59">
        <f>AJ59</f>
        <v>6.08</v>
      </c>
      <c r="DB59">
        <v>0</v>
      </c>
    </row>
    <row r="60" spans="1:106">
      <c r="A60">
        <f ca="1">ROW(Source!A39)</f>
        <v>39</v>
      </c>
      <c r="B60">
        <v>39278658</v>
      </c>
      <c r="C60">
        <v>39486559</v>
      </c>
      <c r="D60">
        <v>36804545</v>
      </c>
      <c r="E60">
        <v>1</v>
      </c>
      <c r="F60">
        <v>1</v>
      </c>
      <c r="G60">
        <v>1</v>
      </c>
      <c r="H60">
        <v>3</v>
      </c>
      <c r="I60" t="s">
        <v>96</v>
      </c>
      <c r="J60" t="s">
        <v>98</v>
      </c>
      <c r="K60" t="s">
        <v>97</v>
      </c>
      <c r="L60">
        <v>1348</v>
      </c>
      <c r="N60">
        <v>1009</v>
      </c>
      <c r="O60" t="s">
        <v>1097</v>
      </c>
      <c r="P60" t="s">
        <v>1097</v>
      </c>
      <c r="Q60">
        <v>1000</v>
      </c>
      <c r="W60">
        <v>0</v>
      </c>
      <c r="X60">
        <v>1174701286</v>
      </c>
      <c r="Y60">
        <v>0</v>
      </c>
      <c r="AA60">
        <v>72826.240000000005</v>
      </c>
      <c r="AB60">
        <v>0</v>
      </c>
      <c r="AC60">
        <v>0</v>
      </c>
      <c r="AD60">
        <v>0</v>
      </c>
      <c r="AE60">
        <v>11978</v>
      </c>
      <c r="AF60">
        <v>0</v>
      </c>
      <c r="AG60">
        <v>0</v>
      </c>
      <c r="AH60">
        <v>0</v>
      </c>
      <c r="AI60">
        <v>6.08</v>
      </c>
      <c r="AJ60">
        <v>1</v>
      </c>
      <c r="AK60">
        <v>1</v>
      </c>
      <c r="AL60">
        <v>1</v>
      </c>
      <c r="AN60">
        <v>0</v>
      </c>
      <c r="AO60">
        <v>1</v>
      </c>
      <c r="AP60">
        <v>1</v>
      </c>
      <c r="AQ60">
        <v>0</v>
      </c>
      <c r="AR60">
        <v>0</v>
      </c>
      <c r="AS60" t="s">
        <v>1067</v>
      </c>
      <c r="AT60">
        <v>2.5000000000000001E-4</v>
      </c>
      <c r="AU60" t="s">
        <v>1100</v>
      </c>
      <c r="AV60">
        <v>0</v>
      </c>
      <c r="AW60">
        <v>2</v>
      </c>
      <c r="AX60">
        <v>39486563</v>
      </c>
      <c r="AY60">
        <v>1</v>
      </c>
      <c r="AZ60">
        <v>0</v>
      </c>
      <c r="BA60">
        <v>71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 ca="1">Y60*Source!I39</f>
        <v>0</v>
      </c>
      <c r="CY60">
        <f>AA60</f>
        <v>72826.240000000005</v>
      </c>
      <c r="CZ60">
        <f>AE60</f>
        <v>11978</v>
      </c>
      <c r="DA60">
        <f>AI60</f>
        <v>6.08</v>
      </c>
      <c r="DB60">
        <v>0</v>
      </c>
    </row>
    <row r="61" spans="1:106">
      <c r="A61">
        <f ca="1">ROW(Source!A39)</f>
        <v>39</v>
      </c>
      <c r="B61">
        <v>39278658</v>
      </c>
      <c r="C61">
        <v>39486559</v>
      </c>
      <c r="D61">
        <v>36830314</v>
      </c>
      <c r="E61">
        <v>1</v>
      </c>
      <c r="F61">
        <v>1</v>
      </c>
      <c r="G61">
        <v>1</v>
      </c>
      <c r="H61">
        <v>3</v>
      </c>
      <c r="I61" t="s">
        <v>100</v>
      </c>
      <c r="J61" t="s">
        <v>102</v>
      </c>
      <c r="K61" t="s">
        <v>101</v>
      </c>
      <c r="L61">
        <v>1339</v>
      </c>
      <c r="N61">
        <v>1007</v>
      </c>
      <c r="O61" t="s">
        <v>1249</v>
      </c>
      <c r="P61" t="s">
        <v>1249</v>
      </c>
      <c r="Q61">
        <v>1</v>
      </c>
      <c r="W61">
        <v>0</v>
      </c>
      <c r="X61">
        <v>-645086769</v>
      </c>
      <c r="Y61">
        <v>0</v>
      </c>
      <c r="AA61">
        <v>9734.08</v>
      </c>
      <c r="AB61">
        <v>0</v>
      </c>
      <c r="AC61">
        <v>0</v>
      </c>
      <c r="AD61">
        <v>0</v>
      </c>
      <c r="AE61">
        <v>1601</v>
      </c>
      <c r="AF61">
        <v>0</v>
      </c>
      <c r="AG61">
        <v>0</v>
      </c>
      <c r="AH61">
        <v>0</v>
      </c>
      <c r="AI61">
        <v>6.08</v>
      </c>
      <c r="AJ61">
        <v>1</v>
      </c>
      <c r="AK61">
        <v>1</v>
      </c>
      <c r="AL61">
        <v>1</v>
      </c>
      <c r="AN61">
        <v>0</v>
      </c>
      <c r="AO61">
        <v>1</v>
      </c>
      <c r="AP61">
        <v>1</v>
      </c>
      <c r="AQ61">
        <v>0</v>
      </c>
      <c r="AR61">
        <v>0</v>
      </c>
      <c r="AS61" t="s">
        <v>1067</v>
      </c>
      <c r="AT61">
        <v>0.03</v>
      </c>
      <c r="AU61" t="s">
        <v>1100</v>
      </c>
      <c r="AV61">
        <v>0</v>
      </c>
      <c r="AW61">
        <v>2</v>
      </c>
      <c r="AX61">
        <v>39486564</v>
      </c>
      <c r="AY61">
        <v>1</v>
      </c>
      <c r="AZ61">
        <v>0</v>
      </c>
      <c r="BA61">
        <v>72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 ca="1">Y61*Source!I39</f>
        <v>0</v>
      </c>
      <c r="CY61">
        <f>AA61</f>
        <v>9734.08</v>
      </c>
      <c r="CZ61">
        <f>AE61</f>
        <v>1601</v>
      </c>
      <c r="DA61">
        <f>AI61</f>
        <v>6.08</v>
      </c>
      <c r="DB61">
        <v>0</v>
      </c>
    </row>
    <row r="62" spans="1:106">
      <c r="A62">
        <f ca="1">ROW(Source!A39)</f>
        <v>39</v>
      </c>
      <c r="B62">
        <v>39278658</v>
      </c>
      <c r="C62">
        <v>39486559</v>
      </c>
      <c r="D62">
        <v>36830322</v>
      </c>
      <c r="E62">
        <v>1</v>
      </c>
      <c r="F62">
        <v>1</v>
      </c>
      <c r="G62">
        <v>1</v>
      </c>
      <c r="H62">
        <v>3</v>
      </c>
      <c r="I62" t="s">
        <v>104</v>
      </c>
      <c r="J62" t="s">
        <v>106</v>
      </c>
      <c r="K62" t="s">
        <v>105</v>
      </c>
      <c r="L62">
        <v>1339</v>
      </c>
      <c r="N62">
        <v>1007</v>
      </c>
      <c r="O62" t="s">
        <v>1249</v>
      </c>
      <c r="P62" t="s">
        <v>1249</v>
      </c>
      <c r="Q62">
        <v>1</v>
      </c>
      <c r="W62">
        <v>0</v>
      </c>
      <c r="X62">
        <v>1117508172</v>
      </c>
      <c r="Y62">
        <v>0</v>
      </c>
      <c r="AA62">
        <v>13108.48</v>
      </c>
      <c r="AB62">
        <v>0</v>
      </c>
      <c r="AC62">
        <v>0</v>
      </c>
      <c r="AD62">
        <v>0</v>
      </c>
      <c r="AE62">
        <v>2156</v>
      </c>
      <c r="AF62">
        <v>0</v>
      </c>
      <c r="AG62">
        <v>0</v>
      </c>
      <c r="AH62">
        <v>0</v>
      </c>
      <c r="AI62">
        <v>6.08</v>
      </c>
      <c r="AJ62">
        <v>1</v>
      </c>
      <c r="AK62">
        <v>1</v>
      </c>
      <c r="AL62">
        <v>1</v>
      </c>
      <c r="AN62">
        <v>0</v>
      </c>
      <c r="AO62">
        <v>1</v>
      </c>
      <c r="AP62">
        <v>1</v>
      </c>
      <c r="AQ62">
        <v>0</v>
      </c>
      <c r="AR62">
        <v>0</v>
      </c>
      <c r="AS62" t="s">
        <v>1067</v>
      </c>
      <c r="AT62">
        <v>0.02</v>
      </c>
      <c r="AU62" t="s">
        <v>1100</v>
      </c>
      <c r="AV62">
        <v>0</v>
      </c>
      <c r="AW62">
        <v>2</v>
      </c>
      <c r="AX62">
        <v>39486565</v>
      </c>
      <c r="AY62">
        <v>1</v>
      </c>
      <c r="AZ62">
        <v>0</v>
      </c>
      <c r="BA62">
        <v>73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 ca="1">Y62*Source!I39</f>
        <v>0</v>
      </c>
      <c r="CY62">
        <f>AA62</f>
        <v>13108.48</v>
      </c>
      <c r="CZ62">
        <f>AE62</f>
        <v>2156</v>
      </c>
      <c r="DA62">
        <f>AI62</f>
        <v>6.08</v>
      </c>
      <c r="DB62">
        <v>0</v>
      </c>
    </row>
    <row r="63" spans="1:106">
      <c r="A63">
        <f ca="1">ROW(Source!A39)</f>
        <v>39</v>
      </c>
      <c r="B63">
        <v>39278658</v>
      </c>
      <c r="C63">
        <v>39486559</v>
      </c>
      <c r="D63">
        <v>36830500</v>
      </c>
      <c r="E63">
        <v>1</v>
      </c>
      <c r="F63">
        <v>1</v>
      </c>
      <c r="G63">
        <v>1</v>
      </c>
      <c r="H63">
        <v>3</v>
      </c>
      <c r="I63" t="s">
        <v>108</v>
      </c>
      <c r="J63" t="s">
        <v>110</v>
      </c>
      <c r="K63" t="s">
        <v>109</v>
      </c>
      <c r="L63">
        <v>1339</v>
      </c>
      <c r="N63">
        <v>1007</v>
      </c>
      <c r="O63" t="s">
        <v>1249</v>
      </c>
      <c r="P63" t="s">
        <v>1249</v>
      </c>
      <c r="Q63">
        <v>1</v>
      </c>
      <c r="W63">
        <v>0</v>
      </c>
      <c r="X63">
        <v>-915187339</v>
      </c>
      <c r="Y63">
        <v>0</v>
      </c>
      <c r="AA63">
        <v>8360</v>
      </c>
      <c r="AB63">
        <v>0</v>
      </c>
      <c r="AC63">
        <v>0</v>
      </c>
      <c r="AD63">
        <v>0</v>
      </c>
      <c r="AE63">
        <v>1375</v>
      </c>
      <c r="AF63">
        <v>0</v>
      </c>
      <c r="AG63">
        <v>0</v>
      </c>
      <c r="AH63">
        <v>0</v>
      </c>
      <c r="AI63">
        <v>6.08</v>
      </c>
      <c r="AJ63">
        <v>1</v>
      </c>
      <c r="AK63">
        <v>1</v>
      </c>
      <c r="AL63">
        <v>1</v>
      </c>
      <c r="AN63">
        <v>0</v>
      </c>
      <c r="AO63">
        <v>1</v>
      </c>
      <c r="AP63">
        <v>1</v>
      </c>
      <c r="AQ63">
        <v>0</v>
      </c>
      <c r="AR63">
        <v>0</v>
      </c>
      <c r="AS63" t="s">
        <v>1067</v>
      </c>
      <c r="AT63">
        <v>0.01</v>
      </c>
      <c r="AU63" t="s">
        <v>1100</v>
      </c>
      <c r="AV63">
        <v>0</v>
      </c>
      <c r="AW63">
        <v>2</v>
      </c>
      <c r="AX63">
        <v>39486566</v>
      </c>
      <c r="AY63">
        <v>1</v>
      </c>
      <c r="AZ63">
        <v>0</v>
      </c>
      <c r="BA63">
        <v>74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 ca="1">Y63*Source!I39</f>
        <v>0</v>
      </c>
      <c r="CY63">
        <f>AA63</f>
        <v>8360</v>
      </c>
      <c r="CZ63">
        <f>AE63</f>
        <v>1375</v>
      </c>
      <c r="DA63">
        <f>AI63</f>
        <v>6.08</v>
      </c>
      <c r="DB63">
        <v>0</v>
      </c>
    </row>
    <row r="64" spans="1:106">
      <c r="A64">
        <f ca="1">ROW(Source!A39)</f>
        <v>39</v>
      </c>
      <c r="B64">
        <v>39278658</v>
      </c>
      <c r="C64">
        <v>39486559</v>
      </c>
      <c r="D64">
        <v>36830508</v>
      </c>
      <c r="E64">
        <v>1</v>
      </c>
      <c r="F64">
        <v>1</v>
      </c>
      <c r="G64">
        <v>1</v>
      </c>
      <c r="H64">
        <v>3</v>
      </c>
      <c r="I64" t="s">
        <v>112</v>
      </c>
      <c r="J64" t="s">
        <v>114</v>
      </c>
      <c r="K64" t="s">
        <v>113</v>
      </c>
      <c r="L64">
        <v>1339</v>
      </c>
      <c r="N64">
        <v>1007</v>
      </c>
      <c r="O64" t="s">
        <v>1249</v>
      </c>
      <c r="P64" t="s">
        <v>1249</v>
      </c>
      <c r="Q64">
        <v>1</v>
      </c>
      <c r="W64">
        <v>0</v>
      </c>
      <c r="X64">
        <v>-1130628485</v>
      </c>
      <c r="Y64">
        <v>0</v>
      </c>
      <c r="AA64">
        <v>8025.6</v>
      </c>
      <c r="AB64">
        <v>0</v>
      </c>
      <c r="AC64">
        <v>0</v>
      </c>
      <c r="AD64">
        <v>0</v>
      </c>
      <c r="AE64">
        <v>1320</v>
      </c>
      <c r="AF64">
        <v>0</v>
      </c>
      <c r="AG64">
        <v>0</v>
      </c>
      <c r="AH64">
        <v>0</v>
      </c>
      <c r="AI64">
        <v>6.08</v>
      </c>
      <c r="AJ64">
        <v>1</v>
      </c>
      <c r="AK64">
        <v>1</v>
      </c>
      <c r="AL64">
        <v>1</v>
      </c>
      <c r="AN64">
        <v>0</v>
      </c>
      <c r="AO64">
        <v>1</v>
      </c>
      <c r="AP64">
        <v>1</v>
      </c>
      <c r="AQ64">
        <v>0</v>
      </c>
      <c r="AR64">
        <v>0</v>
      </c>
      <c r="AS64" t="s">
        <v>1067</v>
      </c>
      <c r="AT64">
        <v>0.22</v>
      </c>
      <c r="AU64" t="s">
        <v>1100</v>
      </c>
      <c r="AV64">
        <v>0</v>
      </c>
      <c r="AW64">
        <v>2</v>
      </c>
      <c r="AX64">
        <v>39486567</v>
      </c>
      <c r="AY64">
        <v>1</v>
      </c>
      <c r="AZ64">
        <v>0</v>
      </c>
      <c r="BA64">
        <v>75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 ca="1">Y64*Source!I39</f>
        <v>0</v>
      </c>
      <c r="CY64">
        <f>AA64</f>
        <v>8025.6</v>
      </c>
      <c r="CZ64">
        <f>AE64</f>
        <v>1320</v>
      </c>
      <c r="DA64">
        <f>AI64</f>
        <v>6.08</v>
      </c>
      <c r="DB64">
        <v>0</v>
      </c>
    </row>
    <row r="65" spans="1:106">
      <c r="A65">
        <f ca="1">ROW(Source!A40)</f>
        <v>40</v>
      </c>
      <c r="B65">
        <v>39278658</v>
      </c>
      <c r="C65">
        <v>39486568</v>
      </c>
      <c r="D65">
        <v>37066717</v>
      </c>
      <c r="E65">
        <v>1</v>
      </c>
      <c r="F65">
        <v>1</v>
      </c>
      <c r="G65">
        <v>1</v>
      </c>
      <c r="H65">
        <v>1</v>
      </c>
      <c r="I65" t="s">
        <v>660</v>
      </c>
      <c r="J65" t="s">
        <v>1067</v>
      </c>
      <c r="K65" t="s">
        <v>661</v>
      </c>
      <c r="L65">
        <v>1191</v>
      </c>
      <c r="N65">
        <v>1013</v>
      </c>
      <c r="O65" t="s">
        <v>574</v>
      </c>
      <c r="P65" t="s">
        <v>574</v>
      </c>
      <c r="Q65">
        <v>1</v>
      </c>
      <c r="W65">
        <v>0</v>
      </c>
      <c r="X65">
        <v>-509590494</v>
      </c>
      <c r="Y65">
        <v>36.712000000000003</v>
      </c>
      <c r="AA65">
        <v>0</v>
      </c>
      <c r="AB65">
        <v>0</v>
      </c>
      <c r="AC65">
        <v>0</v>
      </c>
      <c r="AD65">
        <v>49.67</v>
      </c>
      <c r="AE65">
        <v>0</v>
      </c>
      <c r="AF65">
        <v>0</v>
      </c>
      <c r="AG65">
        <v>0</v>
      </c>
      <c r="AH65">
        <v>8.17</v>
      </c>
      <c r="AI65">
        <v>1</v>
      </c>
      <c r="AJ65">
        <v>1</v>
      </c>
      <c r="AK65">
        <v>1</v>
      </c>
      <c r="AL65">
        <v>6.08</v>
      </c>
      <c r="AN65">
        <v>0</v>
      </c>
      <c r="AO65">
        <v>1</v>
      </c>
      <c r="AP65">
        <v>1</v>
      </c>
      <c r="AQ65">
        <v>0</v>
      </c>
      <c r="AR65">
        <v>0</v>
      </c>
      <c r="AS65" t="s">
        <v>1067</v>
      </c>
      <c r="AT65">
        <v>45.89</v>
      </c>
      <c r="AU65" t="s">
        <v>1140</v>
      </c>
      <c r="AV65">
        <v>1</v>
      </c>
      <c r="AW65">
        <v>2</v>
      </c>
      <c r="AX65">
        <v>39486569</v>
      </c>
      <c r="AY65">
        <v>1</v>
      </c>
      <c r="AZ65">
        <v>0</v>
      </c>
      <c r="BA65">
        <v>76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 ca="1">Y65*Source!I40</f>
        <v>3.744624</v>
      </c>
      <c r="CY65">
        <f>AD65</f>
        <v>49.67</v>
      </c>
      <c r="CZ65">
        <f>AH65</f>
        <v>8.17</v>
      </c>
      <c r="DA65">
        <f>AL65</f>
        <v>6.08</v>
      </c>
      <c r="DB65">
        <v>0</v>
      </c>
    </row>
    <row r="66" spans="1:106">
      <c r="A66">
        <f ca="1">ROW(Source!A40)</f>
        <v>40</v>
      </c>
      <c r="B66">
        <v>39278658</v>
      </c>
      <c r="C66">
        <v>39486568</v>
      </c>
      <c r="D66">
        <v>37064876</v>
      </c>
      <c r="E66">
        <v>1</v>
      </c>
      <c r="F66">
        <v>1</v>
      </c>
      <c r="G66">
        <v>1</v>
      </c>
      <c r="H66">
        <v>1</v>
      </c>
      <c r="I66" t="s">
        <v>575</v>
      </c>
      <c r="J66" t="s">
        <v>1067</v>
      </c>
      <c r="K66" t="s">
        <v>576</v>
      </c>
      <c r="L66">
        <v>1191</v>
      </c>
      <c r="N66">
        <v>1013</v>
      </c>
      <c r="O66" t="s">
        <v>574</v>
      </c>
      <c r="P66" t="s">
        <v>574</v>
      </c>
      <c r="Q66">
        <v>1</v>
      </c>
      <c r="W66">
        <v>0</v>
      </c>
      <c r="X66">
        <v>-1417349443</v>
      </c>
      <c r="Y66">
        <v>1.65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1</v>
      </c>
      <c r="AJ66">
        <v>1</v>
      </c>
      <c r="AK66">
        <v>6.08</v>
      </c>
      <c r="AL66">
        <v>1</v>
      </c>
      <c r="AN66">
        <v>0</v>
      </c>
      <c r="AO66">
        <v>1</v>
      </c>
      <c r="AP66">
        <v>0</v>
      </c>
      <c r="AQ66">
        <v>0</v>
      </c>
      <c r="AR66">
        <v>0</v>
      </c>
      <c r="AS66" t="s">
        <v>1067</v>
      </c>
      <c r="AT66">
        <v>1.65</v>
      </c>
      <c r="AU66" t="s">
        <v>1067</v>
      </c>
      <c r="AV66">
        <v>2</v>
      </c>
      <c r="AW66">
        <v>2</v>
      </c>
      <c r="AX66">
        <v>39486570</v>
      </c>
      <c r="AY66">
        <v>1</v>
      </c>
      <c r="AZ66">
        <v>2048</v>
      </c>
      <c r="BA66">
        <v>77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 ca="1">Y66*Source!I40</f>
        <v>0.16829999999999998</v>
      </c>
      <c r="CY66">
        <f>AD66</f>
        <v>0</v>
      </c>
      <c r="CZ66">
        <f>AH66</f>
        <v>0</v>
      </c>
      <c r="DA66">
        <f>AL66</f>
        <v>1</v>
      </c>
      <c r="DB66">
        <v>0</v>
      </c>
    </row>
    <row r="67" spans="1:106">
      <c r="A67">
        <f ca="1">ROW(Source!A40)</f>
        <v>40</v>
      </c>
      <c r="B67">
        <v>39278658</v>
      </c>
      <c r="C67">
        <v>39486568</v>
      </c>
      <c r="D67">
        <v>36882159</v>
      </c>
      <c r="E67">
        <v>1</v>
      </c>
      <c r="F67">
        <v>1</v>
      </c>
      <c r="G67">
        <v>1</v>
      </c>
      <c r="H67">
        <v>2</v>
      </c>
      <c r="I67" t="s">
        <v>586</v>
      </c>
      <c r="J67" t="s">
        <v>587</v>
      </c>
      <c r="K67" t="s">
        <v>588</v>
      </c>
      <c r="L67">
        <v>1368</v>
      </c>
      <c r="N67">
        <v>1011</v>
      </c>
      <c r="O67" t="s">
        <v>580</v>
      </c>
      <c r="P67" t="s">
        <v>580</v>
      </c>
      <c r="Q67">
        <v>1</v>
      </c>
      <c r="W67">
        <v>0</v>
      </c>
      <c r="X67">
        <v>-1718674368</v>
      </c>
      <c r="Y67">
        <v>0.52800000000000002</v>
      </c>
      <c r="AA67">
        <v>0</v>
      </c>
      <c r="AB67">
        <v>680.9</v>
      </c>
      <c r="AC67">
        <v>13.5</v>
      </c>
      <c r="AD67">
        <v>0</v>
      </c>
      <c r="AE67">
        <v>0</v>
      </c>
      <c r="AF67">
        <v>111.99</v>
      </c>
      <c r="AG67">
        <v>13.5</v>
      </c>
      <c r="AH67">
        <v>0</v>
      </c>
      <c r="AI67">
        <v>1</v>
      </c>
      <c r="AJ67">
        <v>6.08</v>
      </c>
      <c r="AK67">
        <v>1</v>
      </c>
      <c r="AL67">
        <v>1</v>
      </c>
      <c r="AN67">
        <v>0</v>
      </c>
      <c r="AO67">
        <v>1</v>
      </c>
      <c r="AP67">
        <v>1</v>
      </c>
      <c r="AQ67">
        <v>0</v>
      </c>
      <c r="AR67">
        <v>0</v>
      </c>
      <c r="AS67" t="s">
        <v>1067</v>
      </c>
      <c r="AT67">
        <v>0.66</v>
      </c>
      <c r="AU67" t="s">
        <v>1140</v>
      </c>
      <c r="AV67">
        <v>0</v>
      </c>
      <c r="AW67">
        <v>2</v>
      </c>
      <c r="AX67">
        <v>39486571</v>
      </c>
      <c r="AY67">
        <v>1</v>
      </c>
      <c r="AZ67">
        <v>0</v>
      </c>
      <c r="BA67">
        <v>78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 ca="1">Y67*Source!I40</f>
        <v>5.3856000000000001E-2</v>
      </c>
      <c r="CY67">
        <f>AB67</f>
        <v>680.9</v>
      </c>
      <c r="CZ67">
        <f>AF67</f>
        <v>111.99</v>
      </c>
      <c r="DA67">
        <f>AJ67</f>
        <v>6.08</v>
      </c>
      <c r="DB67">
        <v>0</v>
      </c>
    </row>
    <row r="68" spans="1:106">
      <c r="A68">
        <f ca="1">ROW(Source!A40)</f>
        <v>40</v>
      </c>
      <c r="B68">
        <v>39278658</v>
      </c>
      <c r="C68">
        <v>39486568</v>
      </c>
      <c r="D68">
        <v>36883554</v>
      </c>
      <c r="E68">
        <v>1</v>
      </c>
      <c r="F68">
        <v>1</v>
      </c>
      <c r="G68">
        <v>1</v>
      </c>
      <c r="H68">
        <v>2</v>
      </c>
      <c r="I68" t="s">
        <v>577</v>
      </c>
      <c r="J68" t="s">
        <v>578</v>
      </c>
      <c r="K68" t="s">
        <v>579</v>
      </c>
      <c r="L68">
        <v>1368</v>
      </c>
      <c r="N68">
        <v>1011</v>
      </c>
      <c r="O68" t="s">
        <v>580</v>
      </c>
      <c r="P68" t="s">
        <v>580</v>
      </c>
      <c r="Q68">
        <v>1</v>
      </c>
      <c r="W68">
        <v>0</v>
      </c>
      <c r="X68">
        <v>1372534845</v>
      </c>
      <c r="Y68">
        <v>0.79200000000000004</v>
      </c>
      <c r="AA68">
        <v>0</v>
      </c>
      <c r="AB68">
        <v>399.52</v>
      </c>
      <c r="AC68">
        <v>11.6</v>
      </c>
      <c r="AD68">
        <v>0</v>
      </c>
      <c r="AE68">
        <v>0</v>
      </c>
      <c r="AF68">
        <v>65.709999999999994</v>
      </c>
      <c r="AG68">
        <v>11.6</v>
      </c>
      <c r="AH68">
        <v>0</v>
      </c>
      <c r="AI68">
        <v>1</v>
      </c>
      <c r="AJ68">
        <v>6.08</v>
      </c>
      <c r="AK68">
        <v>1</v>
      </c>
      <c r="AL68">
        <v>1</v>
      </c>
      <c r="AN68">
        <v>0</v>
      </c>
      <c r="AO68">
        <v>1</v>
      </c>
      <c r="AP68">
        <v>1</v>
      </c>
      <c r="AQ68">
        <v>0</v>
      </c>
      <c r="AR68">
        <v>0</v>
      </c>
      <c r="AS68" t="s">
        <v>1067</v>
      </c>
      <c r="AT68">
        <v>0.99</v>
      </c>
      <c r="AU68" t="s">
        <v>1140</v>
      </c>
      <c r="AV68">
        <v>0</v>
      </c>
      <c r="AW68">
        <v>2</v>
      </c>
      <c r="AX68">
        <v>39486572</v>
      </c>
      <c r="AY68">
        <v>1</v>
      </c>
      <c r="AZ68">
        <v>0</v>
      </c>
      <c r="BA68">
        <v>79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 ca="1">Y68*Source!I40</f>
        <v>8.0783999999999995E-2</v>
      </c>
      <c r="CY68">
        <f>AB68</f>
        <v>399.52</v>
      </c>
      <c r="CZ68">
        <f>AF68</f>
        <v>65.709999999999994</v>
      </c>
      <c r="DA68">
        <f>AJ68</f>
        <v>6.08</v>
      </c>
      <c r="DB68">
        <v>0</v>
      </c>
    </row>
    <row r="69" spans="1:106">
      <c r="A69">
        <f ca="1">ROW(Source!A40)</f>
        <v>40</v>
      </c>
      <c r="B69">
        <v>39278658</v>
      </c>
      <c r="C69">
        <v>39486568</v>
      </c>
      <c r="D69">
        <v>36804545</v>
      </c>
      <c r="E69">
        <v>1</v>
      </c>
      <c r="F69">
        <v>1</v>
      </c>
      <c r="G69">
        <v>1</v>
      </c>
      <c r="H69">
        <v>3</v>
      </c>
      <c r="I69" t="s">
        <v>96</v>
      </c>
      <c r="J69" t="s">
        <v>98</v>
      </c>
      <c r="K69" t="s">
        <v>97</v>
      </c>
      <c r="L69">
        <v>1348</v>
      </c>
      <c r="N69">
        <v>1009</v>
      </c>
      <c r="O69" t="s">
        <v>1097</v>
      </c>
      <c r="P69" t="s">
        <v>1097</v>
      </c>
      <c r="Q69">
        <v>1000</v>
      </c>
      <c r="W69">
        <v>0</v>
      </c>
      <c r="X69">
        <v>1174701286</v>
      </c>
      <c r="Y69">
        <v>0</v>
      </c>
      <c r="AA69">
        <v>72826.240000000005</v>
      </c>
      <c r="AB69">
        <v>0</v>
      </c>
      <c r="AC69">
        <v>0</v>
      </c>
      <c r="AD69">
        <v>0</v>
      </c>
      <c r="AE69">
        <v>11978</v>
      </c>
      <c r="AF69">
        <v>0</v>
      </c>
      <c r="AG69">
        <v>0</v>
      </c>
      <c r="AH69">
        <v>0</v>
      </c>
      <c r="AI69">
        <v>6.08</v>
      </c>
      <c r="AJ69">
        <v>1</v>
      </c>
      <c r="AK69">
        <v>1</v>
      </c>
      <c r="AL69">
        <v>1</v>
      </c>
      <c r="AN69">
        <v>0</v>
      </c>
      <c r="AO69">
        <v>1</v>
      </c>
      <c r="AP69">
        <v>1</v>
      </c>
      <c r="AQ69">
        <v>0</v>
      </c>
      <c r="AR69">
        <v>0</v>
      </c>
      <c r="AS69" t="s">
        <v>1067</v>
      </c>
      <c r="AT69">
        <v>8.0000000000000002E-3</v>
      </c>
      <c r="AU69" t="s">
        <v>1100</v>
      </c>
      <c r="AV69">
        <v>0</v>
      </c>
      <c r="AW69">
        <v>2</v>
      </c>
      <c r="AX69">
        <v>39486573</v>
      </c>
      <c r="AY69">
        <v>1</v>
      </c>
      <c r="AZ69">
        <v>0</v>
      </c>
      <c r="BA69">
        <v>80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 ca="1">Y69*Source!I40</f>
        <v>0</v>
      </c>
      <c r="CY69">
        <f>AA69</f>
        <v>72826.240000000005</v>
      </c>
      <c r="CZ69">
        <f>AE69</f>
        <v>11978</v>
      </c>
      <c r="DA69">
        <f>AI69</f>
        <v>6.08</v>
      </c>
      <c r="DB69">
        <v>0</v>
      </c>
    </row>
    <row r="70" spans="1:106">
      <c r="A70">
        <f ca="1">ROW(Source!A41)</f>
        <v>41</v>
      </c>
      <c r="B70">
        <v>39278658</v>
      </c>
      <c r="C70">
        <v>39486574</v>
      </c>
      <c r="D70">
        <v>37066837</v>
      </c>
      <c r="E70">
        <v>1</v>
      </c>
      <c r="F70">
        <v>1</v>
      </c>
      <c r="G70">
        <v>1</v>
      </c>
      <c r="H70">
        <v>1</v>
      </c>
      <c r="I70" t="s">
        <v>662</v>
      </c>
      <c r="J70" t="s">
        <v>1067</v>
      </c>
      <c r="K70" t="s">
        <v>663</v>
      </c>
      <c r="L70">
        <v>1191</v>
      </c>
      <c r="N70">
        <v>1013</v>
      </c>
      <c r="O70" t="s">
        <v>574</v>
      </c>
      <c r="P70" t="s">
        <v>574</v>
      </c>
      <c r="Q70">
        <v>1</v>
      </c>
      <c r="W70">
        <v>0</v>
      </c>
      <c r="X70">
        <v>1850719656</v>
      </c>
      <c r="Y70">
        <v>53.28</v>
      </c>
      <c r="AA70">
        <v>0</v>
      </c>
      <c r="AB70">
        <v>0</v>
      </c>
      <c r="AC70">
        <v>0</v>
      </c>
      <c r="AD70">
        <v>50.52</v>
      </c>
      <c r="AE70">
        <v>0</v>
      </c>
      <c r="AF70">
        <v>0</v>
      </c>
      <c r="AG70">
        <v>0</v>
      </c>
      <c r="AH70">
        <v>8.31</v>
      </c>
      <c r="AI70">
        <v>1</v>
      </c>
      <c r="AJ70">
        <v>1</v>
      </c>
      <c r="AK70">
        <v>1</v>
      </c>
      <c r="AL70">
        <v>6.08</v>
      </c>
      <c r="AN70">
        <v>0</v>
      </c>
      <c r="AO70">
        <v>1</v>
      </c>
      <c r="AP70">
        <v>1</v>
      </c>
      <c r="AQ70">
        <v>0</v>
      </c>
      <c r="AR70">
        <v>0</v>
      </c>
      <c r="AS70" t="s">
        <v>1067</v>
      </c>
      <c r="AT70">
        <v>66.599999999999994</v>
      </c>
      <c r="AU70" t="s">
        <v>1140</v>
      </c>
      <c r="AV70">
        <v>1</v>
      </c>
      <c r="AW70">
        <v>2</v>
      </c>
      <c r="AX70">
        <v>39486575</v>
      </c>
      <c r="AY70">
        <v>1</v>
      </c>
      <c r="AZ70">
        <v>0</v>
      </c>
      <c r="BA70">
        <v>81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 ca="1">Y70*Source!I41</f>
        <v>54.878399999999999</v>
      </c>
      <c r="CY70">
        <f>AD70</f>
        <v>50.52</v>
      </c>
      <c r="CZ70">
        <f>AH70</f>
        <v>8.31</v>
      </c>
      <c r="DA70">
        <f>AL70</f>
        <v>6.08</v>
      </c>
      <c r="DB70">
        <v>0</v>
      </c>
    </row>
    <row r="71" spans="1:106">
      <c r="A71">
        <f ca="1">ROW(Source!A41)</f>
        <v>41</v>
      </c>
      <c r="B71">
        <v>39278658</v>
      </c>
      <c r="C71">
        <v>39486574</v>
      </c>
      <c r="D71">
        <v>37064876</v>
      </c>
      <c r="E71">
        <v>1</v>
      </c>
      <c r="F71">
        <v>1</v>
      </c>
      <c r="G71">
        <v>1</v>
      </c>
      <c r="H71">
        <v>1</v>
      </c>
      <c r="I71" t="s">
        <v>575</v>
      </c>
      <c r="J71" t="s">
        <v>1067</v>
      </c>
      <c r="K71" t="s">
        <v>576</v>
      </c>
      <c r="L71">
        <v>1191</v>
      </c>
      <c r="N71">
        <v>1013</v>
      </c>
      <c r="O71" t="s">
        <v>574</v>
      </c>
      <c r="P71" t="s">
        <v>574</v>
      </c>
      <c r="Q71">
        <v>1</v>
      </c>
      <c r="W71">
        <v>0</v>
      </c>
      <c r="X71">
        <v>-1417349443</v>
      </c>
      <c r="Y71">
        <v>0.69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1</v>
      </c>
      <c r="AJ71">
        <v>1</v>
      </c>
      <c r="AK71">
        <v>6.08</v>
      </c>
      <c r="AL71">
        <v>1</v>
      </c>
      <c r="AN71">
        <v>0</v>
      </c>
      <c r="AO71">
        <v>1</v>
      </c>
      <c r="AP71">
        <v>0</v>
      </c>
      <c r="AQ71">
        <v>0</v>
      </c>
      <c r="AR71">
        <v>0</v>
      </c>
      <c r="AS71" t="s">
        <v>1067</v>
      </c>
      <c r="AT71">
        <v>0.69</v>
      </c>
      <c r="AU71" t="s">
        <v>1067</v>
      </c>
      <c r="AV71">
        <v>2</v>
      </c>
      <c r="AW71">
        <v>2</v>
      </c>
      <c r="AX71">
        <v>39486576</v>
      </c>
      <c r="AY71">
        <v>1</v>
      </c>
      <c r="AZ71">
        <v>2048</v>
      </c>
      <c r="BA71">
        <v>82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 ca="1">Y71*Source!I41</f>
        <v>0.7107</v>
      </c>
      <c r="CY71">
        <f>AD71</f>
        <v>0</v>
      </c>
      <c r="CZ71">
        <f>AH71</f>
        <v>0</v>
      </c>
      <c r="DA71">
        <f>AL71</f>
        <v>1</v>
      </c>
      <c r="DB71">
        <v>0</v>
      </c>
    </row>
    <row r="72" spans="1:106">
      <c r="A72">
        <f ca="1">ROW(Source!A41)</f>
        <v>41</v>
      </c>
      <c r="B72">
        <v>39278658</v>
      </c>
      <c r="C72">
        <v>39486574</v>
      </c>
      <c r="D72">
        <v>36882452</v>
      </c>
      <c r="E72">
        <v>1</v>
      </c>
      <c r="F72">
        <v>1</v>
      </c>
      <c r="G72">
        <v>1</v>
      </c>
      <c r="H72">
        <v>2</v>
      </c>
      <c r="I72" t="s">
        <v>632</v>
      </c>
      <c r="J72" t="s">
        <v>633</v>
      </c>
      <c r="K72" t="s">
        <v>634</v>
      </c>
      <c r="L72">
        <v>1368</v>
      </c>
      <c r="N72">
        <v>1011</v>
      </c>
      <c r="O72" t="s">
        <v>580</v>
      </c>
      <c r="P72" t="s">
        <v>580</v>
      </c>
      <c r="Q72">
        <v>1</v>
      </c>
      <c r="W72">
        <v>0</v>
      </c>
      <c r="X72">
        <v>1188625873</v>
      </c>
      <c r="Y72">
        <v>0.22400000000000003</v>
      </c>
      <c r="AA72">
        <v>0</v>
      </c>
      <c r="AB72">
        <v>190.06</v>
      </c>
      <c r="AC72">
        <v>13.5</v>
      </c>
      <c r="AD72">
        <v>0</v>
      </c>
      <c r="AE72">
        <v>0</v>
      </c>
      <c r="AF72">
        <v>31.26</v>
      </c>
      <c r="AG72">
        <v>13.5</v>
      </c>
      <c r="AH72">
        <v>0</v>
      </c>
      <c r="AI72">
        <v>1</v>
      </c>
      <c r="AJ72">
        <v>6.08</v>
      </c>
      <c r="AK72">
        <v>1</v>
      </c>
      <c r="AL72">
        <v>1</v>
      </c>
      <c r="AN72">
        <v>0</v>
      </c>
      <c r="AO72">
        <v>1</v>
      </c>
      <c r="AP72">
        <v>1</v>
      </c>
      <c r="AQ72">
        <v>0</v>
      </c>
      <c r="AR72">
        <v>0</v>
      </c>
      <c r="AS72" t="s">
        <v>1067</v>
      </c>
      <c r="AT72">
        <v>0.28000000000000003</v>
      </c>
      <c r="AU72" t="s">
        <v>1140</v>
      </c>
      <c r="AV72">
        <v>0</v>
      </c>
      <c r="AW72">
        <v>2</v>
      </c>
      <c r="AX72">
        <v>39486577</v>
      </c>
      <c r="AY72">
        <v>1</v>
      </c>
      <c r="AZ72">
        <v>0</v>
      </c>
      <c r="BA72">
        <v>83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 ca="1">Y72*Source!I41</f>
        <v>0.23072000000000004</v>
      </c>
      <c r="CY72">
        <f>AB72</f>
        <v>190.06</v>
      </c>
      <c r="CZ72">
        <f>AF72</f>
        <v>31.26</v>
      </c>
      <c r="DA72">
        <f>AJ72</f>
        <v>6.08</v>
      </c>
      <c r="DB72">
        <v>0</v>
      </c>
    </row>
    <row r="73" spans="1:106">
      <c r="A73">
        <f ca="1">ROW(Source!A41)</f>
        <v>41</v>
      </c>
      <c r="B73">
        <v>39278658</v>
      </c>
      <c r="C73">
        <v>39486574</v>
      </c>
      <c r="D73">
        <v>36883554</v>
      </c>
      <c r="E73">
        <v>1</v>
      </c>
      <c r="F73">
        <v>1</v>
      </c>
      <c r="G73">
        <v>1</v>
      </c>
      <c r="H73">
        <v>2</v>
      </c>
      <c r="I73" t="s">
        <v>577</v>
      </c>
      <c r="J73" t="s">
        <v>578</v>
      </c>
      <c r="K73" t="s">
        <v>579</v>
      </c>
      <c r="L73">
        <v>1368</v>
      </c>
      <c r="N73">
        <v>1011</v>
      </c>
      <c r="O73" t="s">
        <v>580</v>
      </c>
      <c r="P73" t="s">
        <v>580</v>
      </c>
      <c r="Q73">
        <v>1</v>
      </c>
      <c r="W73">
        <v>0</v>
      </c>
      <c r="X73">
        <v>1372534845</v>
      </c>
      <c r="Y73">
        <v>0.32800000000000001</v>
      </c>
      <c r="AA73">
        <v>0</v>
      </c>
      <c r="AB73">
        <v>399.52</v>
      </c>
      <c r="AC73">
        <v>11.6</v>
      </c>
      <c r="AD73">
        <v>0</v>
      </c>
      <c r="AE73">
        <v>0</v>
      </c>
      <c r="AF73">
        <v>65.709999999999994</v>
      </c>
      <c r="AG73">
        <v>11.6</v>
      </c>
      <c r="AH73">
        <v>0</v>
      </c>
      <c r="AI73">
        <v>1</v>
      </c>
      <c r="AJ73">
        <v>6.08</v>
      </c>
      <c r="AK73">
        <v>1</v>
      </c>
      <c r="AL73">
        <v>1</v>
      </c>
      <c r="AN73">
        <v>0</v>
      </c>
      <c r="AO73">
        <v>1</v>
      </c>
      <c r="AP73">
        <v>1</v>
      </c>
      <c r="AQ73">
        <v>0</v>
      </c>
      <c r="AR73">
        <v>0</v>
      </c>
      <c r="AS73" t="s">
        <v>1067</v>
      </c>
      <c r="AT73">
        <v>0.41</v>
      </c>
      <c r="AU73" t="s">
        <v>1140</v>
      </c>
      <c r="AV73">
        <v>0</v>
      </c>
      <c r="AW73">
        <v>2</v>
      </c>
      <c r="AX73">
        <v>39486578</v>
      </c>
      <c r="AY73">
        <v>1</v>
      </c>
      <c r="AZ73">
        <v>0</v>
      </c>
      <c r="BA73">
        <v>84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 ca="1">Y73*Source!I41</f>
        <v>0.33784000000000003</v>
      </c>
      <c r="CY73">
        <f>AB73</f>
        <v>399.52</v>
      </c>
      <c r="CZ73">
        <f>AF73</f>
        <v>65.709999999999994</v>
      </c>
      <c r="DA73">
        <f>AJ73</f>
        <v>6.08</v>
      </c>
      <c r="DB73">
        <v>0</v>
      </c>
    </row>
    <row r="74" spans="1:106">
      <c r="A74">
        <f ca="1">ROW(Source!A41)</f>
        <v>41</v>
      </c>
      <c r="B74">
        <v>39278658</v>
      </c>
      <c r="C74">
        <v>39486574</v>
      </c>
      <c r="D74">
        <v>36804526</v>
      </c>
      <c r="E74">
        <v>1</v>
      </c>
      <c r="F74">
        <v>1</v>
      </c>
      <c r="G74">
        <v>1</v>
      </c>
      <c r="H74">
        <v>3</v>
      </c>
      <c r="I74" t="s">
        <v>664</v>
      </c>
      <c r="J74" t="s">
        <v>665</v>
      </c>
      <c r="K74" t="s">
        <v>666</v>
      </c>
      <c r="L74">
        <v>1348</v>
      </c>
      <c r="N74">
        <v>1009</v>
      </c>
      <c r="O74" t="s">
        <v>1097</v>
      </c>
      <c r="P74" t="s">
        <v>1097</v>
      </c>
      <c r="Q74">
        <v>1000</v>
      </c>
      <c r="W74">
        <v>0</v>
      </c>
      <c r="X74">
        <v>-41639361</v>
      </c>
      <c r="Y74">
        <v>0</v>
      </c>
      <c r="AA74">
        <v>59057.47</v>
      </c>
      <c r="AB74">
        <v>0</v>
      </c>
      <c r="AC74">
        <v>0</v>
      </c>
      <c r="AD74">
        <v>0</v>
      </c>
      <c r="AE74">
        <v>9713.4</v>
      </c>
      <c r="AF74">
        <v>0</v>
      </c>
      <c r="AG74">
        <v>0</v>
      </c>
      <c r="AH74">
        <v>0</v>
      </c>
      <c r="AI74">
        <v>6.08</v>
      </c>
      <c r="AJ74">
        <v>1</v>
      </c>
      <c r="AK74">
        <v>1</v>
      </c>
      <c r="AL74">
        <v>1</v>
      </c>
      <c r="AN74">
        <v>0</v>
      </c>
      <c r="AO74">
        <v>1</v>
      </c>
      <c r="AP74">
        <v>1</v>
      </c>
      <c r="AQ74">
        <v>0</v>
      </c>
      <c r="AR74">
        <v>0</v>
      </c>
      <c r="AS74" t="s">
        <v>1067</v>
      </c>
      <c r="AT74">
        <v>6.0000000000000001E-3</v>
      </c>
      <c r="AU74" t="s">
        <v>1100</v>
      </c>
      <c r="AV74">
        <v>0</v>
      </c>
      <c r="AW74">
        <v>2</v>
      </c>
      <c r="AX74">
        <v>39486579</v>
      </c>
      <c r="AY74">
        <v>1</v>
      </c>
      <c r="AZ74">
        <v>0</v>
      </c>
      <c r="BA74">
        <v>85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 ca="1">Y74*Source!I41</f>
        <v>0</v>
      </c>
      <c r="CY74">
        <f t="shared" ref="CY74:CY79" si="6">AA74</f>
        <v>59057.47</v>
      </c>
      <c r="CZ74">
        <f t="shared" ref="CZ74:CZ79" si="7">AE74</f>
        <v>9713.4</v>
      </c>
      <c r="DA74">
        <f t="shared" ref="DA74:DA79" si="8">AI74</f>
        <v>6.08</v>
      </c>
      <c r="DB74">
        <v>0</v>
      </c>
    </row>
    <row r="75" spans="1:106">
      <c r="A75">
        <f ca="1">ROW(Source!A41)</f>
        <v>41</v>
      </c>
      <c r="B75">
        <v>39278658</v>
      </c>
      <c r="C75">
        <v>39486574</v>
      </c>
      <c r="D75">
        <v>36806488</v>
      </c>
      <c r="E75">
        <v>1</v>
      </c>
      <c r="F75">
        <v>1</v>
      </c>
      <c r="G75">
        <v>1</v>
      </c>
      <c r="H75">
        <v>3</v>
      </c>
      <c r="I75" t="s">
        <v>667</v>
      </c>
      <c r="J75" t="s">
        <v>668</v>
      </c>
      <c r="K75" t="s">
        <v>669</v>
      </c>
      <c r="L75">
        <v>1348</v>
      </c>
      <c r="N75">
        <v>1009</v>
      </c>
      <c r="O75" t="s">
        <v>1097</v>
      </c>
      <c r="P75" t="s">
        <v>1097</v>
      </c>
      <c r="Q75">
        <v>1000</v>
      </c>
      <c r="W75">
        <v>0</v>
      </c>
      <c r="X75">
        <v>-1421715385</v>
      </c>
      <c r="Y75">
        <v>0</v>
      </c>
      <c r="AA75">
        <v>4438.28</v>
      </c>
      <c r="AB75">
        <v>0</v>
      </c>
      <c r="AC75">
        <v>0</v>
      </c>
      <c r="AD75">
        <v>0</v>
      </c>
      <c r="AE75">
        <v>729.98</v>
      </c>
      <c r="AF75">
        <v>0</v>
      </c>
      <c r="AG75">
        <v>0</v>
      </c>
      <c r="AH75">
        <v>0</v>
      </c>
      <c r="AI75">
        <v>6.08</v>
      </c>
      <c r="AJ75">
        <v>1</v>
      </c>
      <c r="AK75">
        <v>1</v>
      </c>
      <c r="AL75">
        <v>1</v>
      </c>
      <c r="AN75">
        <v>0</v>
      </c>
      <c r="AO75">
        <v>1</v>
      </c>
      <c r="AP75">
        <v>1</v>
      </c>
      <c r="AQ75">
        <v>0</v>
      </c>
      <c r="AR75">
        <v>0</v>
      </c>
      <c r="AS75" t="s">
        <v>1067</v>
      </c>
      <c r="AT75">
        <v>7.0000000000000007E-2</v>
      </c>
      <c r="AU75" t="s">
        <v>1100</v>
      </c>
      <c r="AV75">
        <v>0</v>
      </c>
      <c r="AW75">
        <v>2</v>
      </c>
      <c r="AX75">
        <v>39486580</v>
      </c>
      <c r="AY75">
        <v>1</v>
      </c>
      <c r="AZ75">
        <v>0</v>
      </c>
      <c r="BA75">
        <v>86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 ca="1">Y75*Source!I41</f>
        <v>0</v>
      </c>
      <c r="CY75">
        <f t="shared" si="6"/>
        <v>4438.28</v>
      </c>
      <c r="CZ75">
        <f t="shared" si="7"/>
        <v>729.98</v>
      </c>
      <c r="DA75">
        <f t="shared" si="8"/>
        <v>6.08</v>
      </c>
      <c r="DB75">
        <v>0</v>
      </c>
    </row>
    <row r="76" spans="1:106">
      <c r="A76">
        <f ca="1">ROW(Source!A41)</f>
        <v>41</v>
      </c>
      <c r="B76">
        <v>39278658</v>
      </c>
      <c r="C76">
        <v>39486574</v>
      </c>
      <c r="D76">
        <v>36807325</v>
      </c>
      <c r="E76">
        <v>1</v>
      </c>
      <c r="F76">
        <v>1</v>
      </c>
      <c r="G76">
        <v>1</v>
      </c>
      <c r="H76">
        <v>3</v>
      </c>
      <c r="I76" t="s">
        <v>670</v>
      </c>
      <c r="J76" t="s">
        <v>671</v>
      </c>
      <c r="K76" t="s">
        <v>672</v>
      </c>
      <c r="L76">
        <v>1339</v>
      </c>
      <c r="N76">
        <v>1007</v>
      </c>
      <c r="O76" t="s">
        <v>1249</v>
      </c>
      <c r="P76" t="s">
        <v>1249</v>
      </c>
      <c r="Q76">
        <v>1</v>
      </c>
      <c r="W76">
        <v>0</v>
      </c>
      <c r="X76">
        <v>-1813551736</v>
      </c>
      <c r="Y76">
        <v>0</v>
      </c>
      <c r="AA76">
        <v>3103.23</v>
      </c>
      <c r="AB76">
        <v>0</v>
      </c>
      <c r="AC76">
        <v>0</v>
      </c>
      <c r="AD76">
        <v>0</v>
      </c>
      <c r="AE76">
        <v>510.4</v>
      </c>
      <c r="AF76">
        <v>0</v>
      </c>
      <c r="AG76">
        <v>0</v>
      </c>
      <c r="AH76">
        <v>0</v>
      </c>
      <c r="AI76">
        <v>6.08</v>
      </c>
      <c r="AJ76">
        <v>1</v>
      </c>
      <c r="AK76">
        <v>1</v>
      </c>
      <c r="AL76">
        <v>1</v>
      </c>
      <c r="AN76">
        <v>0</v>
      </c>
      <c r="AO76">
        <v>1</v>
      </c>
      <c r="AP76">
        <v>1</v>
      </c>
      <c r="AQ76">
        <v>0</v>
      </c>
      <c r="AR76">
        <v>0</v>
      </c>
      <c r="AS76" t="s">
        <v>1067</v>
      </c>
      <c r="AT76">
        <v>0.03</v>
      </c>
      <c r="AU76" t="s">
        <v>1100</v>
      </c>
      <c r="AV76">
        <v>0</v>
      </c>
      <c r="AW76">
        <v>2</v>
      </c>
      <c r="AX76">
        <v>39486581</v>
      </c>
      <c r="AY76">
        <v>1</v>
      </c>
      <c r="AZ76">
        <v>0</v>
      </c>
      <c r="BA76">
        <v>87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 ca="1">Y76*Source!I41</f>
        <v>0</v>
      </c>
      <c r="CY76">
        <f t="shared" si="6"/>
        <v>3103.23</v>
      </c>
      <c r="CZ76">
        <f t="shared" si="7"/>
        <v>510.4</v>
      </c>
      <c r="DA76">
        <f t="shared" si="8"/>
        <v>6.08</v>
      </c>
      <c r="DB76">
        <v>0</v>
      </c>
    </row>
    <row r="77" spans="1:106">
      <c r="A77">
        <f ca="1">ROW(Source!A41)</f>
        <v>41</v>
      </c>
      <c r="B77">
        <v>39278658</v>
      </c>
      <c r="C77">
        <v>39486574</v>
      </c>
      <c r="D77">
        <v>36830315</v>
      </c>
      <c r="E77">
        <v>1</v>
      </c>
      <c r="F77">
        <v>1</v>
      </c>
      <c r="G77">
        <v>1</v>
      </c>
      <c r="H77">
        <v>3</v>
      </c>
      <c r="I77" t="s">
        <v>673</v>
      </c>
      <c r="J77" t="s">
        <v>674</v>
      </c>
      <c r="K77" t="s">
        <v>675</v>
      </c>
      <c r="L77">
        <v>1339</v>
      </c>
      <c r="N77">
        <v>1007</v>
      </c>
      <c r="O77" t="s">
        <v>1249</v>
      </c>
      <c r="P77" t="s">
        <v>1249</v>
      </c>
      <c r="Q77">
        <v>1</v>
      </c>
      <c r="W77">
        <v>0</v>
      </c>
      <c r="X77">
        <v>-395792271</v>
      </c>
      <c r="Y77">
        <v>0</v>
      </c>
      <c r="AA77">
        <v>7824.96</v>
      </c>
      <c r="AB77">
        <v>0</v>
      </c>
      <c r="AC77">
        <v>0</v>
      </c>
      <c r="AD77">
        <v>0</v>
      </c>
      <c r="AE77">
        <v>1287</v>
      </c>
      <c r="AF77">
        <v>0</v>
      </c>
      <c r="AG77">
        <v>0</v>
      </c>
      <c r="AH77">
        <v>0</v>
      </c>
      <c r="AI77">
        <v>6.08</v>
      </c>
      <c r="AJ77">
        <v>1</v>
      </c>
      <c r="AK77">
        <v>1</v>
      </c>
      <c r="AL77">
        <v>1</v>
      </c>
      <c r="AN77">
        <v>0</v>
      </c>
      <c r="AO77">
        <v>1</v>
      </c>
      <c r="AP77">
        <v>1</v>
      </c>
      <c r="AQ77">
        <v>0</v>
      </c>
      <c r="AR77">
        <v>0</v>
      </c>
      <c r="AS77" t="s">
        <v>1067</v>
      </c>
      <c r="AT77">
        <v>0.52</v>
      </c>
      <c r="AU77" t="s">
        <v>1100</v>
      </c>
      <c r="AV77">
        <v>0</v>
      </c>
      <c r="AW77">
        <v>2</v>
      </c>
      <c r="AX77">
        <v>39486582</v>
      </c>
      <c r="AY77">
        <v>1</v>
      </c>
      <c r="AZ77">
        <v>0</v>
      </c>
      <c r="BA77">
        <v>88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 ca="1">Y77*Source!I41</f>
        <v>0</v>
      </c>
      <c r="CY77">
        <f t="shared" si="6"/>
        <v>7824.96</v>
      </c>
      <c r="CZ77">
        <f t="shared" si="7"/>
        <v>1287</v>
      </c>
      <c r="DA77">
        <f t="shared" si="8"/>
        <v>6.08</v>
      </c>
      <c r="DB77">
        <v>0</v>
      </c>
    </row>
    <row r="78" spans="1:106">
      <c r="A78">
        <f ca="1">ROW(Source!A41)</f>
        <v>41</v>
      </c>
      <c r="B78">
        <v>39278658</v>
      </c>
      <c r="C78">
        <v>39486574</v>
      </c>
      <c r="D78">
        <v>36831274</v>
      </c>
      <c r="E78">
        <v>1</v>
      </c>
      <c r="F78">
        <v>1</v>
      </c>
      <c r="G78">
        <v>1</v>
      </c>
      <c r="H78">
        <v>3</v>
      </c>
      <c r="I78" t="s">
        <v>1270</v>
      </c>
      <c r="J78" t="s">
        <v>1273</v>
      </c>
      <c r="K78" t="s">
        <v>1271</v>
      </c>
      <c r="L78">
        <v>1329</v>
      </c>
      <c r="N78">
        <v>1005</v>
      </c>
      <c r="O78" t="s">
        <v>1272</v>
      </c>
      <c r="P78" t="s">
        <v>1272</v>
      </c>
      <c r="Q78">
        <v>1000</v>
      </c>
      <c r="W78">
        <v>0</v>
      </c>
      <c r="X78">
        <v>1310136093</v>
      </c>
      <c r="Y78">
        <v>0</v>
      </c>
      <c r="AA78">
        <v>34048</v>
      </c>
      <c r="AB78">
        <v>0</v>
      </c>
      <c r="AC78">
        <v>0</v>
      </c>
      <c r="AD78">
        <v>0</v>
      </c>
      <c r="AE78">
        <v>5600</v>
      </c>
      <c r="AF78">
        <v>0</v>
      </c>
      <c r="AG78">
        <v>0</v>
      </c>
      <c r="AH78">
        <v>0</v>
      </c>
      <c r="AI78">
        <v>6.08</v>
      </c>
      <c r="AJ78">
        <v>1</v>
      </c>
      <c r="AK78">
        <v>1</v>
      </c>
      <c r="AL78">
        <v>1</v>
      </c>
      <c r="AN78">
        <v>0</v>
      </c>
      <c r="AO78">
        <v>1</v>
      </c>
      <c r="AP78">
        <v>1</v>
      </c>
      <c r="AQ78">
        <v>0</v>
      </c>
      <c r="AR78">
        <v>0</v>
      </c>
      <c r="AS78" t="s">
        <v>1067</v>
      </c>
      <c r="AT78">
        <v>0.105</v>
      </c>
      <c r="AU78" t="s">
        <v>1100</v>
      </c>
      <c r="AV78">
        <v>0</v>
      </c>
      <c r="AW78">
        <v>2</v>
      </c>
      <c r="AX78">
        <v>39486583</v>
      </c>
      <c r="AY78">
        <v>1</v>
      </c>
      <c r="AZ78">
        <v>0</v>
      </c>
      <c r="BA78">
        <v>89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 ca="1">Y78*Source!I41</f>
        <v>0</v>
      </c>
      <c r="CY78">
        <f t="shared" si="6"/>
        <v>34048</v>
      </c>
      <c r="CZ78">
        <f t="shared" si="7"/>
        <v>5600</v>
      </c>
      <c r="DA78">
        <f t="shared" si="8"/>
        <v>6.08</v>
      </c>
      <c r="DB78">
        <v>0</v>
      </c>
    </row>
    <row r="79" spans="1:106">
      <c r="A79">
        <f ca="1">ROW(Source!A41)</f>
        <v>41</v>
      </c>
      <c r="B79">
        <v>39278658</v>
      </c>
      <c r="C79">
        <v>39486574</v>
      </c>
      <c r="D79">
        <v>36836927</v>
      </c>
      <c r="E79">
        <v>1</v>
      </c>
      <c r="F79">
        <v>1</v>
      </c>
      <c r="G79">
        <v>1</v>
      </c>
      <c r="H79">
        <v>3</v>
      </c>
      <c r="I79" t="s">
        <v>676</v>
      </c>
      <c r="J79" t="s">
        <v>677</v>
      </c>
      <c r="K79" t="s">
        <v>678</v>
      </c>
      <c r="L79">
        <v>1348</v>
      </c>
      <c r="N79">
        <v>1009</v>
      </c>
      <c r="O79" t="s">
        <v>1097</v>
      </c>
      <c r="P79" t="s">
        <v>1097</v>
      </c>
      <c r="Q79">
        <v>1000</v>
      </c>
      <c r="W79">
        <v>0</v>
      </c>
      <c r="X79">
        <v>-350008690</v>
      </c>
      <c r="Y79">
        <v>0</v>
      </c>
      <c r="AA79">
        <v>161120</v>
      </c>
      <c r="AB79">
        <v>0</v>
      </c>
      <c r="AC79">
        <v>0</v>
      </c>
      <c r="AD79">
        <v>0</v>
      </c>
      <c r="AE79">
        <v>26500</v>
      </c>
      <c r="AF79">
        <v>0</v>
      </c>
      <c r="AG79">
        <v>0</v>
      </c>
      <c r="AH79">
        <v>0</v>
      </c>
      <c r="AI79">
        <v>6.08</v>
      </c>
      <c r="AJ79">
        <v>1</v>
      </c>
      <c r="AK79">
        <v>1</v>
      </c>
      <c r="AL79">
        <v>1</v>
      </c>
      <c r="AN79">
        <v>0</v>
      </c>
      <c r="AO79">
        <v>1</v>
      </c>
      <c r="AP79">
        <v>1</v>
      </c>
      <c r="AQ79">
        <v>0</v>
      </c>
      <c r="AR79">
        <v>0</v>
      </c>
      <c r="AS79" t="s">
        <v>1067</v>
      </c>
      <c r="AT79">
        <v>2.9999999999999997E-4</v>
      </c>
      <c r="AU79" t="s">
        <v>1100</v>
      </c>
      <c r="AV79">
        <v>0</v>
      </c>
      <c r="AW79">
        <v>2</v>
      </c>
      <c r="AX79">
        <v>39486584</v>
      </c>
      <c r="AY79">
        <v>1</v>
      </c>
      <c r="AZ79">
        <v>0</v>
      </c>
      <c r="BA79">
        <v>90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 ca="1">Y79*Source!I41</f>
        <v>0</v>
      </c>
      <c r="CY79">
        <f t="shared" si="6"/>
        <v>161120</v>
      </c>
      <c r="CZ79">
        <f t="shared" si="7"/>
        <v>26500</v>
      </c>
      <c r="DA79">
        <f t="shared" si="8"/>
        <v>6.08</v>
      </c>
      <c r="DB79">
        <v>0</v>
      </c>
    </row>
    <row r="80" spans="1:106">
      <c r="A80">
        <f ca="1">ROW(Source!A42)</f>
        <v>42</v>
      </c>
      <c r="B80">
        <v>39278658</v>
      </c>
      <c r="C80">
        <v>39486588</v>
      </c>
      <c r="D80">
        <v>37065248</v>
      </c>
      <c r="E80">
        <v>1</v>
      </c>
      <c r="F80">
        <v>1</v>
      </c>
      <c r="G80">
        <v>1</v>
      </c>
      <c r="H80">
        <v>1</v>
      </c>
      <c r="I80" t="s">
        <v>584</v>
      </c>
      <c r="J80" t="s">
        <v>1067</v>
      </c>
      <c r="K80" t="s">
        <v>585</v>
      </c>
      <c r="L80">
        <v>1191</v>
      </c>
      <c r="N80">
        <v>1013</v>
      </c>
      <c r="O80" t="s">
        <v>574</v>
      </c>
      <c r="P80" t="s">
        <v>574</v>
      </c>
      <c r="Q80">
        <v>1</v>
      </c>
      <c r="W80">
        <v>0</v>
      </c>
      <c r="X80">
        <v>-400197608</v>
      </c>
      <c r="Y80">
        <v>32.277000000000001</v>
      </c>
      <c r="AA80">
        <v>0</v>
      </c>
      <c r="AB80">
        <v>0</v>
      </c>
      <c r="AC80">
        <v>0</v>
      </c>
      <c r="AD80">
        <v>51.86</v>
      </c>
      <c r="AE80">
        <v>0</v>
      </c>
      <c r="AF80">
        <v>0</v>
      </c>
      <c r="AG80">
        <v>0</v>
      </c>
      <c r="AH80">
        <v>8.5299999999999994</v>
      </c>
      <c r="AI80">
        <v>1</v>
      </c>
      <c r="AJ80">
        <v>1</v>
      </c>
      <c r="AK80">
        <v>1</v>
      </c>
      <c r="AL80">
        <v>6.08</v>
      </c>
      <c r="AN80">
        <v>0</v>
      </c>
      <c r="AO80">
        <v>1</v>
      </c>
      <c r="AP80">
        <v>1</v>
      </c>
      <c r="AQ80">
        <v>0</v>
      </c>
      <c r="AR80">
        <v>0</v>
      </c>
      <c r="AS80" t="s">
        <v>1067</v>
      </c>
      <c r="AT80">
        <v>46.11</v>
      </c>
      <c r="AU80" t="s">
        <v>1101</v>
      </c>
      <c r="AV80">
        <v>1</v>
      </c>
      <c r="AW80">
        <v>2</v>
      </c>
      <c r="AX80">
        <v>39486589</v>
      </c>
      <c r="AY80">
        <v>1</v>
      </c>
      <c r="AZ80">
        <v>0</v>
      </c>
      <c r="BA80">
        <v>91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 ca="1">Y80*Source!I42</f>
        <v>33.245310000000003</v>
      </c>
      <c r="CY80">
        <f>AD80</f>
        <v>51.86</v>
      </c>
      <c r="CZ80">
        <f>AH80</f>
        <v>8.5299999999999994</v>
      </c>
      <c r="DA80">
        <f>AL80</f>
        <v>6.08</v>
      </c>
      <c r="DB80">
        <v>0</v>
      </c>
    </row>
    <row r="81" spans="1:106">
      <c r="A81">
        <f ca="1">ROW(Source!A42)</f>
        <v>42</v>
      </c>
      <c r="B81">
        <v>39278658</v>
      </c>
      <c r="C81">
        <v>39486588</v>
      </c>
      <c r="D81">
        <v>37064876</v>
      </c>
      <c r="E81">
        <v>1</v>
      </c>
      <c r="F81">
        <v>1</v>
      </c>
      <c r="G81">
        <v>1</v>
      </c>
      <c r="H81">
        <v>1</v>
      </c>
      <c r="I81" t="s">
        <v>575</v>
      </c>
      <c r="J81" t="s">
        <v>1067</v>
      </c>
      <c r="K81" t="s">
        <v>576</v>
      </c>
      <c r="L81">
        <v>1191</v>
      </c>
      <c r="N81">
        <v>1013</v>
      </c>
      <c r="O81" t="s">
        <v>574</v>
      </c>
      <c r="P81" t="s">
        <v>574</v>
      </c>
      <c r="Q81">
        <v>1</v>
      </c>
      <c r="W81">
        <v>0</v>
      </c>
      <c r="X81">
        <v>-1417349443</v>
      </c>
      <c r="Y81">
        <v>0.04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1</v>
      </c>
      <c r="AJ81">
        <v>1</v>
      </c>
      <c r="AK81">
        <v>6.08</v>
      </c>
      <c r="AL81">
        <v>1</v>
      </c>
      <c r="AN81">
        <v>0</v>
      </c>
      <c r="AO81">
        <v>1</v>
      </c>
      <c r="AP81">
        <v>0</v>
      </c>
      <c r="AQ81">
        <v>0</v>
      </c>
      <c r="AR81">
        <v>0</v>
      </c>
      <c r="AS81" t="s">
        <v>1067</v>
      </c>
      <c r="AT81">
        <v>0.04</v>
      </c>
      <c r="AU81" t="s">
        <v>1067</v>
      </c>
      <c r="AV81">
        <v>2</v>
      </c>
      <c r="AW81">
        <v>2</v>
      </c>
      <c r="AX81">
        <v>39486590</v>
      </c>
      <c r="AY81">
        <v>1</v>
      </c>
      <c r="AZ81">
        <v>2048</v>
      </c>
      <c r="BA81">
        <v>92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 ca="1">Y81*Source!I42</f>
        <v>4.1200000000000001E-2</v>
      </c>
      <c r="CY81">
        <f>AD81</f>
        <v>0</v>
      </c>
      <c r="CZ81">
        <f>AH81</f>
        <v>0</v>
      </c>
      <c r="DA81">
        <f>AL81</f>
        <v>1</v>
      </c>
      <c r="DB81">
        <v>0</v>
      </c>
    </row>
    <row r="82" spans="1:106">
      <c r="A82">
        <f ca="1">ROW(Source!A42)</f>
        <v>42</v>
      </c>
      <c r="B82">
        <v>39278658</v>
      </c>
      <c r="C82">
        <v>39486588</v>
      </c>
      <c r="D82">
        <v>36882452</v>
      </c>
      <c r="E82">
        <v>1</v>
      </c>
      <c r="F82">
        <v>1</v>
      </c>
      <c r="G82">
        <v>1</v>
      </c>
      <c r="H82">
        <v>2</v>
      </c>
      <c r="I82" t="s">
        <v>632</v>
      </c>
      <c r="J82" t="s">
        <v>633</v>
      </c>
      <c r="K82" t="s">
        <v>634</v>
      </c>
      <c r="L82">
        <v>1368</v>
      </c>
      <c r="N82">
        <v>1011</v>
      </c>
      <c r="O82" t="s">
        <v>580</v>
      </c>
      <c r="P82" t="s">
        <v>580</v>
      </c>
      <c r="Q82">
        <v>1</v>
      </c>
      <c r="W82">
        <v>0</v>
      </c>
      <c r="X82">
        <v>1188625873</v>
      </c>
      <c r="Y82">
        <v>2.7999999999999997E-2</v>
      </c>
      <c r="AA82">
        <v>0</v>
      </c>
      <c r="AB82">
        <v>190.06</v>
      </c>
      <c r="AC82">
        <v>13.5</v>
      </c>
      <c r="AD82">
        <v>0</v>
      </c>
      <c r="AE82">
        <v>0</v>
      </c>
      <c r="AF82">
        <v>31.26</v>
      </c>
      <c r="AG82">
        <v>13.5</v>
      </c>
      <c r="AH82">
        <v>0</v>
      </c>
      <c r="AI82">
        <v>1</v>
      </c>
      <c r="AJ82">
        <v>6.08</v>
      </c>
      <c r="AK82">
        <v>1</v>
      </c>
      <c r="AL82">
        <v>1</v>
      </c>
      <c r="AN82">
        <v>0</v>
      </c>
      <c r="AO82">
        <v>1</v>
      </c>
      <c r="AP82">
        <v>1</v>
      </c>
      <c r="AQ82">
        <v>0</v>
      </c>
      <c r="AR82">
        <v>0</v>
      </c>
      <c r="AS82" t="s">
        <v>1067</v>
      </c>
      <c r="AT82">
        <v>0.04</v>
      </c>
      <c r="AU82" t="s">
        <v>1101</v>
      </c>
      <c r="AV82">
        <v>0</v>
      </c>
      <c r="AW82">
        <v>2</v>
      </c>
      <c r="AX82">
        <v>39486591</v>
      </c>
      <c r="AY82">
        <v>1</v>
      </c>
      <c r="AZ82">
        <v>0</v>
      </c>
      <c r="BA82">
        <v>93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 ca="1">Y82*Source!I42</f>
        <v>2.8839999999999998E-2</v>
      </c>
      <c r="CY82">
        <f>AB82</f>
        <v>190.06</v>
      </c>
      <c r="CZ82">
        <f>AF82</f>
        <v>31.26</v>
      </c>
      <c r="DA82">
        <f>AJ82</f>
        <v>6.08</v>
      </c>
      <c r="DB82">
        <v>0</v>
      </c>
    </row>
    <row r="83" spans="1:106">
      <c r="A83">
        <f ca="1">ROW(Source!A42)</f>
        <v>42</v>
      </c>
      <c r="B83">
        <v>39278658</v>
      </c>
      <c r="C83">
        <v>39486588</v>
      </c>
      <c r="D83">
        <v>36883554</v>
      </c>
      <c r="E83">
        <v>1</v>
      </c>
      <c r="F83">
        <v>1</v>
      </c>
      <c r="G83">
        <v>1</v>
      </c>
      <c r="H83">
        <v>2</v>
      </c>
      <c r="I83" t="s">
        <v>577</v>
      </c>
      <c r="J83" t="s">
        <v>578</v>
      </c>
      <c r="K83" t="s">
        <v>579</v>
      </c>
      <c r="L83">
        <v>1368</v>
      </c>
      <c r="N83">
        <v>1011</v>
      </c>
      <c r="O83" t="s">
        <v>580</v>
      </c>
      <c r="P83" t="s">
        <v>580</v>
      </c>
      <c r="Q83">
        <v>1</v>
      </c>
      <c r="W83">
        <v>0</v>
      </c>
      <c r="X83">
        <v>1372534845</v>
      </c>
      <c r="Y83">
        <v>2.8E-3</v>
      </c>
      <c r="AA83">
        <v>0</v>
      </c>
      <c r="AB83">
        <v>399.52</v>
      </c>
      <c r="AC83">
        <v>11.6</v>
      </c>
      <c r="AD83">
        <v>0</v>
      </c>
      <c r="AE83">
        <v>0</v>
      </c>
      <c r="AF83">
        <v>65.709999999999994</v>
      </c>
      <c r="AG83">
        <v>11.6</v>
      </c>
      <c r="AH83">
        <v>0</v>
      </c>
      <c r="AI83">
        <v>1</v>
      </c>
      <c r="AJ83">
        <v>6.08</v>
      </c>
      <c r="AK83">
        <v>1</v>
      </c>
      <c r="AL83">
        <v>1</v>
      </c>
      <c r="AN83">
        <v>0</v>
      </c>
      <c r="AO83">
        <v>1</v>
      </c>
      <c r="AP83">
        <v>1</v>
      </c>
      <c r="AQ83">
        <v>0</v>
      </c>
      <c r="AR83">
        <v>0</v>
      </c>
      <c r="AS83" t="s">
        <v>1067</v>
      </c>
      <c r="AT83">
        <v>4.0000000000000001E-3</v>
      </c>
      <c r="AU83" t="s">
        <v>1101</v>
      </c>
      <c r="AV83">
        <v>0</v>
      </c>
      <c r="AW83">
        <v>2</v>
      </c>
      <c r="AX83">
        <v>39486592</v>
      </c>
      <c r="AY83">
        <v>1</v>
      </c>
      <c r="AZ83">
        <v>0</v>
      </c>
      <c r="BA83">
        <v>94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 ca="1">Y83*Source!I42</f>
        <v>2.8839999999999998E-3</v>
      </c>
      <c r="CY83">
        <f>AB83</f>
        <v>399.52</v>
      </c>
      <c r="CZ83">
        <f>AF83</f>
        <v>65.709999999999994</v>
      </c>
      <c r="DA83">
        <f>AJ83</f>
        <v>6.08</v>
      </c>
      <c r="DB83">
        <v>0</v>
      </c>
    </row>
    <row r="84" spans="1:106">
      <c r="A84">
        <f ca="1">ROW(Source!A42)</f>
        <v>42</v>
      </c>
      <c r="B84">
        <v>39278658</v>
      </c>
      <c r="C84">
        <v>39486588</v>
      </c>
      <c r="D84">
        <v>36804616</v>
      </c>
      <c r="E84">
        <v>1</v>
      </c>
      <c r="F84">
        <v>1</v>
      </c>
      <c r="G84">
        <v>1</v>
      </c>
      <c r="H84">
        <v>3</v>
      </c>
      <c r="I84" t="s">
        <v>679</v>
      </c>
      <c r="J84" t="s">
        <v>680</v>
      </c>
      <c r="K84" t="s">
        <v>681</v>
      </c>
      <c r="L84">
        <v>1355</v>
      </c>
      <c r="N84">
        <v>1010</v>
      </c>
      <c r="O84" t="s">
        <v>126</v>
      </c>
      <c r="P84" t="s">
        <v>126</v>
      </c>
      <c r="Q84">
        <v>100</v>
      </c>
      <c r="W84">
        <v>0</v>
      </c>
      <c r="X84">
        <v>1307649985</v>
      </c>
      <c r="Y84">
        <v>0</v>
      </c>
      <c r="AA84">
        <v>425.6</v>
      </c>
      <c r="AB84">
        <v>0</v>
      </c>
      <c r="AC84">
        <v>0</v>
      </c>
      <c r="AD84">
        <v>0</v>
      </c>
      <c r="AE84">
        <v>70</v>
      </c>
      <c r="AF84">
        <v>0</v>
      </c>
      <c r="AG84">
        <v>0</v>
      </c>
      <c r="AH84">
        <v>0</v>
      </c>
      <c r="AI84">
        <v>6.08</v>
      </c>
      <c r="AJ84">
        <v>1</v>
      </c>
      <c r="AK84">
        <v>1</v>
      </c>
      <c r="AL84">
        <v>1</v>
      </c>
      <c r="AN84">
        <v>0</v>
      </c>
      <c r="AO84">
        <v>1</v>
      </c>
      <c r="AP84">
        <v>1</v>
      </c>
      <c r="AQ84">
        <v>0</v>
      </c>
      <c r="AR84">
        <v>0</v>
      </c>
      <c r="AS84" t="s">
        <v>1067</v>
      </c>
      <c r="AT84">
        <v>2.5099999999999998</v>
      </c>
      <c r="AU84" t="s">
        <v>1100</v>
      </c>
      <c r="AV84">
        <v>0</v>
      </c>
      <c r="AW84">
        <v>2</v>
      </c>
      <c r="AX84">
        <v>39486593</v>
      </c>
      <c r="AY84">
        <v>1</v>
      </c>
      <c r="AZ84">
        <v>0</v>
      </c>
      <c r="BA84">
        <v>95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 ca="1">Y84*Source!I42</f>
        <v>0</v>
      </c>
      <c r="CY84">
        <f t="shared" ref="CY84:CY90" si="9">AA84</f>
        <v>425.6</v>
      </c>
      <c r="CZ84">
        <f t="shared" ref="CZ84:CZ90" si="10">AE84</f>
        <v>70</v>
      </c>
      <c r="DA84">
        <f t="shared" ref="DA84:DA90" si="11">AI84</f>
        <v>6.08</v>
      </c>
      <c r="DB84">
        <v>0</v>
      </c>
    </row>
    <row r="85" spans="1:106">
      <c r="A85">
        <f ca="1">ROW(Source!A42)</f>
        <v>42</v>
      </c>
      <c r="B85">
        <v>39278658</v>
      </c>
      <c r="C85">
        <v>39486588</v>
      </c>
      <c r="D85">
        <v>36804661</v>
      </c>
      <c r="E85">
        <v>1</v>
      </c>
      <c r="F85">
        <v>1</v>
      </c>
      <c r="G85">
        <v>1</v>
      </c>
      <c r="H85">
        <v>3</v>
      </c>
      <c r="I85" t="s">
        <v>682</v>
      </c>
      <c r="J85" t="s">
        <v>683</v>
      </c>
      <c r="K85" t="s">
        <v>684</v>
      </c>
      <c r="L85">
        <v>1355</v>
      </c>
      <c r="N85">
        <v>1010</v>
      </c>
      <c r="O85" t="s">
        <v>126</v>
      </c>
      <c r="P85" t="s">
        <v>126</v>
      </c>
      <c r="Q85">
        <v>100</v>
      </c>
      <c r="W85">
        <v>0</v>
      </c>
      <c r="X85">
        <v>1135215184</v>
      </c>
      <c r="Y85">
        <v>0</v>
      </c>
      <c r="AA85">
        <v>48.64</v>
      </c>
      <c r="AB85">
        <v>0</v>
      </c>
      <c r="AC85">
        <v>0</v>
      </c>
      <c r="AD85">
        <v>0</v>
      </c>
      <c r="AE85">
        <v>8</v>
      </c>
      <c r="AF85">
        <v>0</v>
      </c>
      <c r="AG85">
        <v>0</v>
      </c>
      <c r="AH85">
        <v>0</v>
      </c>
      <c r="AI85">
        <v>6.08</v>
      </c>
      <c r="AJ85">
        <v>1</v>
      </c>
      <c r="AK85">
        <v>1</v>
      </c>
      <c r="AL85">
        <v>1</v>
      </c>
      <c r="AN85">
        <v>0</v>
      </c>
      <c r="AO85">
        <v>1</v>
      </c>
      <c r="AP85">
        <v>1</v>
      </c>
      <c r="AQ85">
        <v>0</v>
      </c>
      <c r="AR85">
        <v>0</v>
      </c>
      <c r="AS85" t="s">
        <v>1067</v>
      </c>
      <c r="AT85">
        <v>1.51</v>
      </c>
      <c r="AU85" t="s">
        <v>1100</v>
      </c>
      <c r="AV85">
        <v>0</v>
      </c>
      <c r="AW85">
        <v>2</v>
      </c>
      <c r="AX85">
        <v>39486594</v>
      </c>
      <c r="AY85">
        <v>1</v>
      </c>
      <c r="AZ85">
        <v>0</v>
      </c>
      <c r="BA85">
        <v>96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 ca="1">Y85*Source!I42</f>
        <v>0</v>
      </c>
      <c r="CY85">
        <f t="shared" si="9"/>
        <v>48.64</v>
      </c>
      <c r="CZ85">
        <f t="shared" si="10"/>
        <v>8</v>
      </c>
      <c r="DA85">
        <f t="shared" si="11"/>
        <v>6.08</v>
      </c>
      <c r="DB85">
        <v>0</v>
      </c>
    </row>
    <row r="86" spans="1:106">
      <c r="A86">
        <f ca="1">ROW(Source!A42)</f>
        <v>42</v>
      </c>
      <c r="B86">
        <v>39278658</v>
      </c>
      <c r="C86">
        <v>39486588</v>
      </c>
      <c r="D86">
        <v>36804889</v>
      </c>
      <c r="E86">
        <v>1</v>
      </c>
      <c r="F86">
        <v>1</v>
      </c>
      <c r="G86">
        <v>1</v>
      </c>
      <c r="H86">
        <v>3</v>
      </c>
      <c r="I86" t="s">
        <v>685</v>
      </c>
      <c r="J86" t="s">
        <v>686</v>
      </c>
      <c r="K86" t="s">
        <v>687</v>
      </c>
      <c r="L86">
        <v>1355</v>
      </c>
      <c r="N86">
        <v>1010</v>
      </c>
      <c r="O86" t="s">
        <v>126</v>
      </c>
      <c r="P86" t="s">
        <v>126</v>
      </c>
      <c r="Q86">
        <v>100</v>
      </c>
      <c r="W86">
        <v>0</v>
      </c>
      <c r="X86">
        <v>-144904215</v>
      </c>
      <c r="Y86">
        <v>0</v>
      </c>
      <c r="AA86">
        <v>12.16</v>
      </c>
      <c r="AB86">
        <v>0</v>
      </c>
      <c r="AC86">
        <v>0</v>
      </c>
      <c r="AD86">
        <v>0</v>
      </c>
      <c r="AE86">
        <v>2</v>
      </c>
      <c r="AF86">
        <v>0</v>
      </c>
      <c r="AG86">
        <v>0</v>
      </c>
      <c r="AH86">
        <v>0</v>
      </c>
      <c r="AI86">
        <v>6.08</v>
      </c>
      <c r="AJ86">
        <v>1</v>
      </c>
      <c r="AK86">
        <v>1</v>
      </c>
      <c r="AL86">
        <v>1</v>
      </c>
      <c r="AN86">
        <v>0</v>
      </c>
      <c r="AO86">
        <v>1</v>
      </c>
      <c r="AP86">
        <v>1</v>
      </c>
      <c r="AQ86">
        <v>0</v>
      </c>
      <c r="AR86">
        <v>0</v>
      </c>
      <c r="AS86" t="s">
        <v>1067</v>
      </c>
      <c r="AT86">
        <v>5.0199999999999996</v>
      </c>
      <c r="AU86" t="s">
        <v>1100</v>
      </c>
      <c r="AV86">
        <v>0</v>
      </c>
      <c r="AW86">
        <v>2</v>
      </c>
      <c r="AX86">
        <v>39486595</v>
      </c>
      <c r="AY86">
        <v>1</v>
      </c>
      <c r="AZ86">
        <v>0</v>
      </c>
      <c r="BA86">
        <v>97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 ca="1">Y86*Source!I42</f>
        <v>0</v>
      </c>
      <c r="CY86">
        <f t="shared" si="9"/>
        <v>12.16</v>
      </c>
      <c r="CZ86">
        <f t="shared" si="10"/>
        <v>2</v>
      </c>
      <c r="DA86">
        <f t="shared" si="11"/>
        <v>6.08</v>
      </c>
      <c r="DB86">
        <v>0</v>
      </c>
    </row>
    <row r="87" spans="1:106">
      <c r="A87">
        <f ca="1">ROW(Source!A42)</f>
        <v>42</v>
      </c>
      <c r="B87">
        <v>39278658</v>
      </c>
      <c r="C87">
        <v>39486588</v>
      </c>
      <c r="D87">
        <v>36822895</v>
      </c>
      <c r="E87">
        <v>1</v>
      </c>
      <c r="F87">
        <v>1</v>
      </c>
      <c r="G87">
        <v>1</v>
      </c>
      <c r="H87">
        <v>3</v>
      </c>
      <c r="I87" t="s">
        <v>688</v>
      </c>
      <c r="J87" t="s">
        <v>689</v>
      </c>
      <c r="K87" t="s">
        <v>690</v>
      </c>
      <c r="L87">
        <v>1301</v>
      </c>
      <c r="N87">
        <v>1003</v>
      </c>
      <c r="O87" t="s">
        <v>171</v>
      </c>
      <c r="P87" t="s">
        <v>171</v>
      </c>
      <c r="Q87">
        <v>1</v>
      </c>
      <c r="W87">
        <v>0</v>
      </c>
      <c r="X87">
        <v>-180360835</v>
      </c>
      <c r="Y87">
        <v>0</v>
      </c>
      <c r="AA87">
        <v>42.01</v>
      </c>
      <c r="AB87">
        <v>0</v>
      </c>
      <c r="AC87">
        <v>0</v>
      </c>
      <c r="AD87">
        <v>0</v>
      </c>
      <c r="AE87">
        <v>6.91</v>
      </c>
      <c r="AF87">
        <v>0</v>
      </c>
      <c r="AG87">
        <v>0</v>
      </c>
      <c r="AH87">
        <v>0</v>
      </c>
      <c r="AI87">
        <v>6.08</v>
      </c>
      <c r="AJ87">
        <v>1</v>
      </c>
      <c r="AK87">
        <v>1</v>
      </c>
      <c r="AL87">
        <v>1</v>
      </c>
      <c r="AN87">
        <v>0</v>
      </c>
      <c r="AO87">
        <v>1</v>
      </c>
      <c r="AP87">
        <v>1</v>
      </c>
      <c r="AQ87">
        <v>0</v>
      </c>
      <c r="AR87">
        <v>0</v>
      </c>
      <c r="AS87" t="s">
        <v>1067</v>
      </c>
      <c r="AT87">
        <v>121.5</v>
      </c>
      <c r="AU87" t="s">
        <v>1100</v>
      </c>
      <c r="AV87">
        <v>0</v>
      </c>
      <c r="AW87">
        <v>2</v>
      </c>
      <c r="AX87">
        <v>39486596</v>
      </c>
      <c r="AY87">
        <v>1</v>
      </c>
      <c r="AZ87">
        <v>0</v>
      </c>
      <c r="BA87">
        <v>98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 ca="1">Y87*Source!I42</f>
        <v>0</v>
      </c>
      <c r="CY87">
        <f t="shared" si="9"/>
        <v>42.01</v>
      </c>
      <c r="CZ87">
        <f t="shared" si="10"/>
        <v>6.91</v>
      </c>
      <c r="DA87">
        <f t="shared" si="11"/>
        <v>6.08</v>
      </c>
      <c r="DB87">
        <v>0</v>
      </c>
    </row>
    <row r="88" spans="1:106">
      <c r="A88">
        <f ca="1">ROW(Source!A42)</f>
        <v>42</v>
      </c>
      <c r="B88">
        <v>39278658</v>
      </c>
      <c r="C88">
        <v>39486588</v>
      </c>
      <c r="D88">
        <v>36822957</v>
      </c>
      <c r="E88">
        <v>1</v>
      </c>
      <c r="F88">
        <v>1</v>
      </c>
      <c r="G88">
        <v>1</v>
      </c>
      <c r="H88">
        <v>3</v>
      </c>
      <c r="I88" t="s">
        <v>691</v>
      </c>
      <c r="J88" t="s">
        <v>692</v>
      </c>
      <c r="K88" t="s">
        <v>693</v>
      </c>
      <c r="L88">
        <v>1301</v>
      </c>
      <c r="N88">
        <v>1003</v>
      </c>
      <c r="O88" t="s">
        <v>171</v>
      </c>
      <c r="P88" t="s">
        <v>171</v>
      </c>
      <c r="Q88">
        <v>1</v>
      </c>
      <c r="W88">
        <v>0</v>
      </c>
      <c r="X88">
        <v>-972512293</v>
      </c>
      <c r="Y88">
        <v>0</v>
      </c>
      <c r="AA88">
        <v>49</v>
      </c>
      <c r="AB88">
        <v>0</v>
      </c>
      <c r="AC88">
        <v>0</v>
      </c>
      <c r="AD88">
        <v>0</v>
      </c>
      <c r="AE88">
        <v>8.06</v>
      </c>
      <c r="AF88">
        <v>0</v>
      </c>
      <c r="AG88">
        <v>0</v>
      </c>
      <c r="AH88">
        <v>0</v>
      </c>
      <c r="AI88">
        <v>6.08</v>
      </c>
      <c r="AJ88">
        <v>1</v>
      </c>
      <c r="AK88">
        <v>1</v>
      </c>
      <c r="AL88">
        <v>1</v>
      </c>
      <c r="AN88">
        <v>0</v>
      </c>
      <c r="AO88">
        <v>1</v>
      </c>
      <c r="AP88">
        <v>1</v>
      </c>
      <c r="AQ88">
        <v>0</v>
      </c>
      <c r="AR88">
        <v>0</v>
      </c>
      <c r="AS88" t="s">
        <v>1067</v>
      </c>
      <c r="AT88">
        <v>229.5</v>
      </c>
      <c r="AU88" t="s">
        <v>1100</v>
      </c>
      <c r="AV88">
        <v>0</v>
      </c>
      <c r="AW88">
        <v>2</v>
      </c>
      <c r="AX88">
        <v>39486597</v>
      </c>
      <c r="AY88">
        <v>1</v>
      </c>
      <c r="AZ88">
        <v>0</v>
      </c>
      <c r="BA88">
        <v>99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 ca="1">Y88*Source!I42</f>
        <v>0</v>
      </c>
      <c r="CY88">
        <f t="shared" si="9"/>
        <v>49</v>
      </c>
      <c r="CZ88">
        <f t="shared" si="10"/>
        <v>8.06</v>
      </c>
      <c r="DA88">
        <f t="shared" si="11"/>
        <v>6.08</v>
      </c>
      <c r="DB88">
        <v>0</v>
      </c>
    </row>
    <row r="89" spans="1:106">
      <c r="A89">
        <f ca="1">ROW(Source!A42)</f>
        <v>42</v>
      </c>
      <c r="B89">
        <v>39278658</v>
      </c>
      <c r="C89">
        <v>39486588</v>
      </c>
      <c r="D89">
        <v>36822998</v>
      </c>
      <c r="E89">
        <v>1</v>
      </c>
      <c r="F89">
        <v>1</v>
      </c>
      <c r="G89">
        <v>1</v>
      </c>
      <c r="H89">
        <v>3</v>
      </c>
      <c r="I89" t="s">
        <v>694</v>
      </c>
      <c r="J89" t="s">
        <v>695</v>
      </c>
      <c r="K89" t="s">
        <v>696</v>
      </c>
      <c r="L89">
        <v>1355</v>
      </c>
      <c r="N89">
        <v>1010</v>
      </c>
      <c r="O89" t="s">
        <v>126</v>
      </c>
      <c r="P89" t="s">
        <v>126</v>
      </c>
      <c r="Q89">
        <v>100</v>
      </c>
      <c r="W89">
        <v>0</v>
      </c>
      <c r="X89">
        <v>-1604878988</v>
      </c>
      <c r="Y89">
        <v>0</v>
      </c>
      <c r="AA89">
        <v>266.06</v>
      </c>
      <c r="AB89">
        <v>0</v>
      </c>
      <c r="AC89">
        <v>0</v>
      </c>
      <c r="AD89">
        <v>0</v>
      </c>
      <c r="AE89">
        <v>43.76</v>
      </c>
      <c r="AF89">
        <v>0</v>
      </c>
      <c r="AG89">
        <v>0</v>
      </c>
      <c r="AH89">
        <v>0</v>
      </c>
      <c r="AI89">
        <v>6.08</v>
      </c>
      <c r="AJ89">
        <v>1</v>
      </c>
      <c r="AK89">
        <v>1</v>
      </c>
      <c r="AL89">
        <v>1</v>
      </c>
      <c r="AN89">
        <v>0</v>
      </c>
      <c r="AO89">
        <v>1</v>
      </c>
      <c r="AP89">
        <v>1</v>
      </c>
      <c r="AQ89">
        <v>0</v>
      </c>
      <c r="AR89">
        <v>0</v>
      </c>
      <c r="AS89" t="s">
        <v>1067</v>
      </c>
      <c r="AT89">
        <v>2.5099999999999998</v>
      </c>
      <c r="AU89" t="s">
        <v>1100</v>
      </c>
      <c r="AV89">
        <v>0</v>
      </c>
      <c r="AW89">
        <v>2</v>
      </c>
      <c r="AX89">
        <v>39486598</v>
      </c>
      <c r="AY89">
        <v>1</v>
      </c>
      <c r="AZ89">
        <v>0</v>
      </c>
      <c r="BA89">
        <v>100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 ca="1">Y89*Source!I42</f>
        <v>0</v>
      </c>
      <c r="CY89">
        <f t="shared" si="9"/>
        <v>266.06</v>
      </c>
      <c r="CZ89">
        <f t="shared" si="10"/>
        <v>43.76</v>
      </c>
      <c r="DA89">
        <f t="shared" si="11"/>
        <v>6.08</v>
      </c>
      <c r="DB89">
        <v>0</v>
      </c>
    </row>
    <row r="90" spans="1:106">
      <c r="A90">
        <f ca="1">ROW(Source!A42)</f>
        <v>42</v>
      </c>
      <c r="B90">
        <v>39278658</v>
      </c>
      <c r="C90">
        <v>39486588</v>
      </c>
      <c r="D90">
        <v>36830271</v>
      </c>
      <c r="E90">
        <v>1</v>
      </c>
      <c r="F90">
        <v>1</v>
      </c>
      <c r="G90">
        <v>1</v>
      </c>
      <c r="H90">
        <v>3</v>
      </c>
      <c r="I90" t="s">
        <v>697</v>
      </c>
      <c r="J90" t="s">
        <v>698</v>
      </c>
      <c r="K90" t="s">
        <v>699</v>
      </c>
      <c r="L90">
        <v>1301</v>
      </c>
      <c r="N90">
        <v>1003</v>
      </c>
      <c r="O90" t="s">
        <v>171</v>
      </c>
      <c r="P90" t="s">
        <v>171</v>
      </c>
      <c r="Q90">
        <v>1</v>
      </c>
      <c r="W90">
        <v>0</v>
      </c>
      <c r="X90">
        <v>-1691161750</v>
      </c>
      <c r="Y90">
        <v>0</v>
      </c>
      <c r="AA90">
        <v>38.06</v>
      </c>
      <c r="AB90">
        <v>0</v>
      </c>
      <c r="AC90">
        <v>0</v>
      </c>
      <c r="AD90">
        <v>0</v>
      </c>
      <c r="AE90">
        <v>6.26</v>
      </c>
      <c r="AF90">
        <v>0</v>
      </c>
      <c r="AG90">
        <v>0</v>
      </c>
      <c r="AH90">
        <v>0</v>
      </c>
      <c r="AI90">
        <v>6.08</v>
      </c>
      <c r="AJ90">
        <v>1</v>
      </c>
      <c r="AK90">
        <v>1</v>
      </c>
      <c r="AL90">
        <v>1</v>
      </c>
      <c r="AN90">
        <v>0</v>
      </c>
      <c r="AO90">
        <v>1</v>
      </c>
      <c r="AP90">
        <v>1</v>
      </c>
      <c r="AQ90">
        <v>0</v>
      </c>
      <c r="AR90">
        <v>0</v>
      </c>
      <c r="AS90" t="s">
        <v>1067</v>
      </c>
      <c r="AT90">
        <v>37</v>
      </c>
      <c r="AU90" t="s">
        <v>1100</v>
      </c>
      <c r="AV90">
        <v>0</v>
      </c>
      <c r="AW90">
        <v>2</v>
      </c>
      <c r="AX90">
        <v>39486599</v>
      </c>
      <c r="AY90">
        <v>1</v>
      </c>
      <c r="AZ90">
        <v>0</v>
      </c>
      <c r="BA90">
        <v>101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 ca="1">Y90*Source!I42</f>
        <v>0</v>
      </c>
      <c r="CY90">
        <f t="shared" si="9"/>
        <v>38.06</v>
      </c>
      <c r="CZ90">
        <f t="shared" si="10"/>
        <v>6.26</v>
      </c>
      <c r="DA90">
        <f t="shared" si="11"/>
        <v>6.08</v>
      </c>
      <c r="DB90">
        <v>0</v>
      </c>
    </row>
    <row r="91" spans="1:106">
      <c r="A91">
        <f ca="1">ROW(Source!A43)</f>
        <v>43</v>
      </c>
      <c r="B91">
        <v>39278658</v>
      </c>
      <c r="C91">
        <v>39279124</v>
      </c>
      <c r="D91">
        <v>37066491</v>
      </c>
      <c r="E91">
        <v>1</v>
      </c>
      <c r="F91">
        <v>1</v>
      </c>
      <c r="G91">
        <v>1</v>
      </c>
      <c r="H91">
        <v>1</v>
      </c>
      <c r="I91" t="s">
        <v>700</v>
      </c>
      <c r="J91" t="s">
        <v>1067</v>
      </c>
      <c r="K91" t="s">
        <v>701</v>
      </c>
      <c r="L91">
        <v>1191</v>
      </c>
      <c r="N91">
        <v>1013</v>
      </c>
      <c r="O91" t="s">
        <v>574</v>
      </c>
      <c r="P91" t="s">
        <v>574</v>
      </c>
      <c r="Q91">
        <v>1</v>
      </c>
      <c r="W91">
        <v>0</v>
      </c>
      <c r="X91">
        <v>-228054128</v>
      </c>
      <c r="Y91">
        <v>94.97</v>
      </c>
      <c r="AA91">
        <v>0</v>
      </c>
      <c r="AB91">
        <v>0</v>
      </c>
      <c r="AC91">
        <v>0</v>
      </c>
      <c r="AD91">
        <v>48.76</v>
      </c>
      <c r="AE91">
        <v>0</v>
      </c>
      <c r="AF91">
        <v>0</v>
      </c>
      <c r="AG91">
        <v>0</v>
      </c>
      <c r="AH91">
        <v>8.02</v>
      </c>
      <c r="AI91">
        <v>1</v>
      </c>
      <c r="AJ91">
        <v>1</v>
      </c>
      <c r="AK91">
        <v>1</v>
      </c>
      <c r="AL91">
        <v>6.08</v>
      </c>
      <c r="AN91">
        <v>0</v>
      </c>
      <c r="AO91">
        <v>1</v>
      </c>
      <c r="AP91">
        <v>0</v>
      </c>
      <c r="AQ91">
        <v>0</v>
      </c>
      <c r="AR91">
        <v>0</v>
      </c>
      <c r="AS91" t="s">
        <v>1067</v>
      </c>
      <c r="AT91">
        <v>94.97</v>
      </c>
      <c r="AU91" t="s">
        <v>1067</v>
      </c>
      <c r="AV91">
        <v>1</v>
      </c>
      <c r="AW91">
        <v>2</v>
      </c>
      <c r="AX91">
        <v>39279125</v>
      </c>
      <c r="AY91">
        <v>1</v>
      </c>
      <c r="AZ91">
        <v>0</v>
      </c>
      <c r="BA91">
        <v>102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 ca="1">Y91*Source!I43</f>
        <v>1.7094599999999998</v>
      </c>
      <c r="CY91">
        <f>AD91</f>
        <v>48.76</v>
      </c>
      <c r="CZ91">
        <f>AH91</f>
        <v>8.02</v>
      </c>
      <c r="DA91">
        <f>AL91</f>
        <v>6.08</v>
      </c>
      <c r="DB91">
        <v>0</v>
      </c>
    </row>
    <row r="92" spans="1:106">
      <c r="A92">
        <f ca="1">ROW(Source!A44)</f>
        <v>44</v>
      </c>
      <c r="B92">
        <v>39278658</v>
      </c>
      <c r="C92">
        <v>39279162</v>
      </c>
      <c r="D92">
        <v>37064998</v>
      </c>
      <c r="E92">
        <v>1</v>
      </c>
      <c r="F92">
        <v>1</v>
      </c>
      <c r="G92">
        <v>1</v>
      </c>
      <c r="H92">
        <v>1</v>
      </c>
      <c r="I92" t="s">
        <v>628</v>
      </c>
      <c r="J92" t="s">
        <v>1067</v>
      </c>
      <c r="K92" t="s">
        <v>629</v>
      </c>
      <c r="L92">
        <v>1191</v>
      </c>
      <c r="N92">
        <v>1013</v>
      </c>
      <c r="O92" t="s">
        <v>574</v>
      </c>
      <c r="P92" t="s">
        <v>574</v>
      </c>
      <c r="Q92">
        <v>1</v>
      </c>
      <c r="W92">
        <v>0</v>
      </c>
      <c r="X92">
        <v>735429535</v>
      </c>
      <c r="Y92">
        <v>22.82</v>
      </c>
      <c r="AA92">
        <v>0</v>
      </c>
      <c r="AB92">
        <v>0</v>
      </c>
      <c r="AC92">
        <v>0</v>
      </c>
      <c r="AD92">
        <v>47.42</v>
      </c>
      <c r="AE92">
        <v>0</v>
      </c>
      <c r="AF92">
        <v>0</v>
      </c>
      <c r="AG92">
        <v>0</v>
      </c>
      <c r="AH92">
        <v>7.8</v>
      </c>
      <c r="AI92">
        <v>1</v>
      </c>
      <c r="AJ92">
        <v>1</v>
      </c>
      <c r="AK92">
        <v>1</v>
      </c>
      <c r="AL92">
        <v>6.08</v>
      </c>
      <c r="AN92">
        <v>0</v>
      </c>
      <c r="AO92">
        <v>1</v>
      </c>
      <c r="AP92">
        <v>0</v>
      </c>
      <c r="AQ92">
        <v>0</v>
      </c>
      <c r="AR92">
        <v>0</v>
      </c>
      <c r="AS92" t="s">
        <v>1067</v>
      </c>
      <c r="AT92">
        <v>22.82</v>
      </c>
      <c r="AU92" t="s">
        <v>1067</v>
      </c>
      <c r="AV92">
        <v>1</v>
      </c>
      <c r="AW92">
        <v>2</v>
      </c>
      <c r="AX92">
        <v>39486601</v>
      </c>
      <c r="AY92">
        <v>1</v>
      </c>
      <c r="AZ92">
        <v>0</v>
      </c>
      <c r="BA92">
        <v>104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 ca="1">Y92*Source!I44</f>
        <v>111.06494000000001</v>
      </c>
      <c r="CY92">
        <f>AD92</f>
        <v>47.42</v>
      </c>
      <c r="CZ92">
        <f>AH92</f>
        <v>7.8</v>
      </c>
      <c r="DA92">
        <f>AL92</f>
        <v>6.08</v>
      </c>
      <c r="DB92">
        <v>0</v>
      </c>
    </row>
    <row r="93" spans="1:106">
      <c r="A93">
        <f ca="1">ROW(Source!A45)</f>
        <v>45</v>
      </c>
      <c r="B93">
        <v>39278658</v>
      </c>
      <c r="C93">
        <v>39279199</v>
      </c>
      <c r="D93">
        <v>37071037</v>
      </c>
      <c r="E93">
        <v>1</v>
      </c>
      <c r="F93">
        <v>1</v>
      </c>
      <c r="G93">
        <v>1</v>
      </c>
      <c r="H93">
        <v>1</v>
      </c>
      <c r="I93" t="s">
        <v>658</v>
      </c>
      <c r="J93" t="s">
        <v>1067</v>
      </c>
      <c r="K93" t="s">
        <v>659</v>
      </c>
      <c r="L93">
        <v>1191</v>
      </c>
      <c r="N93">
        <v>1013</v>
      </c>
      <c r="O93" t="s">
        <v>574</v>
      </c>
      <c r="P93" t="s">
        <v>574</v>
      </c>
      <c r="Q93">
        <v>1</v>
      </c>
      <c r="W93">
        <v>0</v>
      </c>
      <c r="X93">
        <v>1069510174</v>
      </c>
      <c r="Y93">
        <v>23.022999999999996</v>
      </c>
      <c r="AA93">
        <v>0</v>
      </c>
      <c r="AB93">
        <v>0</v>
      </c>
      <c r="AC93">
        <v>0</v>
      </c>
      <c r="AD93">
        <v>58.49</v>
      </c>
      <c r="AE93">
        <v>0</v>
      </c>
      <c r="AF93">
        <v>0</v>
      </c>
      <c r="AG93">
        <v>0</v>
      </c>
      <c r="AH93">
        <v>9.6199999999999992</v>
      </c>
      <c r="AI93">
        <v>1</v>
      </c>
      <c r="AJ93">
        <v>1</v>
      </c>
      <c r="AK93">
        <v>1</v>
      </c>
      <c r="AL93">
        <v>6.08</v>
      </c>
      <c r="AN93">
        <v>0</v>
      </c>
      <c r="AO93">
        <v>1</v>
      </c>
      <c r="AP93">
        <v>1</v>
      </c>
      <c r="AQ93">
        <v>0</v>
      </c>
      <c r="AR93">
        <v>0</v>
      </c>
      <c r="AS93" t="s">
        <v>1067</v>
      </c>
      <c r="AT93">
        <v>20.02</v>
      </c>
      <c r="AU93" t="s">
        <v>1083</v>
      </c>
      <c r="AV93">
        <v>1</v>
      </c>
      <c r="AW93">
        <v>2</v>
      </c>
      <c r="AX93">
        <v>39279206</v>
      </c>
      <c r="AY93">
        <v>1</v>
      </c>
      <c r="AZ93">
        <v>0</v>
      </c>
      <c r="BA93">
        <v>105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 ca="1">Y93*Source!I45</f>
        <v>112.05294099999998</v>
      </c>
      <c r="CY93">
        <f>AD93</f>
        <v>58.49</v>
      </c>
      <c r="CZ93">
        <f>AH93</f>
        <v>9.6199999999999992</v>
      </c>
      <c r="DA93">
        <f>AL93</f>
        <v>6.08</v>
      </c>
      <c r="DB93">
        <v>0</v>
      </c>
    </row>
    <row r="94" spans="1:106">
      <c r="A94">
        <f ca="1">ROW(Source!A45)</f>
        <v>45</v>
      </c>
      <c r="B94">
        <v>39278658</v>
      </c>
      <c r="C94">
        <v>39279199</v>
      </c>
      <c r="D94">
        <v>37064876</v>
      </c>
      <c r="E94">
        <v>1</v>
      </c>
      <c r="F94">
        <v>1</v>
      </c>
      <c r="G94">
        <v>1</v>
      </c>
      <c r="H94">
        <v>1</v>
      </c>
      <c r="I94" t="s">
        <v>575</v>
      </c>
      <c r="J94" t="s">
        <v>1067</v>
      </c>
      <c r="K94" t="s">
        <v>576</v>
      </c>
      <c r="L94">
        <v>1191</v>
      </c>
      <c r="N94">
        <v>1013</v>
      </c>
      <c r="O94" t="s">
        <v>574</v>
      </c>
      <c r="P94" t="s">
        <v>574</v>
      </c>
      <c r="Q94">
        <v>1</v>
      </c>
      <c r="W94">
        <v>0</v>
      </c>
      <c r="X94">
        <v>-1417349443</v>
      </c>
      <c r="Y94">
        <v>0.04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1</v>
      </c>
      <c r="AJ94">
        <v>1</v>
      </c>
      <c r="AK94">
        <v>6.08</v>
      </c>
      <c r="AL94">
        <v>1</v>
      </c>
      <c r="AN94">
        <v>0</v>
      </c>
      <c r="AO94">
        <v>1</v>
      </c>
      <c r="AP94">
        <v>0</v>
      </c>
      <c r="AQ94">
        <v>0</v>
      </c>
      <c r="AR94">
        <v>0</v>
      </c>
      <c r="AS94" t="s">
        <v>1067</v>
      </c>
      <c r="AT94">
        <v>0.04</v>
      </c>
      <c r="AU94" t="s">
        <v>1067</v>
      </c>
      <c r="AV94">
        <v>2</v>
      </c>
      <c r="AW94">
        <v>2</v>
      </c>
      <c r="AX94">
        <v>39279207</v>
      </c>
      <c r="AY94">
        <v>1</v>
      </c>
      <c r="AZ94">
        <v>2048</v>
      </c>
      <c r="BA94">
        <v>106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 ca="1">Y94*Source!I45</f>
        <v>0.19467999999999999</v>
      </c>
      <c r="CY94">
        <f>AD94</f>
        <v>0</v>
      </c>
      <c r="CZ94">
        <f>AH94</f>
        <v>0</v>
      </c>
      <c r="DA94">
        <f>AL94</f>
        <v>1</v>
      </c>
      <c r="DB94">
        <v>0</v>
      </c>
    </row>
    <row r="95" spans="1:106">
      <c r="A95">
        <f ca="1">ROW(Source!A45)</f>
        <v>45</v>
      </c>
      <c r="B95">
        <v>39278658</v>
      </c>
      <c r="C95">
        <v>39279199</v>
      </c>
      <c r="D95">
        <v>36882452</v>
      </c>
      <c r="E95">
        <v>1</v>
      </c>
      <c r="F95">
        <v>1</v>
      </c>
      <c r="G95">
        <v>1</v>
      </c>
      <c r="H95">
        <v>2</v>
      </c>
      <c r="I95" t="s">
        <v>632</v>
      </c>
      <c r="J95" t="s">
        <v>633</v>
      </c>
      <c r="K95" t="s">
        <v>634</v>
      </c>
      <c r="L95">
        <v>1368</v>
      </c>
      <c r="N95">
        <v>1011</v>
      </c>
      <c r="O95" t="s">
        <v>580</v>
      </c>
      <c r="P95" t="s">
        <v>580</v>
      </c>
      <c r="Q95">
        <v>1</v>
      </c>
      <c r="W95">
        <v>0</v>
      </c>
      <c r="X95">
        <v>1188625873</v>
      </c>
      <c r="Y95">
        <v>1.2500000000000001E-2</v>
      </c>
      <c r="AA95">
        <v>0</v>
      </c>
      <c r="AB95">
        <v>190.06</v>
      </c>
      <c r="AC95">
        <v>13.5</v>
      </c>
      <c r="AD95">
        <v>0</v>
      </c>
      <c r="AE95">
        <v>0</v>
      </c>
      <c r="AF95">
        <v>31.26</v>
      </c>
      <c r="AG95">
        <v>13.5</v>
      </c>
      <c r="AH95">
        <v>0</v>
      </c>
      <c r="AI95">
        <v>1</v>
      </c>
      <c r="AJ95">
        <v>6.08</v>
      </c>
      <c r="AK95">
        <v>1</v>
      </c>
      <c r="AL95">
        <v>1</v>
      </c>
      <c r="AN95">
        <v>0</v>
      </c>
      <c r="AO95">
        <v>1</v>
      </c>
      <c r="AP95">
        <v>1</v>
      </c>
      <c r="AQ95">
        <v>0</v>
      </c>
      <c r="AR95">
        <v>0</v>
      </c>
      <c r="AS95" t="s">
        <v>1067</v>
      </c>
      <c r="AT95">
        <v>0.01</v>
      </c>
      <c r="AU95" t="s">
        <v>1082</v>
      </c>
      <c r="AV95">
        <v>0</v>
      </c>
      <c r="AW95">
        <v>2</v>
      </c>
      <c r="AX95">
        <v>39279208</v>
      </c>
      <c r="AY95">
        <v>1</v>
      </c>
      <c r="AZ95">
        <v>0</v>
      </c>
      <c r="BA95">
        <v>107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 ca="1">Y95*Source!I45</f>
        <v>6.0837500000000003E-2</v>
      </c>
      <c r="CY95">
        <f>AB95</f>
        <v>190.06</v>
      </c>
      <c r="CZ95">
        <f>AF95</f>
        <v>31.26</v>
      </c>
      <c r="DA95">
        <f>AJ95</f>
        <v>6.08</v>
      </c>
      <c r="DB95">
        <v>0</v>
      </c>
    </row>
    <row r="96" spans="1:106">
      <c r="A96">
        <f ca="1">ROW(Source!A45)</f>
        <v>45</v>
      </c>
      <c r="B96">
        <v>39278658</v>
      </c>
      <c r="C96">
        <v>39279199</v>
      </c>
      <c r="D96">
        <v>36883554</v>
      </c>
      <c r="E96">
        <v>1</v>
      </c>
      <c r="F96">
        <v>1</v>
      </c>
      <c r="G96">
        <v>1</v>
      </c>
      <c r="H96">
        <v>2</v>
      </c>
      <c r="I96" t="s">
        <v>577</v>
      </c>
      <c r="J96" t="s">
        <v>578</v>
      </c>
      <c r="K96" t="s">
        <v>579</v>
      </c>
      <c r="L96">
        <v>1368</v>
      </c>
      <c r="N96">
        <v>1011</v>
      </c>
      <c r="O96" t="s">
        <v>580</v>
      </c>
      <c r="P96" t="s">
        <v>580</v>
      </c>
      <c r="Q96">
        <v>1</v>
      </c>
      <c r="W96">
        <v>0</v>
      </c>
      <c r="X96">
        <v>1372534845</v>
      </c>
      <c r="Y96">
        <v>3.7499999999999999E-2</v>
      </c>
      <c r="AA96">
        <v>0</v>
      </c>
      <c r="AB96">
        <v>399.52</v>
      </c>
      <c r="AC96">
        <v>11.6</v>
      </c>
      <c r="AD96">
        <v>0</v>
      </c>
      <c r="AE96">
        <v>0</v>
      </c>
      <c r="AF96">
        <v>65.709999999999994</v>
      </c>
      <c r="AG96">
        <v>11.6</v>
      </c>
      <c r="AH96">
        <v>0</v>
      </c>
      <c r="AI96">
        <v>1</v>
      </c>
      <c r="AJ96">
        <v>6.08</v>
      </c>
      <c r="AK96">
        <v>1</v>
      </c>
      <c r="AL96">
        <v>1</v>
      </c>
      <c r="AN96">
        <v>0</v>
      </c>
      <c r="AO96">
        <v>1</v>
      </c>
      <c r="AP96">
        <v>1</v>
      </c>
      <c r="AQ96">
        <v>0</v>
      </c>
      <c r="AR96">
        <v>0</v>
      </c>
      <c r="AS96" t="s">
        <v>1067</v>
      </c>
      <c r="AT96">
        <v>0.03</v>
      </c>
      <c r="AU96" t="s">
        <v>1082</v>
      </c>
      <c r="AV96">
        <v>0</v>
      </c>
      <c r="AW96">
        <v>2</v>
      </c>
      <c r="AX96">
        <v>39279209</v>
      </c>
      <c r="AY96">
        <v>1</v>
      </c>
      <c r="AZ96">
        <v>0</v>
      </c>
      <c r="BA96">
        <v>108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 ca="1">Y96*Source!I45</f>
        <v>0.18251249999999999</v>
      </c>
      <c r="CY96">
        <f>AB96</f>
        <v>399.52</v>
      </c>
      <c r="CZ96">
        <f>AF96</f>
        <v>65.709999999999994</v>
      </c>
      <c r="DA96">
        <f>AJ96</f>
        <v>6.08</v>
      </c>
      <c r="DB96">
        <v>0</v>
      </c>
    </row>
    <row r="97" spans="1:106">
      <c r="A97">
        <f ca="1">ROW(Source!A45)</f>
        <v>45</v>
      </c>
      <c r="B97">
        <v>39278658</v>
      </c>
      <c r="C97">
        <v>39279199</v>
      </c>
      <c r="D97">
        <v>36805524</v>
      </c>
      <c r="E97">
        <v>1</v>
      </c>
      <c r="F97">
        <v>1</v>
      </c>
      <c r="G97">
        <v>1</v>
      </c>
      <c r="H97">
        <v>3</v>
      </c>
      <c r="I97" t="s">
        <v>702</v>
      </c>
      <c r="J97" t="s">
        <v>703</v>
      </c>
      <c r="K97" t="s">
        <v>704</v>
      </c>
      <c r="L97">
        <v>1346</v>
      </c>
      <c r="N97">
        <v>1009</v>
      </c>
      <c r="O97" t="s">
        <v>1227</v>
      </c>
      <c r="P97" t="s">
        <v>1227</v>
      </c>
      <c r="Q97">
        <v>1</v>
      </c>
      <c r="W97">
        <v>0</v>
      </c>
      <c r="X97">
        <v>813963326</v>
      </c>
      <c r="Y97">
        <v>0.2</v>
      </c>
      <c r="AA97">
        <v>11.07</v>
      </c>
      <c r="AB97">
        <v>0</v>
      </c>
      <c r="AC97">
        <v>0</v>
      </c>
      <c r="AD97">
        <v>0</v>
      </c>
      <c r="AE97">
        <v>1.82</v>
      </c>
      <c r="AF97">
        <v>0</v>
      </c>
      <c r="AG97">
        <v>0</v>
      </c>
      <c r="AH97">
        <v>0</v>
      </c>
      <c r="AI97">
        <v>6.08</v>
      </c>
      <c r="AJ97">
        <v>1</v>
      </c>
      <c r="AK97">
        <v>1</v>
      </c>
      <c r="AL97">
        <v>1</v>
      </c>
      <c r="AN97">
        <v>0</v>
      </c>
      <c r="AO97">
        <v>1</v>
      </c>
      <c r="AP97">
        <v>0</v>
      </c>
      <c r="AQ97">
        <v>0</v>
      </c>
      <c r="AR97">
        <v>0</v>
      </c>
      <c r="AS97" t="s">
        <v>1067</v>
      </c>
      <c r="AT97">
        <v>0.2</v>
      </c>
      <c r="AU97" t="s">
        <v>1067</v>
      </c>
      <c r="AV97">
        <v>0</v>
      </c>
      <c r="AW97">
        <v>2</v>
      </c>
      <c r="AX97">
        <v>39279210</v>
      </c>
      <c r="AY97">
        <v>1</v>
      </c>
      <c r="AZ97">
        <v>0</v>
      </c>
      <c r="BA97">
        <v>109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 ca="1">Y97*Source!I45</f>
        <v>0.97340000000000004</v>
      </c>
      <c r="CY97">
        <f>AA97</f>
        <v>11.07</v>
      </c>
      <c r="CZ97">
        <f>AE97</f>
        <v>1.82</v>
      </c>
      <c r="DA97">
        <f>AI97</f>
        <v>6.08</v>
      </c>
      <c r="DB97">
        <v>0</v>
      </c>
    </row>
    <row r="98" spans="1:106">
      <c r="A98">
        <f ca="1">ROW(Source!A45)</f>
        <v>45</v>
      </c>
      <c r="B98">
        <v>39278658</v>
      </c>
      <c r="C98">
        <v>39279199</v>
      </c>
      <c r="D98">
        <v>36837721</v>
      </c>
      <c r="E98">
        <v>1</v>
      </c>
      <c r="F98">
        <v>1</v>
      </c>
      <c r="G98">
        <v>1</v>
      </c>
      <c r="H98">
        <v>3</v>
      </c>
      <c r="I98" t="s">
        <v>1184</v>
      </c>
      <c r="J98" t="s">
        <v>1187</v>
      </c>
      <c r="K98" t="s">
        <v>1185</v>
      </c>
      <c r="L98">
        <v>1296</v>
      </c>
      <c r="N98">
        <v>1002</v>
      </c>
      <c r="O98" t="s">
        <v>1186</v>
      </c>
      <c r="P98" t="s">
        <v>1186</v>
      </c>
      <c r="Q98">
        <v>1</v>
      </c>
      <c r="W98">
        <v>0</v>
      </c>
      <c r="X98">
        <v>-972933126</v>
      </c>
      <c r="Y98">
        <v>20</v>
      </c>
      <c r="AA98">
        <v>55.57</v>
      </c>
      <c r="AB98">
        <v>0</v>
      </c>
      <c r="AC98">
        <v>0</v>
      </c>
      <c r="AD98">
        <v>0</v>
      </c>
      <c r="AE98">
        <v>9.14</v>
      </c>
      <c r="AF98">
        <v>0</v>
      </c>
      <c r="AG98">
        <v>0</v>
      </c>
      <c r="AH98">
        <v>0</v>
      </c>
      <c r="AI98">
        <v>6.08</v>
      </c>
      <c r="AJ98">
        <v>1</v>
      </c>
      <c r="AK98">
        <v>1</v>
      </c>
      <c r="AL98">
        <v>1</v>
      </c>
      <c r="AN98">
        <v>0</v>
      </c>
      <c r="AO98">
        <v>0</v>
      </c>
      <c r="AP98">
        <v>0</v>
      </c>
      <c r="AQ98">
        <v>0</v>
      </c>
      <c r="AR98">
        <v>0</v>
      </c>
      <c r="AS98" t="s">
        <v>1067</v>
      </c>
      <c r="AT98">
        <v>20</v>
      </c>
      <c r="AU98" t="s">
        <v>1067</v>
      </c>
      <c r="AV98">
        <v>0</v>
      </c>
      <c r="AW98">
        <v>1</v>
      </c>
      <c r="AX98">
        <v>-1</v>
      </c>
      <c r="AY98">
        <v>0</v>
      </c>
      <c r="AZ98">
        <v>0</v>
      </c>
      <c r="BA98" t="s">
        <v>1067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 ca="1">Y98*Source!I45</f>
        <v>97.34</v>
      </c>
      <c r="CY98">
        <f>AA98</f>
        <v>55.57</v>
      </c>
      <c r="CZ98">
        <f>AE98</f>
        <v>9.14</v>
      </c>
      <c r="DA98">
        <f>AI98</f>
        <v>6.08</v>
      </c>
      <c r="DB98">
        <v>0</v>
      </c>
    </row>
    <row r="99" spans="1:106">
      <c r="A99">
        <f ca="1">ROW(Source!A45)</f>
        <v>45</v>
      </c>
      <c r="B99">
        <v>39278658</v>
      </c>
      <c r="C99">
        <v>39279199</v>
      </c>
      <c r="D99">
        <v>36797079</v>
      </c>
      <c r="E99">
        <v>17</v>
      </c>
      <c r="F99">
        <v>1</v>
      </c>
      <c r="G99">
        <v>1</v>
      </c>
      <c r="H99">
        <v>3</v>
      </c>
      <c r="I99" t="s">
        <v>1189</v>
      </c>
      <c r="J99" t="s">
        <v>1067</v>
      </c>
      <c r="K99" t="s">
        <v>1190</v>
      </c>
      <c r="L99">
        <v>1348</v>
      </c>
      <c r="N99">
        <v>1009</v>
      </c>
      <c r="O99" t="s">
        <v>1097</v>
      </c>
      <c r="P99" t="s">
        <v>1097</v>
      </c>
      <c r="Q99">
        <v>1000</v>
      </c>
      <c r="W99">
        <v>0</v>
      </c>
      <c r="X99">
        <v>-1212923053</v>
      </c>
      <c r="Y99">
        <v>0.02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6.08</v>
      </c>
      <c r="AJ99">
        <v>1</v>
      </c>
      <c r="AK99">
        <v>1</v>
      </c>
      <c r="AL99">
        <v>1</v>
      </c>
      <c r="AN99">
        <v>0</v>
      </c>
      <c r="AO99">
        <v>0</v>
      </c>
      <c r="AP99">
        <v>0</v>
      </c>
      <c r="AQ99">
        <v>0</v>
      </c>
      <c r="AR99">
        <v>0</v>
      </c>
      <c r="AS99" t="s">
        <v>1067</v>
      </c>
      <c r="AT99">
        <v>0.02</v>
      </c>
      <c r="AU99" t="s">
        <v>1067</v>
      </c>
      <c r="AV99">
        <v>0</v>
      </c>
      <c r="AW99">
        <v>2</v>
      </c>
      <c r="AX99">
        <v>39279211</v>
      </c>
      <c r="AY99">
        <v>1</v>
      </c>
      <c r="AZ99">
        <v>0</v>
      </c>
      <c r="BA99">
        <v>110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 ca="1">Y99*Source!I45</f>
        <v>9.7339999999999996E-2</v>
      </c>
      <c r="CY99">
        <f>AA99</f>
        <v>0</v>
      </c>
      <c r="CZ99">
        <f>AE99</f>
        <v>0</v>
      </c>
      <c r="DA99">
        <f>AI99</f>
        <v>6.08</v>
      </c>
      <c r="DB99">
        <v>0</v>
      </c>
    </row>
    <row r="100" spans="1:106">
      <c r="A100">
        <f ca="1">ROW(Source!A48)</f>
        <v>48</v>
      </c>
      <c r="B100">
        <v>39278658</v>
      </c>
      <c r="C100">
        <v>39279167</v>
      </c>
      <c r="D100">
        <v>37070090</v>
      </c>
      <c r="E100">
        <v>1</v>
      </c>
      <c r="F100">
        <v>1</v>
      </c>
      <c r="G100">
        <v>1</v>
      </c>
      <c r="H100">
        <v>1</v>
      </c>
      <c r="I100" t="s">
        <v>705</v>
      </c>
      <c r="J100" t="s">
        <v>1067</v>
      </c>
      <c r="K100" t="s">
        <v>706</v>
      </c>
      <c r="L100">
        <v>1191</v>
      </c>
      <c r="N100">
        <v>1013</v>
      </c>
      <c r="O100" t="s">
        <v>574</v>
      </c>
      <c r="P100" t="s">
        <v>574</v>
      </c>
      <c r="Q100">
        <v>1</v>
      </c>
      <c r="W100">
        <v>0</v>
      </c>
      <c r="X100">
        <v>-814890593</v>
      </c>
      <c r="Y100">
        <v>61.984999999999992</v>
      </c>
      <c r="AA100">
        <v>0</v>
      </c>
      <c r="AB100">
        <v>0</v>
      </c>
      <c r="AC100">
        <v>0</v>
      </c>
      <c r="AD100">
        <v>54.54</v>
      </c>
      <c r="AE100">
        <v>0</v>
      </c>
      <c r="AF100">
        <v>0</v>
      </c>
      <c r="AG100">
        <v>0</v>
      </c>
      <c r="AH100">
        <v>8.9700000000000006</v>
      </c>
      <c r="AI100">
        <v>1</v>
      </c>
      <c r="AJ100">
        <v>1</v>
      </c>
      <c r="AK100">
        <v>1</v>
      </c>
      <c r="AL100">
        <v>6.08</v>
      </c>
      <c r="AN100">
        <v>0</v>
      </c>
      <c r="AO100">
        <v>1</v>
      </c>
      <c r="AP100">
        <v>1</v>
      </c>
      <c r="AQ100">
        <v>0</v>
      </c>
      <c r="AR100">
        <v>0</v>
      </c>
      <c r="AS100" t="s">
        <v>1067</v>
      </c>
      <c r="AT100">
        <v>53.9</v>
      </c>
      <c r="AU100" t="s">
        <v>1083</v>
      </c>
      <c r="AV100">
        <v>1</v>
      </c>
      <c r="AW100">
        <v>2</v>
      </c>
      <c r="AX100">
        <v>39279168</v>
      </c>
      <c r="AY100">
        <v>1</v>
      </c>
      <c r="AZ100">
        <v>0</v>
      </c>
      <c r="BA100">
        <v>111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 ca="1">Y100*Source!I48</f>
        <v>301.68099499999994</v>
      </c>
      <c r="CY100">
        <f>AD100</f>
        <v>54.54</v>
      </c>
      <c r="CZ100">
        <f>AH100</f>
        <v>8.9700000000000006</v>
      </c>
      <c r="DA100">
        <f>AL100</f>
        <v>6.08</v>
      </c>
      <c r="DB100">
        <v>0</v>
      </c>
    </row>
    <row r="101" spans="1:106">
      <c r="A101">
        <f ca="1">ROW(Source!A48)</f>
        <v>48</v>
      </c>
      <c r="B101">
        <v>39278658</v>
      </c>
      <c r="C101">
        <v>39279167</v>
      </c>
      <c r="D101">
        <v>37064876</v>
      </c>
      <c r="E101">
        <v>1</v>
      </c>
      <c r="F101">
        <v>1</v>
      </c>
      <c r="G101">
        <v>1</v>
      </c>
      <c r="H101">
        <v>1</v>
      </c>
      <c r="I101" t="s">
        <v>575</v>
      </c>
      <c r="J101" t="s">
        <v>1067</v>
      </c>
      <c r="K101" t="s">
        <v>576</v>
      </c>
      <c r="L101">
        <v>1191</v>
      </c>
      <c r="N101">
        <v>1013</v>
      </c>
      <c r="O101" t="s">
        <v>574</v>
      </c>
      <c r="P101" t="s">
        <v>574</v>
      </c>
      <c r="Q101">
        <v>1</v>
      </c>
      <c r="W101">
        <v>0</v>
      </c>
      <c r="X101">
        <v>-1417349443</v>
      </c>
      <c r="Y101">
        <v>0.18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1</v>
      </c>
      <c r="AJ101">
        <v>1</v>
      </c>
      <c r="AK101">
        <v>6.08</v>
      </c>
      <c r="AL101">
        <v>1</v>
      </c>
      <c r="AN101">
        <v>0</v>
      </c>
      <c r="AO101">
        <v>1</v>
      </c>
      <c r="AP101">
        <v>0</v>
      </c>
      <c r="AQ101">
        <v>0</v>
      </c>
      <c r="AR101">
        <v>0</v>
      </c>
      <c r="AS101" t="s">
        <v>1067</v>
      </c>
      <c r="AT101">
        <v>0.18</v>
      </c>
      <c r="AU101" t="s">
        <v>1067</v>
      </c>
      <c r="AV101">
        <v>2</v>
      </c>
      <c r="AW101">
        <v>2</v>
      </c>
      <c r="AX101">
        <v>39279169</v>
      </c>
      <c r="AY101">
        <v>1</v>
      </c>
      <c r="AZ101">
        <v>2048</v>
      </c>
      <c r="BA101">
        <v>112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 ca="1">Y101*Source!I48</f>
        <v>0.87605999999999995</v>
      </c>
      <c r="CY101">
        <f>AD101</f>
        <v>0</v>
      </c>
      <c r="CZ101">
        <f>AH101</f>
        <v>0</v>
      </c>
      <c r="DA101">
        <f>AL101</f>
        <v>1</v>
      </c>
      <c r="DB101">
        <v>0</v>
      </c>
    </row>
    <row r="102" spans="1:106">
      <c r="A102">
        <f ca="1">ROW(Source!A48)</f>
        <v>48</v>
      </c>
      <c r="B102">
        <v>39278658</v>
      </c>
      <c r="C102">
        <v>39279167</v>
      </c>
      <c r="D102">
        <v>36882452</v>
      </c>
      <c r="E102">
        <v>1</v>
      </c>
      <c r="F102">
        <v>1</v>
      </c>
      <c r="G102">
        <v>1</v>
      </c>
      <c r="H102">
        <v>2</v>
      </c>
      <c r="I102" t="s">
        <v>632</v>
      </c>
      <c r="J102" t="s">
        <v>633</v>
      </c>
      <c r="K102" t="s">
        <v>634</v>
      </c>
      <c r="L102">
        <v>1368</v>
      </c>
      <c r="N102">
        <v>1011</v>
      </c>
      <c r="O102" t="s">
        <v>580</v>
      </c>
      <c r="P102" t="s">
        <v>580</v>
      </c>
      <c r="Q102">
        <v>1</v>
      </c>
      <c r="W102">
        <v>0</v>
      </c>
      <c r="X102">
        <v>1188625873</v>
      </c>
      <c r="Y102">
        <v>2.5000000000000001E-2</v>
      </c>
      <c r="AA102">
        <v>0</v>
      </c>
      <c r="AB102">
        <v>190.06</v>
      </c>
      <c r="AC102">
        <v>13.5</v>
      </c>
      <c r="AD102">
        <v>0</v>
      </c>
      <c r="AE102">
        <v>0</v>
      </c>
      <c r="AF102">
        <v>31.26</v>
      </c>
      <c r="AG102">
        <v>13.5</v>
      </c>
      <c r="AH102">
        <v>0</v>
      </c>
      <c r="AI102">
        <v>1</v>
      </c>
      <c r="AJ102">
        <v>6.08</v>
      </c>
      <c r="AK102">
        <v>1</v>
      </c>
      <c r="AL102">
        <v>1</v>
      </c>
      <c r="AN102">
        <v>0</v>
      </c>
      <c r="AO102">
        <v>1</v>
      </c>
      <c r="AP102">
        <v>1</v>
      </c>
      <c r="AQ102">
        <v>0</v>
      </c>
      <c r="AR102">
        <v>0</v>
      </c>
      <c r="AS102" t="s">
        <v>1067</v>
      </c>
      <c r="AT102">
        <v>0.02</v>
      </c>
      <c r="AU102" t="s">
        <v>1082</v>
      </c>
      <c r="AV102">
        <v>0</v>
      </c>
      <c r="AW102">
        <v>2</v>
      </c>
      <c r="AX102">
        <v>39279170</v>
      </c>
      <c r="AY102">
        <v>1</v>
      </c>
      <c r="AZ102">
        <v>0</v>
      </c>
      <c r="BA102">
        <v>113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 ca="1">Y102*Source!I48</f>
        <v>0.12167500000000001</v>
      </c>
      <c r="CY102">
        <f>AB102</f>
        <v>190.06</v>
      </c>
      <c r="CZ102">
        <f>AF102</f>
        <v>31.26</v>
      </c>
      <c r="DA102">
        <f>AJ102</f>
        <v>6.08</v>
      </c>
      <c r="DB102">
        <v>0</v>
      </c>
    </row>
    <row r="103" spans="1:106">
      <c r="A103">
        <f ca="1">ROW(Source!A48)</f>
        <v>48</v>
      </c>
      <c r="B103">
        <v>39278658</v>
      </c>
      <c r="C103">
        <v>39279167</v>
      </c>
      <c r="D103">
        <v>36883554</v>
      </c>
      <c r="E103">
        <v>1</v>
      </c>
      <c r="F103">
        <v>1</v>
      </c>
      <c r="G103">
        <v>1</v>
      </c>
      <c r="H103">
        <v>2</v>
      </c>
      <c r="I103" t="s">
        <v>577</v>
      </c>
      <c r="J103" t="s">
        <v>578</v>
      </c>
      <c r="K103" t="s">
        <v>579</v>
      </c>
      <c r="L103">
        <v>1368</v>
      </c>
      <c r="N103">
        <v>1011</v>
      </c>
      <c r="O103" t="s">
        <v>580</v>
      </c>
      <c r="P103" t="s">
        <v>580</v>
      </c>
      <c r="Q103">
        <v>1</v>
      </c>
      <c r="W103">
        <v>0</v>
      </c>
      <c r="X103">
        <v>1372534845</v>
      </c>
      <c r="Y103">
        <v>0.2</v>
      </c>
      <c r="AA103">
        <v>0</v>
      </c>
      <c r="AB103">
        <v>399.52</v>
      </c>
      <c r="AC103">
        <v>11.6</v>
      </c>
      <c r="AD103">
        <v>0</v>
      </c>
      <c r="AE103">
        <v>0</v>
      </c>
      <c r="AF103">
        <v>65.709999999999994</v>
      </c>
      <c r="AG103">
        <v>11.6</v>
      </c>
      <c r="AH103">
        <v>0</v>
      </c>
      <c r="AI103">
        <v>1</v>
      </c>
      <c r="AJ103">
        <v>6.08</v>
      </c>
      <c r="AK103">
        <v>1</v>
      </c>
      <c r="AL103">
        <v>1</v>
      </c>
      <c r="AN103">
        <v>0</v>
      </c>
      <c r="AO103">
        <v>1</v>
      </c>
      <c r="AP103">
        <v>1</v>
      </c>
      <c r="AQ103">
        <v>0</v>
      </c>
      <c r="AR103">
        <v>0</v>
      </c>
      <c r="AS103" t="s">
        <v>1067</v>
      </c>
      <c r="AT103">
        <v>0.16</v>
      </c>
      <c r="AU103" t="s">
        <v>1082</v>
      </c>
      <c r="AV103">
        <v>0</v>
      </c>
      <c r="AW103">
        <v>2</v>
      </c>
      <c r="AX103">
        <v>39279171</v>
      </c>
      <c r="AY103">
        <v>1</v>
      </c>
      <c r="AZ103">
        <v>0</v>
      </c>
      <c r="BA103">
        <v>114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 ca="1">Y103*Source!I48</f>
        <v>0.97340000000000004</v>
      </c>
      <c r="CY103">
        <f>AB103</f>
        <v>399.52</v>
      </c>
      <c r="CZ103">
        <f>AF103</f>
        <v>65.709999999999994</v>
      </c>
      <c r="DA103">
        <f>AJ103</f>
        <v>6.08</v>
      </c>
      <c r="DB103">
        <v>0</v>
      </c>
    </row>
    <row r="104" spans="1:106">
      <c r="A104">
        <f ca="1">ROW(Source!A48)</f>
        <v>48</v>
      </c>
      <c r="B104">
        <v>39278658</v>
      </c>
      <c r="C104">
        <v>39279167</v>
      </c>
      <c r="D104">
        <v>36805188</v>
      </c>
      <c r="E104">
        <v>1</v>
      </c>
      <c r="F104">
        <v>1</v>
      </c>
      <c r="G104">
        <v>1</v>
      </c>
      <c r="H104">
        <v>3</v>
      </c>
      <c r="I104" t="s">
        <v>707</v>
      </c>
      <c r="J104" t="s">
        <v>708</v>
      </c>
      <c r="K104" t="s">
        <v>709</v>
      </c>
      <c r="L104">
        <v>1327</v>
      </c>
      <c r="N104">
        <v>1005</v>
      </c>
      <c r="O104" t="s">
        <v>1134</v>
      </c>
      <c r="P104" t="s">
        <v>1134</v>
      </c>
      <c r="Q104">
        <v>1</v>
      </c>
      <c r="W104">
        <v>0</v>
      </c>
      <c r="X104">
        <v>-1987926685</v>
      </c>
      <c r="Y104">
        <v>0.84</v>
      </c>
      <c r="AA104">
        <v>439.71</v>
      </c>
      <c r="AB104">
        <v>0</v>
      </c>
      <c r="AC104">
        <v>0</v>
      </c>
      <c r="AD104">
        <v>0</v>
      </c>
      <c r="AE104">
        <v>72.319999999999993</v>
      </c>
      <c r="AF104">
        <v>0</v>
      </c>
      <c r="AG104">
        <v>0</v>
      </c>
      <c r="AH104">
        <v>0</v>
      </c>
      <c r="AI104">
        <v>6.08</v>
      </c>
      <c r="AJ104">
        <v>1</v>
      </c>
      <c r="AK104">
        <v>1</v>
      </c>
      <c r="AL104">
        <v>1</v>
      </c>
      <c r="AN104">
        <v>0</v>
      </c>
      <c r="AO104">
        <v>1</v>
      </c>
      <c r="AP104">
        <v>0</v>
      </c>
      <c r="AQ104">
        <v>0</v>
      </c>
      <c r="AR104">
        <v>0</v>
      </c>
      <c r="AS104" t="s">
        <v>1067</v>
      </c>
      <c r="AT104">
        <v>0.84</v>
      </c>
      <c r="AU104" t="s">
        <v>1067</v>
      </c>
      <c r="AV104">
        <v>0</v>
      </c>
      <c r="AW104">
        <v>2</v>
      </c>
      <c r="AX104">
        <v>39279172</v>
      </c>
      <c r="AY104">
        <v>1</v>
      </c>
      <c r="AZ104">
        <v>0</v>
      </c>
      <c r="BA104">
        <v>115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 ca="1">Y104*Source!I48</f>
        <v>4.0882800000000001</v>
      </c>
      <c r="CY104">
        <f>AA104</f>
        <v>439.71</v>
      </c>
      <c r="CZ104">
        <f>AE104</f>
        <v>72.319999999999993</v>
      </c>
      <c r="DA104">
        <f>AI104</f>
        <v>6.08</v>
      </c>
      <c r="DB104">
        <v>0</v>
      </c>
    </row>
    <row r="105" spans="1:106">
      <c r="A105">
        <f ca="1">ROW(Source!A48)</f>
        <v>48</v>
      </c>
      <c r="B105">
        <v>39278658</v>
      </c>
      <c r="C105">
        <v>39279167</v>
      </c>
      <c r="D105">
        <v>36805524</v>
      </c>
      <c r="E105">
        <v>1</v>
      </c>
      <c r="F105">
        <v>1</v>
      </c>
      <c r="G105">
        <v>1</v>
      </c>
      <c r="H105">
        <v>3</v>
      </c>
      <c r="I105" t="s">
        <v>702</v>
      </c>
      <c r="J105" t="s">
        <v>703</v>
      </c>
      <c r="K105" t="s">
        <v>704</v>
      </c>
      <c r="L105">
        <v>1346</v>
      </c>
      <c r="N105">
        <v>1009</v>
      </c>
      <c r="O105" t="s">
        <v>1227</v>
      </c>
      <c r="P105" t="s">
        <v>1227</v>
      </c>
      <c r="Q105">
        <v>1</v>
      </c>
      <c r="W105">
        <v>0</v>
      </c>
      <c r="X105">
        <v>813963326</v>
      </c>
      <c r="Y105">
        <v>0.31</v>
      </c>
      <c r="AA105">
        <v>11.07</v>
      </c>
      <c r="AB105">
        <v>0</v>
      </c>
      <c r="AC105">
        <v>0</v>
      </c>
      <c r="AD105">
        <v>0</v>
      </c>
      <c r="AE105">
        <v>1.82</v>
      </c>
      <c r="AF105">
        <v>0</v>
      </c>
      <c r="AG105">
        <v>0</v>
      </c>
      <c r="AH105">
        <v>0</v>
      </c>
      <c r="AI105">
        <v>6.08</v>
      </c>
      <c r="AJ105">
        <v>1</v>
      </c>
      <c r="AK105">
        <v>1</v>
      </c>
      <c r="AL105">
        <v>1</v>
      </c>
      <c r="AN105">
        <v>0</v>
      </c>
      <c r="AO105">
        <v>1</v>
      </c>
      <c r="AP105">
        <v>0</v>
      </c>
      <c r="AQ105">
        <v>0</v>
      </c>
      <c r="AR105">
        <v>0</v>
      </c>
      <c r="AS105" t="s">
        <v>1067</v>
      </c>
      <c r="AT105">
        <v>0.31</v>
      </c>
      <c r="AU105" t="s">
        <v>1067</v>
      </c>
      <c r="AV105">
        <v>0</v>
      </c>
      <c r="AW105">
        <v>2</v>
      </c>
      <c r="AX105">
        <v>39279173</v>
      </c>
      <c r="AY105">
        <v>1</v>
      </c>
      <c r="AZ105">
        <v>0</v>
      </c>
      <c r="BA105">
        <v>116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 ca="1">Y105*Source!I48</f>
        <v>1.5087699999999999</v>
      </c>
      <c r="CY105">
        <f>AA105</f>
        <v>11.07</v>
      </c>
      <c r="CZ105">
        <f>AE105</f>
        <v>1.82</v>
      </c>
      <c r="DA105">
        <f>AI105</f>
        <v>6.08</v>
      </c>
      <c r="DB105">
        <v>0</v>
      </c>
    </row>
    <row r="106" spans="1:106">
      <c r="A106">
        <f ca="1">ROW(Source!A48)</f>
        <v>48</v>
      </c>
      <c r="B106">
        <v>39278658</v>
      </c>
      <c r="C106">
        <v>39279167</v>
      </c>
      <c r="D106">
        <v>36797561</v>
      </c>
      <c r="E106">
        <v>17</v>
      </c>
      <c r="F106">
        <v>1</v>
      </c>
      <c r="G106">
        <v>1</v>
      </c>
      <c r="H106">
        <v>3</v>
      </c>
      <c r="I106" t="s">
        <v>1200</v>
      </c>
      <c r="J106" t="s">
        <v>1067</v>
      </c>
      <c r="K106" t="s">
        <v>1201</v>
      </c>
      <c r="L106">
        <v>1348</v>
      </c>
      <c r="N106">
        <v>1009</v>
      </c>
      <c r="O106" t="s">
        <v>1097</v>
      </c>
      <c r="P106" t="s">
        <v>1097</v>
      </c>
      <c r="Q106">
        <v>1000</v>
      </c>
      <c r="W106">
        <v>0</v>
      </c>
      <c r="X106">
        <v>1891904026</v>
      </c>
      <c r="Y106">
        <v>6.9000000000000006E-2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6.08</v>
      </c>
      <c r="AJ106">
        <v>1</v>
      </c>
      <c r="AK106">
        <v>1</v>
      </c>
      <c r="AL106">
        <v>1</v>
      </c>
      <c r="AN106">
        <v>0</v>
      </c>
      <c r="AO106">
        <v>0</v>
      </c>
      <c r="AP106">
        <v>0</v>
      </c>
      <c r="AQ106">
        <v>0</v>
      </c>
      <c r="AR106">
        <v>0</v>
      </c>
      <c r="AS106" t="s">
        <v>1067</v>
      </c>
      <c r="AT106">
        <v>6.9000000000000006E-2</v>
      </c>
      <c r="AU106" t="s">
        <v>1067</v>
      </c>
      <c r="AV106">
        <v>0</v>
      </c>
      <c r="AW106">
        <v>2</v>
      </c>
      <c r="AX106">
        <v>39279174</v>
      </c>
      <c r="AY106">
        <v>1</v>
      </c>
      <c r="AZ106">
        <v>0</v>
      </c>
      <c r="BA106">
        <v>117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 ca="1">Y106*Source!I48</f>
        <v>0.33582300000000004</v>
      </c>
      <c r="CY106">
        <f>AA106</f>
        <v>0</v>
      </c>
      <c r="CZ106">
        <f>AE106</f>
        <v>0</v>
      </c>
      <c r="DA106">
        <f>AI106</f>
        <v>6.08</v>
      </c>
      <c r="DB106">
        <v>0</v>
      </c>
    </row>
    <row r="107" spans="1:106">
      <c r="A107">
        <f ca="1">ROW(Source!A48)</f>
        <v>48</v>
      </c>
      <c r="B107">
        <v>39278658</v>
      </c>
      <c r="C107">
        <v>39279167</v>
      </c>
      <c r="D107">
        <v>36837796</v>
      </c>
      <c r="E107">
        <v>1</v>
      </c>
      <c r="F107">
        <v>1</v>
      </c>
      <c r="G107">
        <v>1</v>
      </c>
      <c r="H107">
        <v>3</v>
      </c>
      <c r="I107" t="s">
        <v>1196</v>
      </c>
      <c r="J107" t="s">
        <v>1198</v>
      </c>
      <c r="K107" t="s">
        <v>1197</v>
      </c>
      <c r="L107">
        <v>1348</v>
      </c>
      <c r="N107">
        <v>1009</v>
      </c>
      <c r="O107" t="s">
        <v>1097</v>
      </c>
      <c r="P107" t="s">
        <v>1097</v>
      </c>
      <c r="Q107">
        <v>1000</v>
      </c>
      <c r="W107">
        <v>0</v>
      </c>
      <c r="X107">
        <v>960802034</v>
      </c>
      <c r="Y107">
        <v>6.9000000000000006E-2</v>
      </c>
      <c r="AA107">
        <v>136706.73000000001</v>
      </c>
      <c r="AB107">
        <v>0</v>
      </c>
      <c r="AC107">
        <v>0</v>
      </c>
      <c r="AD107">
        <v>0</v>
      </c>
      <c r="AE107">
        <v>22484.66</v>
      </c>
      <c r="AF107">
        <v>0</v>
      </c>
      <c r="AG107">
        <v>0</v>
      </c>
      <c r="AH107">
        <v>0</v>
      </c>
      <c r="AI107">
        <v>6.08</v>
      </c>
      <c r="AJ107">
        <v>1</v>
      </c>
      <c r="AK107">
        <v>1</v>
      </c>
      <c r="AL107">
        <v>1</v>
      </c>
      <c r="AN107">
        <v>0</v>
      </c>
      <c r="AO107">
        <v>0</v>
      </c>
      <c r="AP107">
        <v>0</v>
      </c>
      <c r="AQ107">
        <v>0</v>
      </c>
      <c r="AR107">
        <v>0</v>
      </c>
      <c r="AS107" t="s">
        <v>1067</v>
      </c>
      <c r="AT107">
        <v>6.9000000000000006E-2</v>
      </c>
      <c r="AU107" t="s">
        <v>1067</v>
      </c>
      <c r="AV107">
        <v>0</v>
      </c>
      <c r="AW107">
        <v>1</v>
      </c>
      <c r="AX107">
        <v>-1</v>
      </c>
      <c r="AY107">
        <v>0</v>
      </c>
      <c r="AZ107">
        <v>0</v>
      </c>
      <c r="BA107" t="s">
        <v>1067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 ca="1">Y107*Source!I48</f>
        <v>0.33582300000000004</v>
      </c>
      <c r="CY107">
        <f>AA107</f>
        <v>136706.73000000001</v>
      </c>
      <c r="CZ107">
        <f>AE107</f>
        <v>22484.66</v>
      </c>
      <c r="DA107">
        <f>AI107</f>
        <v>6.08</v>
      </c>
      <c r="DB107">
        <v>0</v>
      </c>
    </row>
    <row r="108" spans="1:106">
      <c r="A108">
        <f ca="1">ROW(Source!A48)</f>
        <v>48</v>
      </c>
      <c r="B108">
        <v>39278658</v>
      </c>
      <c r="C108">
        <v>39279167</v>
      </c>
      <c r="D108">
        <v>36839212</v>
      </c>
      <c r="E108">
        <v>1</v>
      </c>
      <c r="F108">
        <v>1</v>
      </c>
      <c r="G108">
        <v>1</v>
      </c>
      <c r="H108">
        <v>3</v>
      </c>
      <c r="I108" t="s">
        <v>710</v>
      </c>
      <c r="J108" t="s">
        <v>711</v>
      </c>
      <c r="K108" t="s">
        <v>712</v>
      </c>
      <c r="L108">
        <v>1348</v>
      </c>
      <c r="N108">
        <v>1009</v>
      </c>
      <c r="O108" t="s">
        <v>1097</v>
      </c>
      <c r="P108" t="s">
        <v>1097</v>
      </c>
      <c r="Q108">
        <v>1000</v>
      </c>
      <c r="W108">
        <v>0</v>
      </c>
      <c r="X108">
        <v>-2084827333</v>
      </c>
      <c r="Y108">
        <v>5.5E-2</v>
      </c>
      <c r="AA108">
        <v>26107.52</v>
      </c>
      <c r="AB108">
        <v>0</v>
      </c>
      <c r="AC108">
        <v>0</v>
      </c>
      <c r="AD108">
        <v>0</v>
      </c>
      <c r="AE108">
        <v>4294</v>
      </c>
      <c r="AF108">
        <v>0</v>
      </c>
      <c r="AG108">
        <v>0</v>
      </c>
      <c r="AH108">
        <v>0</v>
      </c>
      <c r="AI108">
        <v>6.08</v>
      </c>
      <c r="AJ108">
        <v>1</v>
      </c>
      <c r="AK108">
        <v>1</v>
      </c>
      <c r="AL108">
        <v>1</v>
      </c>
      <c r="AN108">
        <v>0</v>
      </c>
      <c r="AO108">
        <v>1</v>
      </c>
      <c r="AP108">
        <v>0</v>
      </c>
      <c r="AQ108">
        <v>0</v>
      </c>
      <c r="AR108">
        <v>0</v>
      </c>
      <c r="AS108" t="s">
        <v>1067</v>
      </c>
      <c r="AT108">
        <v>5.5E-2</v>
      </c>
      <c r="AU108" t="s">
        <v>1067</v>
      </c>
      <c r="AV108">
        <v>0</v>
      </c>
      <c r="AW108">
        <v>2</v>
      </c>
      <c r="AX108">
        <v>39279175</v>
      </c>
      <c r="AY108">
        <v>1</v>
      </c>
      <c r="AZ108">
        <v>0</v>
      </c>
      <c r="BA108">
        <v>118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 ca="1">Y108*Source!I48</f>
        <v>0.26768500000000001</v>
      </c>
      <c r="CY108">
        <f>AA108</f>
        <v>26107.52</v>
      </c>
      <c r="CZ108">
        <f>AE108</f>
        <v>4294</v>
      </c>
      <c r="DA108">
        <f>AI108</f>
        <v>6.08</v>
      </c>
      <c r="DB108">
        <v>0</v>
      </c>
    </row>
    <row r="109" spans="1:106">
      <c r="A109">
        <f ca="1">ROW(Source!A51)</f>
        <v>51</v>
      </c>
      <c r="B109">
        <v>39278658</v>
      </c>
      <c r="C109">
        <v>39486602</v>
      </c>
      <c r="D109">
        <v>37065248</v>
      </c>
      <c r="E109">
        <v>1</v>
      </c>
      <c r="F109">
        <v>1</v>
      </c>
      <c r="G109">
        <v>1</v>
      </c>
      <c r="H109">
        <v>1</v>
      </c>
      <c r="I109" t="s">
        <v>584</v>
      </c>
      <c r="J109" t="s">
        <v>1067</v>
      </c>
      <c r="K109" t="s">
        <v>585</v>
      </c>
      <c r="L109">
        <v>1191</v>
      </c>
      <c r="N109">
        <v>1013</v>
      </c>
      <c r="O109" t="s">
        <v>574</v>
      </c>
      <c r="P109" t="s">
        <v>574</v>
      </c>
      <c r="Q109">
        <v>1</v>
      </c>
      <c r="W109">
        <v>0</v>
      </c>
      <c r="X109">
        <v>-400197608</v>
      </c>
      <c r="Y109">
        <v>58.408499999999997</v>
      </c>
      <c r="AA109">
        <v>0</v>
      </c>
      <c r="AB109">
        <v>0</v>
      </c>
      <c r="AC109">
        <v>0</v>
      </c>
      <c r="AD109">
        <v>51.86</v>
      </c>
      <c r="AE109">
        <v>0</v>
      </c>
      <c r="AF109">
        <v>0</v>
      </c>
      <c r="AG109">
        <v>0</v>
      </c>
      <c r="AH109">
        <v>8.5299999999999994</v>
      </c>
      <c r="AI109">
        <v>1</v>
      </c>
      <c r="AJ109">
        <v>1</v>
      </c>
      <c r="AK109">
        <v>1</v>
      </c>
      <c r="AL109">
        <v>6.08</v>
      </c>
      <c r="AN109">
        <v>0</v>
      </c>
      <c r="AO109">
        <v>1</v>
      </c>
      <c r="AP109">
        <v>1</v>
      </c>
      <c r="AQ109">
        <v>0</v>
      </c>
      <c r="AR109">
        <v>0</v>
      </c>
      <c r="AS109" t="s">
        <v>1067</v>
      </c>
      <c r="AT109">
        <v>50.79</v>
      </c>
      <c r="AU109" t="s">
        <v>1083</v>
      </c>
      <c r="AV109">
        <v>1</v>
      </c>
      <c r="AW109">
        <v>2</v>
      </c>
      <c r="AX109">
        <v>39486603</v>
      </c>
      <c r="AY109">
        <v>1</v>
      </c>
      <c r="AZ109">
        <v>0</v>
      </c>
      <c r="BA109">
        <v>119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 ca="1">Y109*Source!I51</f>
        <v>29.029024499999998</v>
      </c>
      <c r="CY109">
        <f>AD109</f>
        <v>51.86</v>
      </c>
      <c r="CZ109">
        <f>AH109</f>
        <v>8.5299999999999994</v>
      </c>
      <c r="DA109">
        <f>AL109</f>
        <v>6.08</v>
      </c>
      <c r="DB109">
        <v>0</v>
      </c>
    </row>
    <row r="110" spans="1:106">
      <c r="A110">
        <f ca="1">ROW(Source!A51)</f>
        <v>51</v>
      </c>
      <c r="B110">
        <v>39278658</v>
      </c>
      <c r="C110">
        <v>39486602</v>
      </c>
      <c r="D110">
        <v>37064876</v>
      </c>
      <c r="E110">
        <v>1</v>
      </c>
      <c r="F110">
        <v>1</v>
      </c>
      <c r="G110">
        <v>1</v>
      </c>
      <c r="H110">
        <v>1</v>
      </c>
      <c r="I110" t="s">
        <v>575</v>
      </c>
      <c r="J110" t="s">
        <v>1067</v>
      </c>
      <c r="K110" t="s">
        <v>576</v>
      </c>
      <c r="L110">
        <v>1191</v>
      </c>
      <c r="N110">
        <v>1013</v>
      </c>
      <c r="O110" t="s">
        <v>574</v>
      </c>
      <c r="P110" t="s">
        <v>574</v>
      </c>
      <c r="Q110">
        <v>1</v>
      </c>
      <c r="W110">
        <v>0</v>
      </c>
      <c r="X110">
        <v>-1417349443</v>
      </c>
      <c r="Y110">
        <v>0.31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1</v>
      </c>
      <c r="AJ110">
        <v>1</v>
      </c>
      <c r="AK110">
        <v>6.08</v>
      </c>
      <c r="AL110">
        <v>1</v>
      </c>
      <c r="AN110">
        <v>0</v>
      </c>
      <c r="AO110">
        <v>1</v>
      </c>
      <c r="AP110">
        <v>0</v>
      </c>
      <c r="AQ110">
        <v>0</v>
      </c>
      <c r="AR110">
        <v>0</v>
      </c>
      <c r="AS110" t="s">
        <v>1067</v>
      </c>
      <c r="AT110">
        <v>0.31</v>
      </c>
      <c r="AU110" t="s">
        <v>1067</v>
      </c>
      <c r="AV110">
        <v>2</v>
      </c>
      <c r="AW110">
        <v>2</v>
      </c>
      <c r="AX110">
        <v>39486604</v>
      </c>
      <c r="AY110">
        <v>1</v>
      </c>
      <c r="AZ110">
        <v>2048</v>
      </c>
      <c r="BA110">
        <v>120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 ca="1">Y110*Source!I51</f>
        <v>0.15406999999999998</v>
      </c>
      <c r="CY110">
        <f>AD110</f>
        <v>0</v>
      </c>
      <c r="CZ110">
        <f>AH110</f>
        <v>0</v>
      </c>
      <c r="DA110">
        <f>AL110</f>
        <v>1</v>
      </c>
      <c r="DB110">
        <v>0</v>
      </c>
    </row>
    <row r="111" spans="1:106">
      <c r="A111">
        <f ca="1">ROW(Source!A51)</f>
        <v>51</v>
      </c>
      <c r="B111">
        <v>39278658</v>
      </c>
      <c r="C111">
        <v>39486602</v>
      </c>
      <c r="D111">
        <v>36882159</v>
      </c>
      <c r="E111">
        <v>1</v>
      </c>
      <c r="F111">
        <v>1</v>
      </c>
      <c r="G111">
        <v>1</v>
      </c>
      <c r="H111">
        <v>2</v>
      </c>
      <c r="I111" t="s">
        <v>586</v>
      </c>
      <c r="J111" t="s">
        <v>587</v>
      </c>
      <c r="K111" t="s">
        <v>588</v>
      </c>
      <c r="L111">
        <v>1368</v>
      </c>
      <c r="N111">
        <v>1011</v>
      </c>
      <c r="O111" t="s">
        <v>580</v>
      </c>
      <c r="P111" t="s">
        <v>580</v>
      </c>
      <c r="Q111">
        <v>1</v>
      </c>
      <c r="W111">
        <v>0</v>
      </c>
      <c r="X111">
        <v>-1718674368</v>
      </c>
      <c r="Y111">
        <v>0.15</v>
      </c>
      <c r="AA111">
        <v>0</v>
      </c>
      <c r="AB111">
        <v>680.9</v>
      </c>
      <c r="AC111">
        <v>13.5</v>
      </c>
      <c r="AD111">
        <v>0</v>
      </c>
      <c r="AE111">
        <v>0</v>
      </c>
      <c r="AF111">
        <v>111.99</v>
      </c>
      <c r="AG111">
        <v>13.5</v>
      </c>
      <c r="AH111">
        <v>0</v>
      </c>
      <c r="AI111">
        <v>1</v>
      </c>
      <c r="AJ111">
        <v>6.08</v>
      </c>
      <c r="AK111">
        <v>1</v>
      </c>
      <c r="AL111">
        <v>1</v>
      </c>
      <c r="AN111">
        <v>0</v>
      </c>
      <c r="AO111">
        <v>1</v>
      </c>
      <c r="AP111">
        <v>1</v>
      </c>
      <c r="AQ111">
        <v>0</v>
      </c>
      <c r="AR111">
        <v>0</v>
      </c>
      <c r="AS111" t="s">
        <v>1067</v>
      </c>
      <c r="AT111">
        <v>0.12</v>
      </c>
      <c r="AU111" t="s">
        <v>1082</v>
      </c>
      <c r="AV111">
        <v>0</v>
      </c>
      <c r="AW111">
        <v>2</v>
      </c>
      <c r="AX111">
        <v>39486605</v>
      </c>
      <c r="AY111">
        <v>1</v>
      </c>
      <c r="AZ111">
        <v>0</v>
      </c>
      <c r="BA111">
        <v>121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 ca="1">Y111*Source!I51</f>
        <v>7.4549999999999991E-2</v>
      </c>
      <c r="CY111">
        <f>AB111</f>
        <v>680.9</v>
      </c>
      <c r="CZ111">
        <f>AF111</f>
        <v>111.99</v>
      </c>
      <c r="DA111">
        <f>AJ111</f>
        <v>6.08</v>
      </c>
      <c r="DB111">
        <v>0</v>
      </c>
    </row>
    <row r="112" spans="1:106">
      <c r="A112">
        <f ca="1">ROW(Source!A51)</f>
        <v>51</v>
      </c>
      <c r="B112">
        <v>39278658</v>
      </c>
      <c r="C112">
        <v>39486602</v>
      </c>
      <c r="D112">
        <v>36882358</v>
      </c>
      <c r="E112">
        <v>1</v>
      </c>
      <c r="F112">
        <v>1</v>
      </c>
      <c r="G112">
        <v>1</v>
      </c>
      <c r="H112">
        <v>2</v>
      </c>
      <c r="I112" t="s">
        <v>589</v>
      </c>
      <c r="J112" t="s">
        <v>590</v>
      </c>
      <c r="K112" t="s">
        <v>591</v>
      </c>
      <c r="L112">
        <v>1368</v>
      </c>
      <c r="N112">
        <v>1011</v>
      </c>
      <c r="O112" t="s">
        <v>580</v>
      </c>
      <c r="P112" t="s">
        <v>580</v>
      </c>
      <c r="Q112">
        <v>1</v>
      </c>
      <c r="W112">
        <v>0</v>
      </c>
      <c r="X112">
        <v>1544661785</v>
      </c>
      <c r="Y112">
        <v>13.1625</v>
      </c>
      <c r="AA112">
        <v>0</v>
      </c>
      <c r="AB112">
        <v>41.95</v>
      </c>
      <c r="AC112">
        <v>0</v>
      </c>
      <c r="AD112">
        <v>0</v>
      </c>
      <c r="AE112">
        <v>0</v>
      </c>
      <c r="AF112">
        <v>6.9</v>
      </c>
      <c r="AG112">
        <v>0</v>
      </c>
      <c r="AH112">
        <v>0</v>
      </c>
      <c r="AI112">
        <v>1</v>
      </c>
      <c r="AJ112">
        <v>6.08</v>
      </c>
      <c r="AK112">
        <v>1</v>
      </c>
      <c r="AL112">
        <v>1</v>
      </c>
      <c r="AN112">
        <v>0</v>
      </c>
      <c r="AO112">
        <v>1</v>
      </c>
      <c r="AP112">
        <v>1</v>
      </c>
      <c r="AQ112">
        <v>0</v>
      </c>
      <c r="AR112">
        <v>0</v>
      </c>
      <c r="AS112" t="s">
        <v>1067</v>
      </c>
      <c r="AT112">
        <v>10.53</v>
      </c>
      <c r="AU112" t="s">
        <v>1082</v>
      </c>
      <c r="AV112">
        <v>0</v>
      </c>
      <c r="AW112">
        <v>2</v>
      </c>
      <c r="AX112">
        <v>39486606</v>
      </c>
      <c r="AY112">
        <v>1</v>
      </c>
      <c r="AZ112">
        <v>0</v>
      </c>
      <c r="BA112">
        <v>122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 ca="1">Y112*Source!I51</f>
        <v>6.5417624999999999</v>
      </c>
      <c r="CY112">
        <f>AB112</f>
        <v>41.95</v>
      </c>
      <c r="CZ112">
        <f>AF112</f>
        <v>6.9</v>
      </c>
      <c r="DA112">
        <f>AJ112</f>
        <v>6.08</v>
      </c>
      <c r="DB112">
        <v>0</v>
      </c>
    </row>
    <row r="113" spans="1:106">
      <c r="A113">
        <f ca="1">ROW(Source!A51)</f>
        <v>51</v>
      </c>
      <c r="B113">
        <v>39278658</v>
      </c>
      <c r="C113">
        <v>39486602</v>
      </c>
      <c r="D113">
        <v>36883554</v>
      </c>
      <c r="E113">
        <v>1</v>
      </c>
      <c r="F113">
        <v>1</v>
      </c>
      <c r="G113">
        <v>1</v>
      </c>
      <c r="H113">
        <v>2</v>
      </c>
      <c r="I113" t="s">
        <v>577</v>
      </c>
      <c r="J113" t="s">
        <v>578</v>
      </c>
      <c r="K113" t="s">
        <v>579</v>
      </c>
      <c r="L113">
        <v>1368</v>
      </c>
      <c r="N113">
        <v>1011</v>
      </c>
      <c r="O113" t="s">
        <v>580</v>
      </c>
      <c r="P113" t="s">
        <v>580</v>
      </c>
      <c r="Q113">
        <v>1</v>
      </c>
      <c r="W113">
        <v>0</v>
      </c>
      <c r="X113">
        <v>1372534845</v>
      </c>
      <c r="Y113">
        <v>0.23749999999999999</v>
      </c>
      <c r="AA113">
        <v>0</v>
      </c>
      <c r="AB113">
        <v>399.52</v>
      </c>
      <c r="AC113">
        <v>11.6</v>
      </c>
      <c r="AD113">
        <v>0</v>
      </c>
      <c r="AE113">
        <v>0</v>
      </c>
      <c r="AF113">
        <v>65.709999999999994</v>
      </c>
      <c r="AG113">
        <v>11.6</v>
      </c>
      <c r="AH113">
        <v>0</v>
      </c>
      <c r="AI113">
        <v>1</v>
      </c>
      <c r="AJ113">
        <v>6.08</v>
      </c>
      <c r="AK113">
        <v>1</v>
      </c>
      <c r="AL113">
        <v>1</v>
      </c>
      <c r="AN113">
        <v>0</v>
      </c>
      <c r="AO113">
        <v>1</v>
      </c>
      <c r="AP113">
        <v>1</v>
      </c>
      <c r="AQ113">
        <v>0</v>
      </c>
      <c r="AR113">
        <v>0</v>
      </c>
      <c r="AS113" t="s">
        <v>1067</v>
      </c>
      <c r="AT113">
        <v>0.19</v>
      </c>
      <c r="AU113" t="s">
        <v>1082</v>
      </c>
      <c r="AV113">
        <v>0</v>
      </c>
      <c r="AW113">
        <v>2</v>
      </c>
      <c r="AX113">
        <v>39486607</v>
      </c>
      <c r="AY113">
        <v>1</v>
      </c>
      <c r="AZ113">
        <v>0</v>
      </c>
      <c r="BA113">
        <v>123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 ca="1">Y113*Source!I51</f>
        <v>0.11803749999999999</v>
      </c>
      <c r="CY113">
        <f>AB113</f>
        <v>399.52</v>
      </c>
      <c r="CZ113">
        <f>AF113</f>
        <v>65.709999999999994</v>
      </c>
      <c r="DA113">
        <f>AJ113</f>
        <v>6.08</v>
      </c>
      <c r="DB113">
        <v>0</v>
      </c>
    </row>
    <row r="114" spans="1:106">
      <c r="A114">
        <f ca="1">ROW(Source!A51)</f>
        <v>51</v>
      </c>
      <c r="B114">
        <v>39278658</v>
      </c>
      <c r="C114">
        <v>39486602</v>
      </c>
      <c r="D114">
        <v>36883789</v>
      </c>
      <c r="E114">
        <v>1</v>
      </c>
      <c r="F114">
        <v>1</v>
      </c>
      <c r="G114">
        <v>1</v>
      </c>
      <c r="H114">
        <v>2</v>
      </c>
      <c r="I114" t="s">
        <v>592</v>
      </c>
      <c r="J114" t="s">
        <v>593</v>
      </c>
      <c r="K114" t="s">
        <v>594</v>
      </c>
      <c r="L114">
        <v>1368</v>
      </c>
      <c r="N114">
        <v>1011</v>
      </c>
      <c r="O114" t="s">
        <v>580</v>
      </c>
      <c r="P114" t="s">
        <v>580</v>
      </c>
      <c r="Q114">
        <v>1</v>
      </c>
      <c r="W114">
        <v>0</v>
      </c>
      <c r="X114">
        <v>792402865</v>
      </c>
      <c r="Y114">
        <v>2.3250000000000002</v>
      </c>
      <c r="AA114">
        <v>0</v>
      </c>
      <c r="AB114">
        <v>7.3</v>
      </c>
      <c r="AC114">
        <v>0</v>
      </c>
      <c r="AD114">
        <v>0</v>
      </c>
      <c r="AE114">
        <v>0</v>
      </c>
      <c r="AF114">
        <v>1.2</v>
      </c>
      <c r="AG114">
        <v>0</v>
      </c>
      <c r="AH114">
        <v>0</v>
      </c>
      <c r="AI114">
        <v>1</v>
      </c>
      <c r="AJ114">
        <v>6.08</v>
      </c>
      <c r="AK114">
        <v>1</v>
      </c>
      <c r="AL114">
        <v>1</v>
      </c>
      <c r="AN114">
        <v>0</v>
      </c>
      <c r="AO114">
        <v>1</v>
      </c>
      <c r="AP114">
        <v>1</v>
      </c>
      <c r="AQ114">
        <v>0</v>
      </c>
      <c r="AR114">
        <v>0</v>
      </c>
      <c r="AS114" t="s">
        <v>1067</v>
      </c>
      <c r="AT114">
        <v>1.86</v>
      </c>
      <c r="AU114" t="s">
        <v>1082</v>
      </c>
      <c r="AV114">
        <v>0</v>
      </c>
      <c r="AW114">
        <v>2</v>
      </c>
      <c r="AX114">
        <v>39486608</v>
      </c>
      <c r="AY114">
        <v>1</v>
      </c>
      <c r="AZ114">
        <v>0</v>
      </c>
      <c r="BA114">
        <v>124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 ca="1">Y114*Source!I51</f>
        <v>1.1555250000000001</v>
      </c>
      <c r="CY114">
        <f>AB114</f>
        <v>7.3</v>
      </c>
      <c r="CZ114">
        <f>AF114</f>
        <v>1.2</v>
      </c>
      <c r="DA114">
        <f>AJ114</f>
        <v>6.08</v>
      </c>
      <c r="DB114">
        <v>0</v>
      </c>
    </row>
    <row r="115" spans="1:106">
      <c r="A115">
        <f ca="1">ROW(Source!A51)</f>
        <v>51</v>
      </c>
      <c r="B115">
        <v>39278658</v>
      </c>
      <c r="C115">
        <v>39486602</v>
      </c>
      <c r="D115">
        <v>36883836</v>
      </c>
      <c r="E115">
        <v>1</v>
      </c>
      <c r="F115">
        <v>1</v>
      </c>
      <c r="G115">
        <v>1</v>
      </c>
      <c r="H115">
        <v>2</v>
      </c>
      <c r="I115" t="s">
        <v>595</v>
      </c>
      <c r="J115" t="s">
        <v>596</v>
      </c>
      <c r="K115" t="s">
        <v>597</v>
      </c>
      <c r="L115">
        <v>1368</v>
      </c>
      <c r="N115">
        <v>1011</v>
      </c>
      <c r="O115" t="s">
        <v>580</v>
      </c>
      <c r="P115" t="s">
        <v>580</v>
      </c>
      <c r="Q115">
        <v>1</v>
      </c>
      <c r="W115">
        <v>0</v>
      </c>
      <c r="X115">
        <v>1323835807</v>
      </c>
      <c r="Y115">
        <v>2.5374999999999996</v>
      </c>
      <c r="AA115">
        <v>0</v>
      </c>
      <c r="AB115">
        <v>74.84</v>
      </c>
      <c r="AC115">
        <v>0</v>
      </c>
      <c r="AD115">
        <v>0</v>
      </c>
      <c r="AE115">
        <v>0</v>
      </c>
      <c r="AF115">
        <v>12.31</v>
      </c>
      <c r="AG115">
        <v>0</v>
      </c>
      <c r="AH115">
        <v>0</v>
      </c>
      <c r="AI115">
        <v>1</v>
      </c>
      <c r="AJ115">
        <v>6.08</v>
      </c>
      <c r="AK115">
        <v>1</v>
      </c>
      <c r="AL115">
        <v>1</v>
      </c>
      <c r="AN115">
        <v>0</v>
      </c>
      <c r="AO115">
        <v>1</v>
      </c>
      <c r="AP115">
        <v>1</v>
      </c>
      <c r="AQ115">
        <v>0</v>
      </c>
      <c r="AR115">
        <v>0</v>
      </c>
      <c r="AS115" t="s">
        <v>1067</v>
      </c>
      <c r="AT115">
        <v>2.0299999999999998</v>
      </c>
      <c r="AU115" t="s">
        <v>1082</v>
      </c>
      <c r="AV115">
        <v>0</v>
      </c>
      <c r="AW115">
        <v>2</v>
      </c>
      <c r="AX115">
        <v>39486609</v>
      </c>
      <c r="AY115">
        <v>1</v>
      </c>
      <c r="AZ115">
        <v>0</v>
      </c>
      <c r="BA115">
        <v>125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 ca="1">Y115*Source!I51</f>
        <v>1.2611374999999998</v>
      </c>
      <c r="CY115">
        <f>AB115</f>
        <v>74.84</v>
      </c>
      <c r="CZ115">
        <f>AF115</f>
        <v>12.31</v>
      </c>
      <c r="DA115">
        <f>AJ115</f>
        <v>6.08</v>
      </c>
      <c r="DB115">
        <v>0</v>
      </c>
    </row>
    <row r="116" spans="1:106">
      <c r="A116">
        <f ca="1">ROW(Source!A51)</f>
        <v>51</v>
      </c>
      <c r="B116">
        <v>39278658</v>
      </c>
      <c r="C116">
        <v>39486602</v>
      </c>
      <c r="D116">
        <v>36800159</v>
      </c>
      <c r="E116">
        <v>1</v>
      </c>
      <c r="F116">
        <v>1</v>
      </c>
      <c r="G116">
        <v>1</v>
      </c>
      <c r="H116">
        <v>3</v>
      </c>
      <c r="I116" t="s">
        <v>598</v>
      </c>
      <c r="J116" t="s">
        <v>599</v>
      </c>
      <c r="K116" t="s">
        <v>600</v>
      </c>
      <c r="L116">
        <v>1339</v>
      </c>
      <c r="N116">
        <v>1007</v>
      </c>
      <c r="O116" t="s">
        <v>1249</v>
      </c>
      <c r="P116" t="s">
        <v>1249</v>
      </c>
      <c r="Q116">
        <v>1</v>
      </c>
      <c r="W116">
        <v>0</v>
      </c>
      <c r="X116">
        <v>1262771840</v>
      </c>
      <c r="Y116">
        <v>1.5</v>
      </c>
      <c r="AA116">
        <v>37.82</v>
      </c>
      <c r="AB116">
        <v>0</v>
      </c>
      <c r="AC116">
        <v>0</v>
      </c>
      <c r="AD116">
        <v>0</v>
      </c>
      <c r="AE116">
        <v>6.22</v>
      </c>
      <c r="AF116">
        <v>0</v>
      </c>
      <c r="AG116">
        <v>0</v>
      </c>
      <c r="AH116">
        <v>0</v>
      </c>
      <c r="AI116">
        <v>6.08</v>
      </c>
      <c r="AJ116">
        <v>1</v>
      </c>
      <c r="AK116">
        <v>1</v>
      </c>
      <c r="AL116">
        <v>1</v>
      </c>
      <c r="AN116">
        <v>0</v>
      </c>
      <c r="AO116">
        <v>1</v>
      </c>
      <c r="AP116">
        <v>0</v>
      </c>
      <c r="AQ116">
        <v>0</v>
      </c>
      <c r="AR116">
        <v>0</v>
      </c>
      <c r="AS116" t="s">
        <v>1067</v>
      </c>
      <c r="AT116">
        <v>1.5</v>
      </c>
      <c r="AU116" t="s">
        <v>1067</v>
      </c>
      <c r="AV116">
        <v>0</v>
      </c>
      <c r="AW116">
        <v>2</v>
      </c>
      <c r="AX116">
        <v>39486610</v>
      </c>
      <c r="AY116">
        <v>1</v>
      </c>
      <c r="AZ116">
        <v>0</v>
      </c>
      <c r="BA116">
        <v>126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 ca="1">Y116*Source!I51</f>
        <v>0.74550000000000005</v>
      </c>
      <c r="CY116">
        <f t="shared" ref="CY116:CY128" si="12">AA116</f>
        <v>37.82</v>
      </c>
      <c r="CZ116">
        <f t="shared" ref="CZ116:CZ128" si="13">AE116</f>
        <v>6.22</v>
      </c>
      <c r="DA116">
        <f t="shared" ref="DA116:DA128" si="14">AI116</f>
        <v>6.08</v>
      </c>
      <c r="DB116">
        <v>0</v>
      </c>
    </row>
    <row r="117" spans="1:106">
      <c r="A117">
        <f ca="1">ROW(Source!A51)</f>
        <v>51</v>
      </c>
      <c r="B117">
        <v>39278658</v>
      </c>
      <c r="C117">
        <v>39486602</v>
      </c>
      <c r="D117">
        <v>36800166</v>
      </c>
      <c r="E117">
        <v>1</v>
      </c>
      <c r="F117">
        <v>1</v>
      </c>
      <c r="G117">
        <v>1</v>
      </c>
      <c r="H117">
        <v>3</v>
      </c>
      <c r="I117" t="s">
        <v>601</v>
      </c>
      <c r="J117" t="s">
        <v>602</v>
      </c>
      <c r="K117" t="s">
        <v>603</v>
      </c>
      <c r="L117">
        <v>1346</v>
      </c>
      <c r="N117">
        <v>1009</v>
      </c>
      <c r="O117" t="s">
        <v>1227</v>
      </c>
      <c r="P117" t="s">
        <v>1227</v>
      </c>
      <c r="Q117">
        <v>1</v>
      </c>
      <c r="W117">
        <v>0</v>
      </c>
      <c r="X117">
        <v>1721895514</v>
      </c>
      <c r="Y117">
        <v>0.45</v>
      </c>
      <c r="AA117">
        <v>37.03</v>
      </c>
      <c r="AB117">
        <v>0</v>
      </c>
      <c r="AC117">
        <v>0</v>
      </c>
      <c r="AD117">
        <v>0</v>
      </c>
      <c r="AE117">
        <v>6.09</v>
      </c>
      <c r="AF117">
        <v>0</v>
      </c>
      <c r="AG117">
        <v>0</v>
      </c>
      <c r="AH117">
        <v>0</v>
      </c>
      <c r="AI117">
        <v>6.08</v>
      </c>
      <c r="AJ117">
        <v>1</v>
      </c>
      <c r="AK117">
        <v>1</v>
      </c>
      <c r="AL117">
        <v>1</v>
      </c>
      <c r="AN117">
        <v>0</v>
      </c>
      <c r="AO117">
        <v>1</v>
      </c>
      <c r="AP117">
        <v>0</v>
      </c>
      <c r="AQ117">
        <v>0</v>
      </c>
      <c r="AR117">
        <v>0</v>
      </c>
      <c r="AS117" t="s">
        <v>1067</v>
      </c>
      <c r="AT117">
        <v>0.45</v>
      </c>
      <c r="AU117" t="s">
        <v>1067</v>
      </c>
      <c r="AV117">
        <v>0</v>
      </c>
      <c r="AW117">
        <v>2</v>
      </c>
      <c r="AX117">
        <v>39486611</v>
      </c>
      <c r="AY117">
        <v>1</v>
      </c>
      <c r="AZ117">
        <v>0</v>
      </c>
      <c r="BA117">
        <v>127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 ca="1">Y117*Source!I51</f>
        <v>0.22365000000000002</v>
      </c>
      <c r="CY117">
        <f t="shared" si="12"/>
        <v>37.03</v>
      </c>
      <c r="CZ117">
        <f t="shared" si="13"/>
        <v>6.09</v>
      </c>
      <c r="DA117">
        <f t="shared" si="14"/>
        <v>6.08</v>
      </c>
      <c r="DB117">
        <v>0</v>
      </c>
    </row>
    <row r="118" spans="1:106">
      <c r="A118">
        <f ca="1">ROW(Source!A51)</f>
        <v>51</v>
      </c>
      <c r="B118">
        <v>39278658</v>
      </c>
      <c r="C118">
        <v>39486602</v>
      </c>
      <c r="D118">
        <v>36803259</v>
      </c>
      <c r="E118">
        <v>1</v>
      </c>
      <c r="F118">
        <v>1</v>
      </c>
      <c r="G118">
        <v>1</v>
      </c>
      <c r="H118">
        <v>3</v>
      </c>
      <c r="I118" t="s">
        <v>604</v>
      </c>
      <c r="J118" t="s">
        <v>605</v>
      </c>
      <c r="K118" t="s">
        <v>606</v>
      </c>
      <c r="L118">
        <v>1348</v>
      </c>
      <c r="N118">
        <v>1009</v>
      </c>
      <c r="O118" t="s">
        <v>1097</v>
      </c>
      <c r="P118" t="s">
        <v>1097</v>
      </c>
      <c r="Q118">
        <v>1000</v>
      </c>
      <c r="W118">
        <v>0</v>
      </c>
      <c r="X118">
        <v>1225357214</v>
      </c>
      <c r="Y118">
        <v>1.4E-3</v>
      </c>
      <c r="AA118">
        <v>65353.919999999998</v>
      </c>
      <c r="AB118">
        <v>0</v>
      </c>
      <c r="AC118">
        <v>0</v>
      </c>
      <c r="AD118">
        <v>0</v>
      </c>
      <c r="AE118">
        <v>10749</v>
      </c>
      <c r="AF118">
        <v>0</v>
      </c>
      <c r="AG118">
        <v>0</v>
      </c>
      <c r="AH118">
        <v>0</v>
      </c>
      <c r="AI118">
        <v>6.08</v>
      </c>
      <c r="AJ118">
        <v>1</v>
      </c>
      <c r="AK118">
        <v>1</v>
      </c>
      <c r="AL118">
        <v>1</v>
      </c>
      <c r="AN118">
        <v>0</v>
      </c>
      <c r="AO118">
        <v>1</v>
      </c>
      <c r="AP118">
        <v>0</v>
      </c>
      <c r="AQ118">
        <v>0</v>
      </c>
      <c r="AR118">
        <v>0</v>
      </c>
      <c r="AS118" t="s">
        <v>1067</v>
      </c>
      <c r="AT118">
        <v>1.4E-3</v>
      </c>
      <c r="AU118" t="s">
        <v>1067</v>
      </c>
      <c r="AV118">
        <v>0</v>
      </c>
      <c r="AW118">
        <v>2</v>
      </c>
      <c r="AX118">
        <v>39486612</v>
      </c>
      <c r="AY118">
        <v>1</v>
      </c>
      <c r="AZ118">
        <v>0</v>
      </c>
      <c r="BA118">
        <v>128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 ca="1">Y118*Source!I51</f>
        <v>6.958E-4</v>
      </c>
      <c r="CY118">
        <f t="shared" si="12"/>
        <v>65353.919999999998</v>
      </c>
      <c r="CZ118">
        <f t="shared" si="13"/>
        <v>10749</v>
      </c>
      <c r="DA118">
        <f t="shared" si="14"/>
        <v>6.08</v>
      </c>
      <c r="DB118">
        <v>0</v>
      </c>
    </row>
    <row r="119" spans="1:106">
      <c r="A119">
        <f ca="1">ROW(Source!A51)</f>
        <v>51</v>
      </c>
      <c r="B119">
        <v>39278658</v>
      </c>
      <c r="C119">
        <v>39486602</v>
      </c>
      <c r="D119">
        <v>36804447</v>
      </c>
      <c r="E119">
        <v>1</v>
      </c>
      <c r="F119">
        <v>1</v>
      </c>
      <c r="G119">
        <v>1</v>
      </c>
      <c r="H119">
        <v>3</v>
      </c>
      <c r="I119" t="s">
        <v>607</v>
      </c>
      <c r="J119" t="s">
        <v>608</v>
      </c>
      <c r="K119" t="s">
        <v>609</v>
      </c>
      <c r="L119">
        <v>1348</v>
      </c>
      <c r="N119">
        <v>1009</v>
      </c>
      <c r="O119" t="s">
        <v>1097</v>
      </c>
      <c r="P119" t="s">
        <v>1097</v>
      </c>
      <c r="Q119">
        <v>1000</v>
      </c>
      <c r="W119">
        <v>0</v>
      </c>
      <c r="X119">
        <v>-437906794</v>
      </c>
      <c r="Y119">
        <v>3.3E-3</v>
      </c>
      <c r="AA119">
        <v>54963.26</v>
      </c>
      <c r="AB119">
        <v>0</v>
      </c>
      <c r="AC119">
        <v>0</v>
      </c>
      <c r="AD119">
        <v>0</v>
      </c>
      <c r="AE119">
        <v>9040.01</v>
      </c>
      <c r="AF119">
        <v>0</v>
      </c>
      <c r="AG119">
        <v>0</v>
      </c>
      <c r="AH119">
        <v>0</v>
      </c>
      <c r="AI119">
        <v>6.08</v>
      </c>
      <c r="AJ119">
        <v>1</v>
      </c>
      <c r="AK119">
        <v>1</v>
      </c>
      <c r="AL119">
        <v>1</v>
      </c>
      <c r="AN119">
        <v>0</v>
      </c>
      <c r="AO119">
        <v>1</v>
      </c>
      <c r="AP119">
        <v>0</v>
      </c>
      <c r="AQ119">
        <v>0</v>
      </c>
      <c r="AR119">
        <v>0</v>
      </c>
      <c r="AS119" t="s">
        <v>1067</v>
      </c>
      <c r="AT119">
        <v>3.3E-3</v>
      </c>
      <c r="AU119" t="s">
        <v>1067</v>
      </c>
      <c r="AV119">
        <v>0</v>
      </c>
      <c r="AW119">
        <v>2</v>
      </c>
      <c r="AX119">
        <v>39486613</v>
      </c>
      <c r="AY119">
        <v>1</v>
      </c>
      <c r="AZ119">
        <v>0</v>
      </c>
      <c r="BA119">
        <v>129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 ca="1">Y119*Source!I51</f>
        <v>1.6401E-3</v>
      </c>
      <c r="CY119">
        <f t="shared" si="12"/>
        <v>54963.26</v>
      </c>
      <c r="CZ119">
        <f t="shared" si="13"/>
        <v>9040.01</v>
      </c>
      <c r="DA119">
        <f t="shared" si="14"/>
        <v>6.08</v>
      </c>
      <c r="DB119">
        <v>0</v>
      </c>
    </row>
    <row r="120" spans="1:106">
      <c r="A120">
        <f ca="1">ROW(Source!A51)</f>
        <v>51</v>
      </c>
      <c r="B120">
        <v>39278658</v>
      </c>
      <c r="C120">
        <v>39486602</v>
      </c>
      <c r="D120">
        <v>36804545</v>
      </c>
      <c r="E120">
        <v>1</v>
      </c>
      <c r="F120">
        <v>1</v>
      </c>
      <c r="G120">
        <v>1</v>
      </c>
      <c r="H120">
        <v>3</v>
      </c>
      <c r="I120" t="s">
        <v>96</v>
      </c>
      <c r="J120" t="s">
        <v>98</v>
      </c>
      <c r="K120" t="s">
        <v>97</v>
      </c>
      <c r="L120">
        <v>1348</v>
      </c>
      <c r="N120">
        <v>1009</v>
      </c>
      <c r="O120" t="s">
        <v>1097</v>
      </c>
      <c r="P120" t="s">
        <v>1097</v>
      </c>
      <c r="Q120">
        <v>1000</v>
      </c>
      <c r="W120">
        <v>0</v>
      </c>
      <c r="X120">
        <v>1174701286</v>
      </c>
      <c r="Y120">
        <v>1.0000000000000001E-5</v>
      </c>
      <c r="AA120">
        <v>72826.240000000005</v>
      </c>
      <c r="AB120">
        <v>0</v>
      </c>
      <c r="AC120">
        <v>0</v>
      </c>
      <c r="AD120">
        <v>0</v>
      </c>
      <c r="AE120">
        <v>11978</v>
      </c>
      <c r="AF120">
        <v>0</v>
      </c>
      <c r="AG120">
        <v>0</v>
      </c>
      <c r="AH120">
        <v>0</v>
      </c>
      <c r="AI120">
        <v>6.08</v>
      </c>
      <c r="AJ120">
        <v>1</v>
      </c>
      <c r="AK120">
        <v>1</v>
      </c>
      <c r="AL120">
        <v>1</v>
      </c>
      <c r="AN120">
        <v>0</v>
      </c>
      <c r="AO120">
        <v>1</v>
      </c>
      <c r="AP120">
        <v>0</v>
      </c>
      <c r="AQ120">
        <v>0</v>
      </c>
      <c r="AR120">
        <v>0</v>
      </c>
      <c r="AS120" t="s">
        <v>1067</v>
      </c>
      <c r="AT120">
        <v>1.0000000000000001E-5</v>
      </c>
      <c r="AU120" t="s">
        <v>1067</v>
      </c>
      <c r="AV120">
        <v>0</v>
      </c>
      <c r="AW120">
        <v>2</v>
      </c>
      <c r="AX120">
        <v>39486614</v>
      </c>
      <c r="AY120">
        <v>1</v>
      </c>
      <c r="AZ120">
        <v>0</v>
      </c>
      <c r="BA120">
        <v>130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 ca="1">Y120*Source!I51</f>
        <v>4.9700000000000007E-6</v>
      </c>
      <c r="CY120">
        <f t="shared" si="12"/>
        <v>72826.240000000005</v>
      </c>
      <c r="CZ120">
        <f t="shared" si="13"/>
        <v>11978</v>
      </c>
      <c r="DA120">
        <f t="shared" si="14"/>
        <v>6.08</v>
      </c>
      <c r="DB120">
        <v>0</v>
      </c>
    </row>
    <row r="121" spans="1:106">
      <c r="A121">
        <f ca="1">ROW(Source!A51)</f>
        <v>51</v>
      </c>
      <c r="B121">
        <v>39278658</v>
      </c>
      <c r="C121">
        <v>39486602</v>
      </c>
      <c r="D121">
        <v>36805527</v>
      </c>
      <c r="E121">
        <v>1</v>
      </c>
      <c r="F121">
        <v>1</v>
      </c>
      <c r="G121">
        <v>1</v>
      </c>
      <c r="H121">
        <v>3</v>
      </c>
      <c r="I121" t="s">
        <v>610</v>
      </c>
      <c r="J121" t="s">
        <v>611</v>
      </c>
      <c r="K121" t="s">
        <v>612</v>
      </c>
      <c r="L121">
        <v>1348</v>
      </c>
      <c r="N121">
        <v>1009</v>
      </c>
      <c r="O121" t="s">
        <v>1097</v>
      </c>
      <c r="P121" t="s">
        <v>1097</v>
      </c>
      <c r="Q121">
        <v>1000</v>
      </c>
      <c r="W121">
        <v>0</v>
      </c>
      <c r="X121">
        <v>-2116243625</v>
      </c>
      <c r="Y121">
        <v>1E-4</v>
      </c>
      <c r="AA121">
        <v>230432</v>
      </c>
      <c r="AB121">
        <v>0</v>
      </c>
      <c r="AC121">
        <v>0</v>
      </c>
      <c r="AD121">
        <v>0</v>
      </c>
      <c r="AE121">
        <v>37900</v>
      </c>
      <c r="AF121">
        <v>0</v>
      </c>
      <c r="AG121">
        <v>0</v>
      </c>
      <c r="AH121">
        <v>0</v>
      </c>
      <c r="AI121">
        <v>6.08</v>
      </c>
      <c r="AJ121">
        <v>1</v>
      </c>
      <c r="AK121">
        <v>1</v>
      </c>
      <c r="AL121">
        <v>1</v>
      </c>
      <c r="AN121">
        <v>0</v>
      </c>
      <c r="AO121">
        <v>1</v>
      </c>
      <c r="AP121">
        <v>0</v>
      </c>
      <c r="AQ121">
        <v>0</v>
      </c>
      <c r="AR121">
        <v>0</v>
      </c>
      <c r="AS121" t="s">
        <v>1067</v>
      </c>
      <c r="AT121">
        <v>1E-4</v>
      </c>
      <c r="AU121" t="s">
        <v>1067</v>
      </c>
      <c r="AV121">
        <v>0</v>
      </c>
      <c r="AW121">
        <v>2</v>
      </c>
      <c r="AX121">
        <v>39486615</v>
      </c>
      <c r="AY121">
        <v>1</v>
      </c>
      <c r="AZ121">
        <v>0</v>
      </c>
      <c r="BA121">
        <v>131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 ca="1">Y121*Source!I51</f>
        <v>4.9700000000000002E-5</v>
      </c>
      <c r="CY121">
        <f t="shared" si="12"/>
        <v>230432</v>
      </c>
      <c r="CZ121">
        <f t="shared" si="13"/>
        <v>37900</v>
      </c>
      <c r="DA121">
        <f t="shared" si="14"/>
        <v>6.08</v>
      </c>
      <c r="DB121">
        <v>0</v>
      </c>
    </row>
    <row r="122" spans="1:106">
      <c r="A122">
        <f ca="1">ROW(Source!A51)</f>
        <v>51</v>
      </c>
      <c r="B122">
        <v>39278658</v>
      </c>
      <c r="C122">
        <v>39486602</v>
      </c>
      <c r="D122">
        <v>36822024</v>
      </c>
      <c r="E122">
        <v>1</v>
      </c>
      <c r="F122">
        <v>1</v>
      </c>
      <c r="G122">
        <v>1</v>
      </c>
      <c r="H122">
        <v>3</v>
      </c>
      <c r="I122" t="s">
        <v>1205</v>
      </c>
      <c r="J122" t="s">
        <v>1207</v>
      </c>
      <c r="K122" t="s">
        <v>1206</v>
      </c>
      <c r="L122">
        <v>1348</v>
      </c>
      <c r="N122">
        <v>1009</v>
      </c>
      <c r="O122" t="s">
        <v>1097</v>
      </c>
      <c r="P122" t="s">
        <v>1097</v>
      </c>
      <c r="Q122">
        <v>1000</v>
      </c>
      <c r="W122">
        <v>0</v>
      </c>
      <c r="X122">
        <v>253160920</v>
      </c>
      <c r="Y122">
        <v>1</v>
      </c>
      <c r="AA122">
        <v>78293.62</v>
      </c>
      <c r="AB122">
        <v>0</v>
      </c>
      <c r="AC122">
        <v>0</v>
      </c>
      <c r="AD122">
        <v>0</v>
      </c>
      <c r="AE122">
        <v>12877.24</v>
      </c>
      <c r="AF122">
        <v>0</v>
      </c>
      <c r="AG122">
        <v>0</v>
      </c>
      <c r="AH122">
        <v>0</v>
      </c>
      <c r="AI122">
        <v>6.08</v>
      </c>
      <c r="AJ122">
        <v>1</v>
      </c>
      <c r="AK122">
        <v>1</v>
      </c>
      <c r="AL122">
        <v>1</v>
      </c>
      <c r="AN122">
        <v>0</v>
      </c>
      <c r="AO122">
        <v>0</v>
      </c>
      <c r="AP122">
        <v>0</v>
      </c>
      <c r="AQ122">
        <v>0</v>
      </c>
      <c r="AR122">
        <v>0</v>
      </c>
      <c r="AS122" t="s">
        <v>1067</v>
      </c>
      <c r="AT122">
        <v>1</v>
      </c>
      <c r="AU122" t="s">
        <v>1067</v>
      </c>
      <c r="AV122">
        <v>0</v>
      </c>
      <c r="AW122">
        <v>1</v>
      </c>
      <c r="AX122">
        <v>-1</v>
      </c>
      <c r="AY122">
        <v>0</v>
      </c>
      <c r="AZ122">
        <v>0</v>
      </c>
      <c r="BA122" t="s">
        <v>1067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 ca="1">Y122*Source!I51</f>
        <v>0.497</v>
      </c>
      <c r="CY122">
        <f t="shared" si="12"/>
        <v>78293.62</v>
      </c>
      <c r="CZ122">
        <f t="shared" si="13"/>
        <v>12877.24</v>
      </c>
      <c r="DA122">
        <f t="shared" si="14"/>
        <v>6.08</v>
      </c>
      <c r="DB122">
        <v>0</v>
      </c>
    </row>
    <row r="123" spans="1:106">
      <c r="A123">
        <f ca="1">ROW(Source!A51)</f>
        <v>51</v>
      </c>
      <c r="B123">
        <v>39278658</v>
      </c>
      <c r="C123">
        <v>39486602</v>
      </c>
      <c r="D123">
        <v>36796419</v>
      </c>
      <c r="E123">
        <v>17</v>
      </c>
      <c r="F123">
        <v>1</v>
      </c>
      <c r="G123">
        <v>1</v>
      </c>
      <c r="H123">
        <v>3</v>
      </c>
      <c r="I123" t="s">
        <v>1209</v>
      </c>
      <c r="J123" t="s">
        <v>1067</v>
      </c>
      <c r="K123" t="s">
        <v>1210</v>
      </c>
      <c r="L123">
        <v>1348</v>
      </c>
      <c r="N123">
        <v>1009</v>
      </c>
      <c r="O123" t="s">
        <v>1097</v>
      </c>
      <c r="P123" t="s">
        <v>1097</v>
      </c>
      <c r="Q123">
        <v>1000</v>
      </c>
      <c r="W123">
        <v>0</v>
      </c>
      <c r="X123">
        <v>748648226</v>
      </c>
      <c r="Y123">
        <v>1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6.08</v>
      </c>
      <c r="AJ123">
        <v>1</v>
      </c>
      <c r="AK123">
        <v>1</v>
      </c>
      <c r="AL123">
        <v>1</v>
      </c>
      <c r="AN123">
        <v>0</v>
      </c>
      <c r="AO123">
        <v>0</v>
      </c>
      <c r="AP123">
        <v>0</v>
      </c>
      <c r="AQ123">
        <v>0</v>
      </c>
      <c r="AR123">
        <v>0</v>
      </c>
      <c r="AS123" t="s">
        <v>1067</v>
      </c>
      <c r="AT123">
        <v>1</v>
      </c>
      <c r="AU123" t="s">
        <v>1067</v>
      </c>
      <c r="AV123">
        <v>0</v>
      </c>
      <c r="AW123">
        <v>2</v>
      </c>
      <c r="AX123">
        <v>39486616</v>
      </c>
      <c r="AY123">
        <v>1</v>
      </c>
      <c r="AZ123">
        <v>0</v>
      </c>
      <c r="BA123">
        <v>132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 ca="1">Y123*Source!I51</f>
        <v>0.497</v>
      </c>
      <c r="CY123">
        <f t="shared" si="12"/>
        <v>0</v>
      </c>
      <c r="CZ123">
        <f t="shared" si="13"/>
        <v>0</v>
      </c>
      <c r="DA123">
        <f t="shared" si="14"/>
        <v>6.08</v>
      </c>
      <c r="DB123">
        <v>0</v>
      </c>
    </row>
    <row r="124" spans="1:106">
      <c r="A124">
        <f ca="1">ROW(Source!A51)</f>
        <v>51</v>
      </c>
      <c r="B124">
        <v>39278658</v>
      </c>
      <c r="C124">
        <v>39486602</v>
      </c>
      <c r="D124">
        <v>36825287</v>
      </c>
      <c r="E124">
        <v>1</v>
      </c>
      <c r="F124">
        <v>1</v>
      </c>
      <c r="G124">
        <v>1</v>
      </c>
      <c r="H124">
        <v>3</v>
      </c>
      <c r="I124" t="s">
        <v>613</v>
      </c>
      <c r="J124" t="s">
        <v>614</v>
      </c>
      <c r="K124" t="s">
        <v>615</v>
      </c>
      <c r="L124">
        <v>1302</v>
      </c>
      <c r="N124">
        <v>1003</v>
      </c>
      <c r="O124" t="s">
        <v>8</v>
      </c>
      <c r="P124" t="s">
        <v>8</v>
      </c>
      <c r="Q124">
        <v>10</v>
      </c>
      <c r="W124">
        <v>0</v>
      </c>
      <c r="X124">
        <v>-1640127157</v>
      </c>
      <c r="Y124">
        <v>1.8700000000000001E-2</v>
      </c>
      <c r="AA124">
        <v>305.45999999999998</v>
      </c>
      <c r="AB124">
        <v>0</v>
      </c>
      <c r="AC124">
        <v>0</v>
      </c>
      <c r="AD124">
        <v>0</v>
      </c>
      <c r="AE124">
        <v>50.24</v>
      </c>
      <c r="AF124">
        <v>0</v>
      </c>
      <c r="AG124">
        <v>0</v>
      </c>
      <c r="AH124">
        <v>0</v>
      </c>
      <c r="AI124">
        <v>6.08</v>
      </c>
      <c r="AJ124">
        <v>1</v>
      </c>
      <c r="AK124">
        <v>1</v>
      </c>
      <c r="AL124">
        <v>1</v>
      </c>
      <c r="AN124">
        <v>0</v>
      </c>
      <c r="AO124">
        <v>1</v>
      </c>
      <c r="AP124">
        <v>0</v>
      </c>
      <c r="AQ124">
        <v>0</v>
      </c>
      <c r="AR124">
        <v>0</v>
      </c>
      <c r="AS124" t="s">
        <v>1067</v>
      </c>
      <c r="AT124">
        <v>1.8700000000000001E-2</v>
      </c>
      <c r="AU124" t="s">
        <v>1067</v>
      </c>
      <c r="AV124">
        <v>0</v>
      </c>
      <c r="AW124">
        <v>2</v>
      </c>
      <c r="AX124">
        <v>39486617</v>
      </c>
      <c r="AY124">
        <v>1</v>
      </c>
      <c r="AZ124">
        <v>0</v>
      </c>
      <c r="BA124">
        <v>133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 ca="1">Y124*Source!I51</f>
        <v>9.2939000000000008E-3</v>
      </c>
      <c r="CY124">
        <f t="shared" si="12"/>
        <v>305.45999999999998</v>
      </c>
      <c r="CZ124">
        <f t="shared" si="13"/>
        <v>50.24</v>
      </c>
      <c r="DA124">
        <f t="shared" si="14"/>
        <v>6.08</v>
      </c>
      <c r="DB124">
        <v>0</v>
      </c>
    </row>
    <row r="125" spans="1:106">
      <c r="A125">
        <f ca="1">ROW(Source!A51)</f>
        <v>51</v>
      </c>
      <c r="B125">
        <v>39278658</v>
      </c>
      <c r="C125">
        <v>39486602</v>
      </c>
      <c r="D125">
        <v>36825646</v>
      </c>
      <c r="E125">
        <v>1</v>
      </c>
      <c r="F125">
        <v>1</v>
      </c>
      <c r="G125">
        <v>1</v>
      </c>
      <c r="H125">
        <v>3</v>
      </c>
      <c r="I125" t="s">
        <v>616</v>
      </c>
      <c r="J125" t="s">
        <v>617</v>
      </c>
      <c r="K125" t="s">
        <v>618</v>
      </c>
      <c r="L125">
        <v>1348</v>
      </c>
      <c r="N125">
        <v>1009</v>
      </c>
      <c r="O125" t="s">
        <v>1097</v>
      </c>
      <c r="P125" t="s">
        <v>1097</v>
      </c>
      <c r="Q125">
        <v>1000</v>
      </c>
      <c r="W125">
        <v>0</v>
      </c>
      <c r="X125">
        <v>-1396314973</v>
      </c>
      <c r="Y125">
        <v>3.0000000000000001E-5</v>
      </c>
      <c r="AA125">
        <v>27087.62</v>
      </c>
      <c r="AB125">
        <v>0</v>
      </c>
      <c r="AC125">
        <v>0</v>
      </c>
      <c r="AD125">
        <v>0</v>
      </c>
      <c r="AE125">
        <v>4455.2</v>
      </c>
      <c r="AF125">
        <v>0</v>
      </c>
      <c r="AG125">
        <v>0</v>
      </c>
      <c r="AH125">
        <v>0</v>
      </c>
      <c r="AI125">
        <v>6.08</v>
      </c>
      <c r="AJ125">
        <v>1</v>
      </c>
      <c r="AK125">
        <v>1</v>
      </c>
      <c r="AL125">
        <v>1</v>
      </c>
      <c r="AN125">
        <v>0</v>
      </c>
      <c r="AO125">
        <v>1</v>
      </c>
      <c r="AP125">
        <v>0</v>
      </c>
      <c r="AQ125">
        <v>0</v>
      </c>
      <c r="AR125">
        <v>0</v>
      </c>
      <c r="AS125" t="s">
        <v>1067</v>
      </c>
      <c r="AT125">
        <v>3.0000000000000001E-5</v>
      </c>
      <c r="AU125" t="s">
        <v>1067</v>
      </c>
      <c r="AV125">
        <v>0</v>
      </c>
      <c r="AW125">
        <v>2</v>
      </c>
      <c r="AX125">
        <v>39486618</v>
      </c>
      <c r="AY125">
        <v>1</v>
      </c>
      <c r="AZ125">
        <v>0</v>
      </c>
      <c r="BA125">
        <v>134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 ca="1">Y125*Source!I51</f>
        <v>1.491E-5</v>
      </c>
      <c r="CY125">
        <f t="shared" si="12"/>
        <v>27087.62</v>
      </c>
      <c r="CZ125">
        <f t="shared" si="13"/>
        <v>4455.2</v>
      </c>
      <c r="DA125">
        <f t="shared" si="14"/>
        <v>6.08</v>
      </c>
      <c r="DB125">
        <v>0</v>
      </c>
    </row>
    <row r="126" spans="1:106">
      <c r="A126">
        <f ca="1">ROW(Source!A51)</f>
        <v>51</v>
      </c>
      <c r="B126">
        <v>39278658</v>
      </c>
      <c r="C126">
        <v>39486602</v>
      </c>
      <c r="D126">
        <v>36826406</v>
      </c>
      <c r="E126">
        <v>1</v>
      </c>
      <c r="F126">
        <v>1</v>
      </c>
      <c r="G126">
        <v>1</v>
      </c>
      <c r="H126">
        <v>3</v>
      </c>
      <c r="I126" t="s">
        <v>619</v>
      </c>
      <c r="J126" t="s">
        <v>620</v>
      </c>
      <c r="K126" t="s">
        <v>621</v>
      </c>
      <c r="L126">
        <v>1348</v>
      </c>
      <c r="N126">
        <v>1009</v>
      </c>
      <c r="O126" t="s">
        <v>1097</v>
      </c>
      <c r="P126" t="s">
        <v>1097</v>
      </c>
      <c r="Q126">
        <v>1000</v>
      </c>
      <c r="W126">
        <v>0</v>
      </c>
      <c r="X126">
        <v>900832145</v>
      </c>
      <c r="Y126">
        <v>1.9400000000000001E-3</v>
      </c>
      <c r="AA126">
        <v>29913.599999999999</v>
      </c>
      <c r="AB126">
        <v>0</v>
      </c>
      <c r="AC126">
        <v>0</v>
      </c>
      <c r="AD126">
        <v>0</v>
      </c>
      <c r="AE126">
        <v>4920</v>
      </c>
      <c r="AF126">
        <v>0</v>
      </c>
      <c r="AG126">
        <v>0</v>
      </c>
      <c r="AH126">
        <v>0</v>
      </c>
      <c r="AI126">
        <v>6.08</v>
      </c>
      <c r="AJ126">
        <v>1</v>
      </c>
      <c r="AK126">
        <v>1</v>
      </c>
      <c r="AL126">
        <v>1</v>
      </c>
      <c r="AN126">
        <v>0</v>
      </c>
      <c r="AO126">
        <v>1</v>
      </c>
      <c r="AP126">
        <v>0</v>
      </c>
      <c r="AQ126">
        <v>0</v>
      </c>
      <c r="AR126">
        <v>0</v>
      </c>
      <c r="AS126" t="s">
        <v>1067</v>
      </c>
      <c r="AT126">
        <v>1.9400000000000001E-3</v>
      </c>
      <c r="AU126" t="s">
        <v>1067</v>
      </c>
      <c r="AV126">
        <v>0</v>
      </c>
      <c r="AW126">
        <v>2</v>
      </c>
      <c r="AX126">
        <v>39486619</v>
      </c>
      <c r="AY126">
        <v>1</v>
      </c>
      <c r="AZ126">
        <v>0</v>
      </c>
      <c r="BA126">
        <v>135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 ca="1">Y126*Source!I51</f>
        <v>9.6418000000000003E-4</v>
      </c>
      <c r="CY126">
        <f t="shared" si="12"/>
        <v>29913.599999999999</v>
      </c>
      <c r="CZ126">
        <f t="shared" si="13"/>
        <v>4920</v>
      </c>
      <c r="DA126">
        <f t="shared" si="14"/>
        <v>6.08</v>
      </c>
      <c r="DB126">
        <v>0</v>
      </c>
    </row>
    <row r="127" spans="1:106">
      <c r="A127">
        <f ca="1">ROW(Source!A51)</f>
        <v>51</v>
      </c>
      <c r="B127">
        <v>39278658</v>
      </c>
      <c r="C127">
        <v>39486602</v>
      </c>
      <c r="D127">
        <v>36837948</v>
      </c>
      <c r="E127">
        <v>1</v>
      </c>
      <c r="F127">
        <v>1</v>
      </c>
      <c r="G127">
        <v>1</v>
      </c>
      <c r="H127">
        <v>3</v>
      </c>
      <c r="I127" t="s">
        <v>622</v>
      </c>
      <c r="J127" t="s">
        <v>623</v>
      </c>
      <c r="K127" t="s">
        <v>624</v>
      </c>
      <c r="L127">
        <v>1348</v>
      </c>
      <c r="N127">
        <v>1009</v>
      </c>
      <c r="O127" t="s">
        <v>1097</v>
      </c>
      <c r="P127" t="s">
        <v>1097</v>
      </c>
      <c r="Q127">
        <v>1000</v>
      </c>
      <c r="W127">
        <v>0</v>
      </c>
      <c r="X127">
        <v>-1655298345</v>
      </c>
      <c r="Y127">
        <v>3.1E-4</v>
      </c>
      <c r="AA127">
        <v>94969.600000000006</v>
      </c>
      <c r="AB127">
        <v>0</v>
      </c>
      <c r="AC127">
        <v>0</v>
      </c>
      <c r="AD127">
        <v>0</v>
      </c>
      <c r="AE127">
        <v>15620</v>
      </c>
      <c r="AF127">
        <v>0</v>
      </c>
      <c r="AG127">
        <v>0</v>
      </c>
      <c r="AH127">
        <v>0</v>
      </c>
      <c r="AI127">
        <v>6.08</v>
      </c>
      <c r="AJ127">
        <v>1</v>
      </c>
      <c r="AK127">
        <v>1</v>
      </c>
      <c r="AL127">
        <v>1</v>
      </c>
      <c r="AN127">
        <v>0</v>
      </c>
      <c r="AO127">
        <v>1</v>
      </c>
      <c r="AP127">
        <v>0</v>
      </c>
      <c r="AQ127">
        <v>0</v>
      </c>
      <c r="AR127">
        <v>0</v>
      </c>
      <c r="AS127" t="s">
        <v>1067</v>
      </c>
      <c r="AT127">
        <v>3.1E-4</v>
      </c>
      <c r="AU127" t="s">
        <v>1067</v>
      </c>
      <c r="AV127">
        <v>0</v>
      </c>
      <c r="AW127">
        <v>2</v>
      </c>
      <c r="AX127">
        <v>39486620</v>
      </c>
      <c r="AY127">
        <v>1</v>
      </c>
      <c r="AZ127">
        <v>0</v>
      </c>
      <c r="BA127">
        <v>136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 ca="1">Y127*Source!I51</f>
        <v>1.5406999999999999E-4</v>
      </c>
      <c r="CY127">
        <f t="shared" si="12"/>
        <v>94969.600000000006</v>
      </c>
      <c r="CZ127">
        <f t="shared" si="13"/>
        <v>15620</v>
      </c>
      <c r="DA127">
        <f t="shared" si="14"/>
        <v>6.08</v>
      </c>
      <c r="DB127">
        <v>0</v>
      </c>
    </row>
    <row r="128" spans="1:106">
      <c r="A128">
        <f ca="1">ROW(Source!A51)</f>
        <v>51</v>
      </c>
      <c r="B128">
        <v>39278658</v>
      </c>
      <c r="C128">
        <v>39486602</v>
      </c>
      <c r="D128">
        <v>36839146</v>
      </c>
      <c r="E128">
        <v>1</v>
      </c>
      <c r="F128">
        <v>1</v>
      </c>
      <c r="G128">
        <v>1</v>
      </c>
      <c r="H128">
        <v>3</v>
      </c>
      <c r="I128" t="s">
        <v>625</v>
      </c>
      <c r="J128" t="s">
        <v>626</v>
      </c>
      <c r="K128" t="s">
        <v>627</v>
      </c>
      <c r="L128">
        <v>1348</v>
      </c>
      <c r="N128">
        <v>1009</v>
      </c>
      <c r="O128" t="s">
        <v>1097</v>
      </c>
      <c r="P128" t="s">
        <v>1097</v>
      </c>
      <c r="Q128">
        <v>1000</v>
      </c>
      <c r="W128">
        <v>0</v>
      </c>
      <c r="X128">
        <v>-639604785</v>
      </c>
      <c r="Y128">
        <v>5.9999999999999995E-4</v>
      </c>
      <c r="AA128">
        <v>57273.599999999999</v>
      </c>
      <c r="AB128">
        <v>0</v>
      </c>
      <c r="AC128">
        <v>0</v>
      </c>
      <c r="AD128">
        <v>0</v>
      </c>
      <c r="AE128">
        <v>9420</v>
      </c>
      <c r="AF128">
        <v>0</v>
      </c>
      <c r="AG128">
        <v>0</v>
      </c>
      <c r="AH128">
        <v>0</v>
      </c>
      <c r="AI128">
        <v>6.08</v>
      </c>
      <c r="AJ128">
        <v>1</v>
      </c>
      <c r="AK128">
        <v>1</v>
      </c>
      <c r="AL128">
        <v>1</v>
      </c>
      <c r="AN128">
        <v>0</v>
      </c>
      <c r="AO128">
        <v>1</v>
      </c>
      <c r="AP128">
        <v>0</v>
      </c>
      <c r="AQ128">
        <v>0</v>
      </c>
      <c r="AR128">
        <v>0</v>
      </c>
      <c r="AS128" t="s">
        <v>1067</v>
      </c>
      <c r="AT128">
        <v>5.9999999999999995E-4</v>
      </c>
      <c r="AU128" t="s">
        <v>1067</v>
      </c>
      <c r="AV128">
        <v>0</v>
      </c>
      <c r="AW128">
        <v>2</v>
      </c>
      <c r="AX128">
        <v>39486621</v>
      </c>
      <c r="AY128">
        <v>1</v>
      </c>
      <c r="AZ128">
        <v>0</v>
      </c>
      <c r="BA128">
        <v>137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 ca="1">Y128*Source!I51</f>
        <v>2.9819999999999998E-4</v>
      </c>
      <c r="CY128">
        <f t="shared" si="12"/>
        <v>57273.599999999999</v>
      </c>
      <c r="CZ128">
        <f t="shared" si="13"/>
        <v>9420</v>
      </c>
      <c r="DA128">
        <f t="shared" si="14"/>
        <v>6.08</v>
      </c>
      <c r="DB128">
        <v>0</v>
      </c>
    </row>
    <row r="129" spans="1:106">
      <c r="A129">
        <f ca="1">ROW(Source!A54)</f>
        <v>54</v>
      </c>
      <c r="B129">
        <v>39278658</v>
      </c>
      <c r="C129">
        <v>39279213</v>
      </c>
      <c r="D129">
        <v>37066739</v>
      </c>
      <c r="E129">
        <v>1</v>
      </c>
      <c r="F129">
        <v>1</v>
      </c>
      <c r="G129">
        <v>1</v>
      </c>
      <c r="H129">
        <v>1</v>
      </c>
      <c r="I129" t="s">
        <v>713</v>
      </c>
      <c r="J129" t="s">
        <v>1067</v>
      </c>
      <c r="K129" t="s">
        <v>714</v>
      </c>
      <c r="L129">
        <v>1191</v>
      </c>
      <c r="N129">
        <v>1013</v>
      </c>
      <c r="O129" t="s">
        <v>574</v>
      </c>
      <c r="P129" t="s">
        <v>574</v>
      </c>
      <c r="Q129">
        <v>1</v>
      </c>
      <c r="W129">
        <v>0</v>
      </c>
      <c r="X129">
        <v>-608433632</v>
      </c>
      <c r="Y129">
        <v>35.83</v>
      </c>
      <c r="AA129">
        <v>0</v>
      </c>
      <c r="AB129">
        <v>0</v>
      </c>
      <c r="AC129">
        <v>0</v>
      </c>
      <c r="AD129">
        <v>51.44</v>
      </c>
      <c r="AE129">
        <v>0</v>
      </c>
      <c r="AF129">
        <v>0</v>
      </c>
      <c r="AG129">
        <v>0</v>
      </c>
      <c r="AH129">
        <v>8.4600000000000009</v>
      </c>
      <c r="AI129">
        <v>1</v>
      </c>
      <c r="AJ129">
        <v>1</v>
      </c>
      <c r="AK129">
        <v>1</v>
      </c>
      <c r="AL129">
        <v>6.08</v>
      </c>
      <c r="AN129">
        <v>0</v>
      </c>
      <c r="AO129">
        <v>1</v>
      </c>
      <c r="AP129">
        <v>0</v>
      </c>
      <c r="AQ129">
        <v>0</v>
      </c>
      <c r="AR129">
        <v>0</v>
      </c>
      <c r="AS129" t="s">
        <v>1067</v>
      </c>
      <c r="AT129">
        <v>35.83</v>
      </c>
      <c r="AU129" t="s">
        <v>1067</v>
      </c>
      <c r="AV129">
        <v>1</v>
      </c>
      <c r="AW129">
        <v>2</v>
      </c>
      <c r="AX129">
        <v>39279214</v>
      </c>
      <c r="AY129">
        <v>1</v>
      </c>
      <c r="AZ129">
        <v>0</v>
      </c>
      <c r="BA129">
        <v>138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 ca="1">Y129*Source!I54</f>
        <v>207.45569999999998</v>
      </c>
      <c r="CY129">
        <f>AD129</f>
        <v>51.44</v>
      </c>
      <c r="CZ129">
        <f>AH129</f>
        <v>8.4600000000000009</v>
      </c>
      <c r="DA129">
        <f>AL129</f>
        <v>6.08</v>
      </c>
      <c r="DB129">
        <v>0</v>
      </c>
    </row>
    <row r="130" spans="1:106">
      <c r="A130">
        <f ca="1">ROW(Source!A54)</f>
        <v>54</v>
      </c>
      <c r="B130">
        <v>39278658</v>
      </c>
      <c r="C130">
        <v>39279213</v>
      </c>
      <c r="D130">
        <v>37064876</v>
      </c>
      <c r="E130">
        <v>1</v>
      </c>
      <c r="F130">
        <v>1</v>
      </c>
      <c r="G130">
        <v>1</v>
      </c>
      <c r="H130">
        <v>1</v>
      </c>
      <c r="I130" t="s">
        <v>575</v>
      </c>
      <c r="J130" t="s">
        <v>1067</v>
      </c>
      <c r="K130" t="s">
        <v>576</v>
      </c>
      <c r="L130">
        <v>1191</v>
      </c>
      <c r="N130">
        <v>1013</v>
      </c>
      <c r="O130" t="s">
        <v>574</v>
      </c>
      <c r="P130" t="s">
        <v>574</v>
      </c>
      <c r="Q130">
        <v>1</v>
      </c>
      <c r="W130">
        <v>0</v>
      </c>
      <c r="X130">
        <v>-1417349443</v>
      </c>
      <c r="Y130">
        <v>0.94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1</v>
      </c>
      <c r="AJ130">
        <v>1</v>
      </c>
      <c r="AK130">
        <v>6.08</v>
      </c>
      <c r="AL130">
        <v>1</v>
      </c>
      <c r="AN130">
        <v>0</v>
      </c>
      <c r="AO130">
        <v>1</v>
      </c>
      <c r="AP130">
        <v>0</v>
      </c>
      <c r="AQ130">
        <v>0</v>
      </c>
      <c r="AR130">
        <v>0</v>
      </c>
      <c r="AS130" t="s">
        <v>1067</v>
      </c>
      <c r="AT130">
        <v>0.94</v>
      </c>
      <c r="AU130" t="s">
        <v>1067</v>
      </c>
      <c r="AV130">
        <v>2</v>
      </c>
      <c r="AW130">
        <v>2</v>
      </c>
      <c r="AX130">
        <v>39279215</v>
      </c>
      <c r="AY130">
        <v>1</v>
      </c>
      <c r="AZ130">
        <v>0</v>
      </c>
      <c r="BA130">
        <v>139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 ca="1">Y130*Source!I54</f>
        <v>5.4425999999999997</v>
      </c>
      <c r="CY130">
        <f>AD130</f>
        <v>0</v>
      </c>
      <c r="CZ130">
        <f>AH130</f>
        <v>0</v>
      </c>
      <c r="DA130">
        <f>AL130</f>
        <v>1</v>
      </c>
      <c r="DB130">
        <v>0</v>
      </c>
    </row>
    <row r="131" spans="1:106">
      <c r="A131">
        <f ca="1">ROW(Source!A54)</f>
        <v>54</v>
      </c>
      <c r="B131">
        <v>39278658</v>
      </c>
      <c r="C131">
        <v>39279213</v>
      </c>
      <c r="D131">
        <v>36882383</v>
      </c>
      <c r="E131">
        <v>1</v>
      </c>
      <c r="F131">
        <v>1</v>
      </c>
      <c r="G131">
        <v>1</v>
      </c>
      <c r="H131">
        <v>2</v>
      </c>
      <c r="I131" t="s">
        <v>715</v>
      </c>
      <c r="J131" t="s">
        <v>716</v>
      </c>
      <c r="K131" t="s">
        <v>717</v>
      </c>
      <c r="L131">
        <v>1368</v>
      </c>
      <c r="N131">
        <v>1011</v>
      </c>
      <c r="O131" t="s">
        <v>580</v>
      </c>
      <c r="P131" t="s">
        <v>580</v>
      </c>
      <c r="Q131">
        <v>1</v>
      </c>
      <c r="W131">
        <v>0</v>
      </c>
      <c r="X131">
        <v>1225731627</v>
      </c>
      <c r="Y131">
        <v>0.02</v>
      </c>
      <c r="AA131">
        <v>0</v>
      </c>
      <c r="AB131">
        <v>547.14</v>
      </c>
      <c r="AC131">
        <v>10.06</v>
      </c>
      <c r="AD131">
        <v>0</v>
      </c>
      <c r="AE131">
        <v>0</v>
      </c>
      <c r="AF131">
        <v>89.99</v>
      </c>
      <c r="AG131">
        <v>10.06</v>
      </c>
      <c r="AH131">
        <v>0</v>
      </c>
      <c r="AI131">
        <v>1</v>
      </c>
      <c r="AJ131">
        <v>6.08</v>
      </c>
      <c r="AK131">
        <v>1</v>
      </c>
      <c r="AL131">
        <v>1</v>
      </c>
      <c r="AN131">
        <v>0</v>
      </c>
      <c r="AO131">
        <v>1</v>
      </c>
      <c r="AP131">
        <v>0</v>
      </c>
      <c r="AQ131">
        <v>0</v>
      </c>
      <c r="AR131">
        <v>0</v>
      </c>
      <c r="AS131" t="s">
        <v>1067</v>
      </c>
      <c r="AT131">
        <v>0.02</v>
      </c>
      <c r="AU131" t="s">
        <v>1067</v>
      </c>
      <c r="AV131">
        <v>0</v>
      </c>
      <c r="AW131">
        <v>2</v>
      </c>
      <c r="AX131">
        <v>39279216</v>
      </c>
      <c r="AY131">
        <v>1</v>
      </c>
      <c r="AZ131">
        <v>0</v>
      </c>
      <c r="BA131">
        <v>140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 ca="1">Y131*Source!I54</f>
        <v>0.1158</v>
      </c>
      <c r="CY131">
        <f>AB131</f>
        <v>547.14</v>
      </c>
      <c r="CZ131">
        <f>AF131</f>
        <v>89.99</v>
      </c>
      <c r="DA131">
        <f>AJ131</f>
        <v>6.08</v>
      </c>
      <c r="DB131">
        <v>0</v>
      </c>
    </row>
    <row r="132" spans="1:106">
      <c r="A132">
        <f ca="1">ROW(Source!A54)</f>
        <v>54</v>
      </c>
      <c r="B132">
        <v>39278658</v>
      </c>
      <c r="C132">
        <v>39279213</v>
      </c>
      <c r="D132">
        <v>36882452</v>
      </c>
      <c r="E132">
        <v>1</v>
      </c>
      <c r="F132">
        <v>1</v>
      </c>
      <c r="G132">
        <v>1</v>
      </c>
      <c r="H132">
        <v>2</v>
      </c>
      <c r="I132" t="s">
        <v>632</v>
      </c>
      <c r="J132" t="s">
        <v>633</v>
      </c>
      <c r="K132" t="s">
        <v>634</v>
      </c>
      <c r="L132">
        <v>1368</v>
      </c>
      <c r="N132">
        <v>1011</v>
      </c>
      <c r="O132" t="s">
        <v>580</v>
      </c>
      <c r="P132" t="s">
        <v>580</v>
      </c>
      <c r="Q132">
        <v>1</v>
      </c>
      <c r="W132">
        <v>0</v>
      </c>
      <c r="X132">
        <v>1188625873</v>
      </c>
      <c r="Y132">
        <v>0.21</v>
      </c>
      <c r="AA132">
        <v>0</v>
      </c>
      <c r="AB132">
        <v>190.06</v>
      </c>
      <c r="AC132">
        <v>13.5</v>
      </c>
      <c r="AD132">
        <v>0</v>
      </c>
      <c r="AE132">
        <v>0</v>
      </c>
      <c r="AF132">
        <v>31.26</v>
      </c>
      <c r="AG132">
        <v>13.5</v>
      </c>
      <c r="AH132">
        <v>0</v>
      </c>
      <c r="AI132">
        <v>1</v>
      </c>
      <c r="AJ132">
        <v>6.08</v>
      </c>
      <c r="AK132">
        <v>1</v>
      </c>
      <c r="AL132">
        <v>1</v>
      </c>
      <c r="AN132">
        <v>0</v>
      </c>
      <c r="AO132">
        <v>1</v>
      </c>
      <c r="AP132">
        <v>0</v>
      </c>
      <c r="AQ132">
        <v>0</v>
      </c>
      <c r="AR132">
        <v>0</v>
      </c>
      <c r="AS132" t="s">
        <v>1067</v>
      </c>
      <c r="AT132">
        <v>0.21</v>
      </c>
      <c r="AU132" t="s">
        <v>1067</v>
      </c>
      <c r="AV132">
        <v>0</v>
      </c>
      <c r="AW132">
        <v>2</v>
      </c>
      <c r="AX132">
        <v>39279217</v>
      </c>
      <c r="AY132">
        <v>1</v>
      </c>
      <c r="AZ132">
        <v>0</v>
      </c>
      <c r="BA132">
        <v>141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 ca="1">Y132*Source!I54</f>
        <v>1.2159</v>
      </c>
      <c r="CY132">
        <f>AB132</f>
        <v>190.06</v>
      </c>
      <c r="CZ132">
        <f>AF132</f>
        <v>31.26</v>
      </c>
      <c r="DA132">
        <f>AJ132</f>
        <v>6.08</v>
      </c>
      <c r="DB132">
        <v>0</v>
      </c>
    </row>
    <row r="133" spans="1:106">
      <c r="A133">
        <f ca="1">ROW(Source!A54)</f>
        <v>54</v>
      </c>
      <c r="B133">
        <v>39278658</v>
      </c>
      <c r="C133">
        <v>39279213</v>
      </c>
      <c r="D133">
        <v>36882621</v>
      </c>
      <c r="E133">
        <v>1</v>
      </c>
      <c r="F133">
        <v>1</v>
      </c>
      <c r="G133">
        <v>1</v>
      </c>
      <c r="H133">
        <v>2</v>
      </c>
      <c r="I133" t="s">
        <v>718</v>
      </c>
      <c r="J133" t="s">
        <v>719</v>
      </c>
      <c r="K133" t="s">
        <v>720</v>
      </c>
      <c r="L133">
        <v>1368</v>
      </c>
      <c r="N133">
        <v>1011</v>
      </c>
      <c r="O133" t="s">
        <v>580</v>
      </c>
      <c r="P133" t="s">
        <v>580</v>
      </c>
      <c r="Q133">
        <v>1</v>
      </c>
      <c r="W133">
        <v>0</v>
      </c>
      <c r="X133">
        <v>983187852</v>
      </c>
      <c r="Y133">
        <v>0.71</v>
      </c>
      <c r="AA133">
        <v>0</v>
      </c>
      <c r="AB133">
        <v>75.33</v>
      </c>
      <c r="AC133">
        <v>10.06</v>
      </c>
      <c r="AD133">
        <v>0</v>
      </c>
      <c r="AE133">
        <v>0</v>
      </c>
      <c r="AF133">
        <v>12.39</v>
      </c>
      <c r="AG133">
        <v>10.06</v>
      </c>
      <c r="AH133">
        <v>0</v>
      </c>
      <c r="AI133">
        <v>1</v>
      </c>
      <c r="AJ133">
        <v>6.08</v>
      </c>
      <c r="AK133">
        <v>1</v>
      </c>
      <c r="AL133">
        <v>1</v>
      </c>
      <c r="AN133">
        <v>0</v>
      </c>
      <c r="AO133">
        <v>1</v>
      </c>
      <c r="AP133">
        <v>0</v>
      </c>
      <c r="AQ133">
        <v>0</v>
      </c>
      <c r="AR133">
        <v>0</v>
      </c>
      <c r="AS133" t="s">
        <v>1067</v>
      </c>
      <c r="AT133">
        <v>0.71</v>
      </c>
      <c r="AU133" t="s">
        <v>1067</v>
      </c>
      <c r="AV133">
        <v>0</v>
      </c>
      <c r="AW133">
        <v>2</v>
      </c>
      <c r="AX133">
        <v>39279218</v>
      </c>
      <c r="AY133">
        <v>1</v>
      </c>
      <c r="AZ133">
        <v>0</v>
      </c>
      <c r="BA133">
        <v>142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 ca="1">Y133*Source!I54</f>
        <v>4.1109</v>
      </c>
      <c r="CY133">
        <f>AB133</f>
        <v>75.33</v>
      </c>
      <c r="CZ133">
        <f>AF133</f>
        <v>12.39</v>
      </c>
      <c r="DA133">
        <f>AJ133</f>
        <v>6.08</v>
      </c>
      <c r="DB133">
        <v>0</v>
      </c>
    </row>
    <row r="134" spans="1:106">
      <c r="A134">
        <f ca="1">ROW(Source!A54)</f>
        <v>54</v>
      </c>
      <c r="B134">
        <v>39278658</v>
      </c>
      <c r="C134">
        <v>39279213</v>
      </c>
      <c r="D134">
        <v>36801792</v>
      </c>
      <c r="E134">
        <v>1</v>
      </c>
      <c r="F134">
        <v>1</v>
      </c>
      <c r="G134">
        <v>1</v>
      </c>
      <c r="H134">
        <v>3</v>
      </c>
      <c r="I134" t="s">
        <v>721</v>
      </c>
      <c r="J134" t="s">
        <v>722</v>
      </c>
      <c r="K134" t="s">
        <v>723</v>
      </c>
      <c r="L134">
        <v>1339</v>
      </c>
      <c r="N134">
        <v>1007</v>
      </c>
      <c r="O134" t="s">
        <v>1249</v>
      </c>
      <c r="P134" t="s">
        <v>1249</v>
      </c>
      <c r="Q134">
        <v>1</v>
      </c>
      <c r="W134">
        <v>0</v>
      </c>
      <c r="X134">
        <v>-1660354250</v>
      </c>
      <c r="Y134">
        <v>0.51300000000000001</v>
      </c>
      <c r="AA134">
        <v>14.84</v>
      </c>
      <c r="AB134">
        <v>0</v>
      </c>
      <c r="AC134">
        <v>0</v>
      </c>
      <c r="AD134">
        <v>0</v>
      </c>
      <c r="AE134">
        <v>2.44</v>
      </c>
      <c r="AF134">
        <v>0</v>
      </c>
      <c r="AG134">
        <v>0</v>
      </c>
      <c r="AH134">
        <v>0</v>
      </c>
      <c r="AI134">
        <v>6.08</v>
      </c>
      <c r="AJ134">
        <v>1</v>
      </c>
      <c r="AK134">
        <v>1</v>
      </c>
      <c r="AL134">
        <v>1</v>
      </c>
      <c r="AN134">
        <v>0</v>
      </c>
      <c r="AO134">
        <v>1</v>
      </c>
      <c r="AP134">
        <v>0</v>
      </c>
      <c r="AQ134">
        <v>0</v>
      </c>
      <c r="AR134">
        <v>0</v>
      </c>
      <c r="AS134" t="s">
        <v>1067</v>
      </c>
      <c r="AT134">
        <v>0.51300000000000001</v>
      </c>
      <c r="AU134" t="s">
        <v>1067</v>
      </c>
      <c r="AV134">
        <v>0</v>
      </c>
      <c r="AW134">
        <v>2</v>
      </c>
      <c r="AX134">
        <v>39279219</v>
      </c>
      <c r="AY134">
        <v>1</v>
      </c>
      <c r="AZ134">
        <v>0</v>
      </c>
      <c r="BA134">
        <v>143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 ca="1">Y134*Source!I54</f>
        <v>2.9702700000000002</v>
      </c>
      <c r="CY134">
        <f>AA134</f>
        <v>14.84</v>
      </c>
      <c r="CZ134">
        <f>AE134</f>
        <v>2.44</v>
      </c>
      <c r="DA134">
        <f>AI134</f>
        <v>6.08</v>
      </c>
      <c r="DB134">
        <v>0</v>
      </c>
    </row>
    <row r="135" spans="1:106">
      <c r="A135">
        <f ca="1">ROW(Source!A54)</f>
        <v>54</v>
      </c>
      <c r="B135">
        <v>39278658</v>
      </c>
      <c r="C135">
        <v>39279213</v>
      </c>
      <c r="D135">
        <v>36797535</v>
      </c>
      <c r="E135">
        <v>17</v>
      </c>
      <c r="F135">
        <v>1</v>
      </c>
      <c r="G135">
        <v>1</v>
      </c>
      <c r="H135">
        <v>3</v>
      </c>
      <c r="I135" t="s">
        <v>1222</v>
      </c>
      <c r="J135" t="s">
        <v>1067</v>
      </c>
      <c r="K135" t="s">
        <v>1223</v>
      </c>
      <c r="L135">
        <v>1348</v>
      </c>
      <c r="N135">
        <v>1009</v>
      </c>
      <c r="O135" t="s">
        <v>1097</v>
      </c>
      <c r="P135" t="s">
        <v>1097</v>
      </c>
      <c r="Q135">
        <v>1000</v>
      </c>
      <c r="W135">
        <v>0</v>
      </c>
      <c r="X135">
        <v>1880203204</v>
      </c>
      <c r="Y135">
        <v>0.85499999999999998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6.08</v>
      </c>
      <c r="AJ135">
        <v>1</v>
      </c>
      <c r="AK135">
        <v>1</v>
      </c>
      <c r="AL135">
        <v>1</v>
      </c>
      <c r="AN135">
        <v>0</v>
      </c>
      <c r="AO135">
        <v>0</v>
      </c>
      <c r="AP135">
        <v>0</v>
      </c>
      <c r="AQ135">
        <v>0</v>
      </c>
      <c r="AR135">
        <v>0</v>
      </c>
      <c r="AS135" t="s">
        <v>1067</v>
      </c>
      <c r="AT135">
        <v>0.85499999999999998</v>
      </c>
      <c r="AU135" t="s">
        <v>1067</v>
      </c>
      <c r="AV135">
        <v>0</v>
      </c>
      <c r="AW135">
        <v>2</v>
      </c>
      <c r="AX135">
        <v>39279220</v>
      </c>
      <c r="AY135">
        <v>1</v>
      </c>
      <c r="AZ135">
        <v>0</v>
      </c>
      <c r="BA135">
        <v>144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 ca="1">Y135*Source!I54</f>
        <v>4.95045</v>
      </c>
      <c r="CY135">
        <f>AA135</f>
        <v>0</v>
      </c>
      <c r="CZ135">
        <f>AE135</f>
        <v>0</v>
      </c>
      <c r="DA135">
        <f>AI135</f>
        <v>6.08</v>
      </c>
      <c r="DB135">
        <v>0</v>
      </c>
    </row>
    <row r="136" spans="1:106">
      <c r="A136">
        <f ca="1">ROW(Source!A54)</f>
        <v>54</v>
      </c>
      <c r="B136">
        <v>39278658</v>
      </c>
      <c r="C136">
        <v>39279213</v>
      </c>
      <c r="D136">
        <v>36807796</v>
      </c>
      <c r="E136">
        <v>1</v>
      </c>
      <c r="F136">
        <v>1</v>
      </c>
      <c r="G136">
        <v>1</v>
      </c>
      <c r="H136">
        <v>3</v>
      </c>
      <c r="I136" t="s">
        <v>1218</v>
      </c>
      <c r="J136" t="s">
        <v>1220</v>
      </c>
      <c r="K136" t="s">
        <v>1219</v>
      </c>
      <c r="L136">
        <v>1348</v>
      </c>
      <c r="N136">
        <v>1009</v>
      </c>
      <c r="O136" t="s">
        <v>1097</v>
      </c>
      <c r="P136" t="s">
        <v>1097</v>
      </c>
      <c r="Q136">
        <v>1000</v>
      </c>
      <c r="W136">
        <v>0</v>
      </c>
      <c r="X136">
        <v>-2099882780</v>
      </c>
      <c r="Y136">
        <v>0.85499999999999998</v>
      </c>
      <c r="AA136">
        <v>6767.71</v>
      </c>
      <c r="AB136">
        <v>0</v>
      </c>
      <c r="AC136">
        <v>0</v>
      </c>
      <c r="AD136">
        <v>0</v>
      </c>
      <c r="AE136">
        <v>1113.1099999999999</v>
      </c>
      <c r="AF136">
        <v>0</v>
      </c>
      <c r="AG136">
        <v>0</v>
      </c>
      <c r="AH136">
        <v>0</v>
      </c>
      <c r="AI136">
        <v>6.08</v>
      </c>
      <c r="AJ136">
        <v>1</v>
      </c>
      <c r="AK136">
        <v>1</v>
      </c>
      <c r="AL136">
        <v>1</v>
      </c>
      <c r="AN136">
        <v>0</v>
      </c>
      <c r="AO136">
        <v>0</v>
      </c>
      <c r="AP136">
        <v>0</v>
      </c>
      <c r="AQ136">
        <v>0</v>
      </c>
      <c r="AR136">
        <v>0</v>
      </c>
      <c r="AS136" t="s">
        <v>1067</v>
      </c>
      <c r="AT136">
        <v>0.85499999999999998</v>
      </c>
      <c r="AU136" t="s">
        <v>1067</v>
      </c>
      <c r="AV136">
        <v>0</v>
      </c>
      <c r="AW136">
        <v>1</v>
      </c>
      <c r="AX136">
        <v>-1</v>
      </c>
      <c r="AY136">
        <v>0</v>
      </c>
      <c r="AZ136">
        <v>0</v>
      </c>
      <c r="BA136" t="s">
        <v>1067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 ca="1">Y136*Source!I54</f>
        <v>4.95045</v>
      </c>
      <c r="CY136">
        <f>AA136</f>
        <v>6767.71</v>
      </c>
      <c r="CZ136">
        <f>AE136</f>
        <v>1113.1099999999999</v>
      </c>
      <c r="DA136">
        <f>AI136</f>
        <v>6.08</v>
      </c>
      <c r="DB136">
        <v>0</v>
      </c>
    </row>
    <row r="137" spans="1:106">
      <c r="A137">
        <f ca="1">ROW(Source!A54)</f>
        <v>54</v>
      </c>
      <c r="B137">
        <v>39278658</v>
      </c>
      <c r="C137">
        <v>39279213</v>
      </c>
      <c r="D137">
        <v>36837698</v>
      </c>
      <c r="E137">
        <v>1</v>
      </c>
      <c r="F137">
        <v>1</v>
      </c>
      <c r="G137">
        <v>1</v>
      </c>
      <c r="H137">
        <v>3</v>
      </c>
      <c r="I137" t="s">
        <v>1225</v>
      </c>
      <c r="J137" t="s">
        <v>1228</v>
      </c>
      <c r="K137" t="s">
        <v>1226</v>
      </c>
      <c r="L137">
        <v>1346</v>
      </c>
      <c r="N137">
        <v>1009</v>
      </c>
      <c r="O137" t="s">
        <v>1227</v>
      </c>
      <c r="P137" t="s">
        <v>1227</v>
      </c>
      <c r="Q137">
        <v>1</v>
      </c>
      <c r="W137">
        <v>0</v>
      </c>
      <c r="X137">
        <v>1453462043</v>
      </c>
      <c r="Y137">
        <v>20</v>
      </c>
      <c r="AA137">
        <v>91.75</v>
      </c>
      <c r="AB137">
        <v>0</v>
      </c>
      <c r="AC137">
        <v>0</v>
      </c>
      <c r="AD137">
        <v>0</v>
      </c>
      <c r="AE137">
        <v>15.09</v>
      </c>
      <c r="AF137">
        <v>0</v>
      </c>
      <c r="AG137">
        <v>0</v>
      </c>
      <c r="AH137">
        <v>0</v>
      </c>
      <c r="AI137">
        <v>6.08</v>
      </c>
      <c r="AJ137">
        <v>1</v>
      </c>
      <c r="AK137">
        <v>1</v>
      </c>
      <c r="AL137">
        <v>1</v>
      </c>
      <c r="AN137">
        <v>0</v>
      </c>
      <c r="AO137">
        <v>0</v>
      </c>
      <c r="AP137">
        <v>0</v>
      </c>
      <c r="AQ137">
        <v>0</v>
      </c>
      <c r="AR137">
        <v>0</v>
      </c>
      <c r="AS137" t="s">
        <v>1067</v>
      </c>
      <c r="AT137">
        <v>20</v>
      </c>
      <c r="AU137" t="s">
        <v>1067</v>
      </c>
      <c r="AV137">
        <v>0</v>
      </c>
      <c r="AW137">
        <v>1</v>
      </c>
      <c r="AX137">
        <v>-1</v>
      </c>
      <c r="AY137">
        <v>0</v>
      </c>
      <c r="AZ137">
        <v>0</v>
      </c>
      <c r="BA137" t="s">
        <v>1067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 ca="1">Y137*Source!I54</f>
        <v>115.8</v>
      </c>
      <c r="CY137">
        <f>AA137</f>
        <v>91.75</v>
      </c>
      <c r="CZ137">
        <f>AE137</f>
        <v>15.09</v>
      </c>
      <c r="DA137">
        <f>AI137</f>
        <v>6.08</v>
      </c>
      <c r="DB137">
        <v>0</v>
      </c>
    </row>
    <row r="138" spans="1:106">
      <c r="A138">
        <f ca="1">ROW(Source!A58)</f>
        <v>58</v>
      </c>
      <c r="B138">
        <v>39278658</v>
      </c>
      <c r="C138">
        <v>39279431</v>
      </c>
      <c r="D138">
        <v>37071037</v>
      </c>
      <c r="E138">
        <v>1</v>
      </c>
      <c r="F138">
        <v>1</v>
      </c>
      <c r="G138">
        <v>1</v>
      </c>
      <c r="H138">
        <v>1</v>
      </c>
      <c r="I138" t="s">
        <v>658</v>
      </c>
      <c r="J138" t="s">
        <v>1067</v>
      </c>
      <c r="K138" t="s">
        <v>659</v>
      </c>
      <c r="L138">
        <v>1191</v>
      </c>
      <c r="N138">
        <v>1013</v>
      </c>
      <c r="O138" t="s">
        <v>574</v>
      </c>
      <c r="P138" t="s">
        <v>574</v>
      </c>
      <c r="Q138">
        <v>1</v>
      </c>
      <c r="W138">
        <v>0</v>
      </c>
      <c r="X138">
        <v>1069510174</v>
      </c>
      <c r="Y138">
        <v>18.767999999999997</v>
      </c>
      <c r="AA138">
        <v>0</v>
      </c>
      <c r="AB138">
        <v>0</v>
      </c>
      <c r="AC138">
        <v>0</v>
      </c>
      <c r="AD138">
        <v>58.49</v>
      </c>
      <c r="AE138">
        <v>0</v>
      </c>
      <c r="AF138">
        <v>0</v>
      </c>
      <c r="AG138">
        <v>0</v>
      </c>
      <c r="AH138">
        <v>9.6199999999999992</v>
      </c>
      <c r="AI138">
        <v>1</v>
      </c>
      <c r="AJ138">
        <v>1</v>
      </c>
      <c r="AK138">
        <v>1</v>
      </c>
      <c r="AL138">
        <v>6.08</v>
      </c>
      <c r="AN138">
        <v>0</v>
      </c>
      <c r="AO138">
        <v>1</v>
      </c>
      <c r="AP138">
        <v>1</v>
      </c>
      <c r="AQ138">
        <v>0</v>
      </c>
      <c r="AR138">
        <v>0</v>
      </c>
      <c r="AS138" t="s">
        <v>1067</v>
      </c>
      <c r="AT138">
        <v>16.32</v>
      </c>
      <c r="AU138" t="s">
        <v>1083</v>
      </c>
      <c r="AV138">
        <v>1</v>
      </c>
      <c r="AW138">
        <v>2</v>
      </c>
      <c r="AX138">
        <v>39279432</v>
      </c>
      <c r="AY138">
        <v>1</v>
      </c>
      <c r="AZ138">
        <v>0</v>
      </c>
      <c r="BA138">
        <v>146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 ca="1">Y138*Source!I58</f>
        <v>108.66671999999998</v>
      </c>
      <c r="CY138">
        <f>AD138</f>
        <v>58.49</v>
      </c>
      <c r="CZ138">
        <f>AH138</f>
        <v>9.6199999999999992</v>
      </c>
      <c r="DA138">
        <f>AL138</f>
        <v>6.08</v>
      </c>
      <c r="DB138">
        <v>0</v>
      </c>
    </row>
    <row r="139" spans="1:106">
      <c r="A139">
        <f ca="1">ROW(Source!A58)</f>
        <v>58</v>
      </c>
      <c r="B139">
        <v>39278658</v>
      </c>
      <c r="C139">
        <v>39279431</v>
      </c>
      <c r="D139">
        <v>37064876</v>
      </c>
      <c r="E139">
        <v>1</v>
      </c>
      <c r="F139">
        <v>1</v>
      </c>
      <c r="G139">
        <v>1</v>
      </c>
      <c r="H139">
        <v>1</v>
      </c>
      <c r="I139" t="s">
        <v>575</v>
      </c>
      <c r="J139" t="s">
        <v>1067</v>
      </c>
      <c r="K139" t="s">
        <v>576</v>
      </c>
      <c r="L139">
        <v>1191</v>
      </c>
      <c r="N139">
        <v>1013</v>
      </c>
      <c r="O139" t="s">
        <v>574</v>
      </c>
      <c r="P139" t="s">
        <v>574</v>
      </c>
      <c r="Q139">
        <v>1</v>
      </c>
      <c r="W139">
        <v>0</v>
      </c>
      <c r="X139">
        <v>-1417349443</v>
      </c>
      <c r="Y139">
        <v>0.03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1</v>
      </c>
      <c r="AJ139">
        <v>1</v>
      </c>
      <c r="AK139">
        <v>6.08</v>
      </c>
      <c r="AL139">
        <v>1</v>
      </c>
      <c r="AN139">
        <v>0</v>
      </c>
      <c r="AO139">
        <v>1</v>
      </c>
      <c r="AP139">
        <v>0</v>
      </c>
      <c r="AQ139">
        <v>0</v>
      </c>
      <c r="AR139">
        <v>0</v>
      </c>
      <c r="AS139" t="s">
        <v>1067</v>
      </c>
      <c r="AT139">
        <v>0.03</v>
      </c>
      <c r="AU139" t="s">
        <v>1067</v>
      </c>
      <c r="AV139">
        <v>2</v>
      </c>
      <c r="AW139">
        <v>2</v>
      </c>
      <c r="AX139">
        <v>39279433</v>
      </c>
      <c r="AY139">
        <v>1</v>
      </c>
      <c r="AZ139">
        <v>2048</v>
      </c>
      <c r="BA139">
        <v>147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 ca="1">Y139*Source!I58</f>
        <v>0.17369999999999999</v>
      </c>
      <c r="CY139">
        <f>AD139</f>
        <v>0</v>
      </c>
      <c r="CZ139">
        <f>AH139</f>
        <v>0</v>
      </c>
      <c r="DA139">
        <f>AL139</f>
        <v>1</v>
      </c>
      <c r="DB139">
        <v>0</v>
      </c>
    </row>
    <row r="140" spans="1:106">
      <c r="A140">
        <f ca="1">ROW(Source!A58)</f>
        <v>58</v>
      </c>
      <c r="B140">
        <v>39278658</v>
      </c>
      <c r="C140">
        <v>39279431</v>
      </c>
      <c r="D140">
        <v>36882452</v>
      </c>
      <c r="E140">
        <v>1</v>
      </c>
      <c r="F140">
        <v>1</v>
      </c>
      <c r="G140">
        <v>1</v>
      </c>
      <c r="H140">
        <v>2</v>
      </c>
      <c r="I140" t="s">
        <v>632</v>
      </c>
      <c r="J140" t="s">
        <v>633</v>
      </c>
      <c r="K140" t="s">
        <v>634</v>
      </c>
      <c r="L140">
        <v>1368</v>
      </c>
      <c r="N140">
        <v>1011</v>
      </c>
      <c r="O140" t="s">
        <v>580</v>
      </c>
      <c r="P140" t="s">
        <v>580</v>
      </c>
      <c r="Q140">
        <v>1</v>
      </c>
      <c r="W140">
        <v>0</v>
      </c>
      <c r="X140">
        <v>1188625873</v>
      </c>
      <c r="Y140">
        <v>1.2500000000000001E-2</v>
      </c>
      <c r="AA140">
        <v>0</v>
      </c>
      <c r="AB140">
        <v>190.06</v>
      </c>
      <c r="AC140">
        <v>13.5</v>
      </c>
      <c r="AD140">
        <v>0</v>
      </c>
      <c r="AE140">
        <v>0</v>
      </c>
      <c r="AF140">
        <v>31.26</v>
      </c>
      <c r="AG140">
        <v>13.5</v>
      </c>
      <c r="AH140">
        <v>0</v>
      </c>
      <c r="AI140">
        <v>1</v>
      </c>
      <c r="AJ140">
        <v>6.08</v>
      </c>
      <c r="AK140">
        <v>1</v>
      </c>
      <c r="AL140">
        <v>1</v>
      </c>
      <c r="AN140">
        <v>0</v>
      </c>
      <c r="AO140">
        <v>1</v>
      </c>
      <c r="AP140">
        <v>1</v>
      </c>
      <c r="AQ140">
        <v>0</v>
      </c>
      <c r="AR140">
        <v>0</v>
      </c>
      <c r="AS140" t="s">
        <v>1067</v>
      </c>
      <c r="AT140">
        <v>0.01</v>
      </c>
      <c r="AU140" t="s">
        <v>1082</v>
      </c>
      <c r="AV140">
        <v>0</v>
      </c>
      <c r="AW140">
        <v>2</v>
      </c>
      <c r="AX140">
        <v>39279434</v>
      </c>
      <c r="AY140">
        <v>1</v>
      </c>
      <c r="AZ140">
        <v>0</v>
      </c>
      <c r="BA140">
        <v>148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 ca="1">Y140*Source!I58</f>
        <v>7.2375000000000009E-2</v>
      </c>
      <c r="CY140">
        <f>AB140</f>
        <v>190.06</v>
      </c>
      <c r="CZ140">
        <f>AF140</f>
        <v>31.26</v>
      </c>
      <c r="DA140">
        <f>AJ140</f>
        <v>6.08</v>
      </c>
      <c r="DB140">
        <v>0</v>
      </c>
    </row>
    <row r="141" spans="1:106">
      <c r="A141">
        <f ca="1">ROW(Source!A58)</f>
        <v>58</v>
      </c>
      <c r="B141">
        <v>39278658</v>
      </c>
      <c r="C141">
        <v>39279431</v>
      </c>
      <c r="D141">
        <v>36883554</v>
      </c>
      <c r="E141">
        <v>1</v>
      </c>
      <c r="F141">
        <v>1</v>
      </c>
      <c r="G141">
        <v>1</v>
      </c>
      <c r="H141">
        <v>2</v>
      </c>
      <c r="I141" t="s">
        <v>577</v>
      </c>
      <c r="J141" t="s">
        <v>578</v>
      </c>
      <c r="K141" t="s">
        <v>579</v>
      </c>
      <c r="L141">
        <v>1368</v>
      </c>
      <c r="N141">
        <v>1011</v>
      </c>
      <c r="O141" t="s">
        <v>580</v>
      </c>
      <c r="P141" t="s">
        <v>580</v>
      </c>
      <c r="Q141">
        <v>1</v>
      </c>
      <c r="W141">
        <v>0</v>
      </c>
      <c r="X141">
        <v>1372534845</v>
      </c>
      <c r="Y141">
        <v>2.5000000000000001E-2</v>
      </c>
      <c r="AA141">
        <v>0</v>
      </c>
      <c r="AB141">
        <v>399.52</v>
      </c>
      <c r="AC141">
        <v>11.6</v>
      </c>
      <c r="AD141">
        <v>0</v>
      </c>
      <c r="AE141">
        <v>0</v>
      </c>
      <c r="AF141">
        <v>65.709999999999994</v>
      </c>
      <c r="AG141">
        <v>11.6</v>
      </c>
      <c r="AH141">
        <v>0</v>
      </c>
      <c r="AI141">
        <v>1</v>
      </c>
      <c r="AJ141">
        <v>6.08</v>
      </c>
      <c r="AK141">
        <v>1</v>
      </c>
      <c r="AL141">
        <v>1</v>
      </c>
      <c r="AN141">
        <v>0</v>
      </c>
      <c r="AO141">
        <v>1</v>
      </c>
      <c r="AP141">
        <v>1</v>
      </c>
      <c r="AQ141">
        <v>0</v>
      </c>
      <c r="AR141">
        <v>0</v>
      </c>
      <c r="AS141" t="s">
        <v>1067</v>
      </c>
      <c r="AT141">
        <v>0.02</v>
      </c>
      <c r="AU141" t="s">
        <v>1082</v>
      </c>
      <c r="AV141">
        <v>0</v>
      </c>
      <c r="AW141">
        <v>2</v>
      </c>
      <c r="AX141">
        <v>39279435</v>
      </c>
      <c r="AY141">
        <v>1</v>
      </c>
      <c r="AZ141">
        <v>0</v>
      </c>
      <c r="BA141">
        <v>149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 ca="1">Y141*Source!I58</f>
        <v>0.14475000000000002</v>
      </c>
      <c r="CY141">
        <f>AB141</f>
        <v>399.52</v>
      </c>
      <c r="CZ141">
        <f>AF141</f>
        <v>65.709999999999994</v>
      </c>
      <c r="DA141">
        <f>AJ141</f>
        <v>6.08</v>
      </c>
      <c r="DB141">
        <v>0</v>
      </c>
    </row>
    <row r="142" spans="1:106">
      <c r="A142">
        <f ca="1">ROW(Source!A58)</f>
        <v>58</v>
      </c>
      <c r="B142">
        <v>39278658</v>
      </c>
      <c r="C142">
        <v>39279431</v>
      </c>
      <c r="D142">
        <v>36805524</v>
      </c>
      <c r="E142">
        <v>1</v>
      </c>
      <c r="F142">
        <v>1</v>
      </c>
      <c r="G142">
        <v>1</v>
      </c>
      <c r="H142">
        <v>3</v>
      </c>
      <c r="I142" t="s">
        <v>702</v>
      </c>
      <c r="J142" t="s">
        <v>703</v>
      </c>
      <c r="K142" t="s">
        <v>704</v>
      </c>
      <c r="L142">
        <v>1346</v>
      </c>
      <c r="N142">
        <v>1009</v>
      </c>
      <c r="O142" t="s">
        <v>1227</v>
      </c>
      <c r="P142" t="s">
        <v>1227</v>
      </c>
      <c r="Q142">
        <v>1</v>
      </c>
      <c r="W142">
        <v>0</v>
      </c>
      <c r="X142">
        <v>813963326</v>
      </c>
      <c r="Y142">
        <v>0.2</v>
      </c>
      <c r="AA142">
        <v>11.07</v>
      </c>
      <c r="AB142">
        <v>0</v>
      </c>
      <c r="AC142">
        <v>0</v>
      </c>
      <c r="AD142">
        <v>0</v>
      </c>
      <c r="AE142">
        <v>1.82</v>
      </c>
      <c r="AF142">
        <v>0</v>
      </c>
      <c r="AG142">
        <v>0</v>
      </c>
      <c r="AH142">
        <v>0</v>
      </c>
      <c r="AI142">
        <v>6.08</v>
      </c>
      <c r="AJ142">
        <v>1</v>
      </c>
      <c r="AK142">
        <v>1</v>
      </c>
      <c r="AL142">
        <v>1</v>
      </c>
      <c r="AN142">
        <v>0</v>
      </c>
      <c r="AO142">
        <v>1</v>
      </c>
      <c r="AP142">
        <v>0</v>
      </c>
      <c r="AQ142">
        <v>0</v>
      </c>
      <c r="AR142">
        <v>0</v>
      </c>
      <c r="AS142" t="s">
        <v>1067</v>
      </c>
      <c r="AT142">
        <v>0.2</v>
      </c>
      <c r="AU142" t="s">
        <v>1067</v>
      </c>
      <c r="AV142">
        <v>0</v>
      </c>
      <c r="AW142">
        <v>2</v>
      </c>
      <c r="AX142">
        <v>39279436</v>
      </c>
      <c r="AY142">
        <v>1</v>
      </c>
      <c r="AZ142">
        <v>0</v>
      </c>
      <c r="BA142">
        <v>150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 ca="1">Y142*Source!I58</f>
        <v>1.1580000000000001</v>
      </c>
      <c r="CY142">
        <f>AA142</f>
        <v>11.07</v>
      </c>
      <c r="CZ142">
        <f>AE142</f>
        <v>1.82</v>
      </c>
      <c r="DA142">
        <f>AI142</f>
        <v>6.08</v>
      </c>
      <c r="DB142">
        <v>0</v>
      </c>
    </row>
    <row r="143" spans="1:106">
      <c r="A143">
        <f ca="1">ROW(Source!A58)</f>
        <v>58</v>
      </c>
      <c r="B143">
        <v>39278658</v>
      </c>
      <c r="C143">
        <v>39279431</v>
      </c>
      <c r="D143">
        <v>36837698</v>
      </c>
      <c r="E143">
        <v>1</v>
      </c>
      <c r="F143">
        <v>1</v>
      </c>
      <c r="G143">
        <v>1</v>
      </c>
      <c r="H143">
        <v>3</v>
      </c>
      <c r="I143" t="s">
        <v>1225</v>
      </c>
      <c r="J143" t="s">
        <v>1228</v>
      </c>
      <c r="K143" t="s">
        <v>1226</v>
      </c>
      <c r="L143">
        <v>1346</v>
      </c>
      <c r="N143">
        <v>1009</v>
      </c>
      <c r="O143" t="s">
        <v>1227</v>
      </c>
      <c r="P143" t="s">
        <v>1227</v>
      </c>
      <c r="Q143">
        <v>1</v>
      </c>
      <c r="W143">
        <v>0</v>
      </c>
      <c r="X143">
        <v>1453462043</v>
      </c>
      <c r="Y143">
        <v>20</v>
      </c>
      <c r="AA143">
        <v>91.75</v>
      </c>
      <c r="AB143">
        <v>0</v>
      </c>
      <c r="AC143">
        <v>0</v>
      </c>
      <c r="AD143">
        <v>0</v>
      </c>
      <c r="AE143">
        <v>15.09</v>
      </c>
      <c r="AF143">
        <v>0</v>
      </c>
      <c r="AG143">
        <v>0</v>
      </c>
      <c r="AH143">
        <v>0</v>
      </c>
      <c r="AI143">
        <v>6.08</v>
      </c>
      <c r="AJ143">
        <v>1</v>
      </c>
      <c r="AK143">
        <v>1</v>
      </c>
      <c r="AL143">
        <v>1</v>
      </c>
      <c r="AN143">
        <v>0</v>
      </c>
      <c r="AO143">
        <v>0</v>
      </c>
      <c r="AP143">
        <v>0</v>
      </c>
      <c r="AQ143">
        <v>0</v>
      </c>
      <c r="AR143">
        <v>0</v>
      </c>
      <c r="AS143" t="s">
        <v>1067</v>
      </c>
      <c r="AT143">
        <v>20</v>
      </c>
      <c r="AU143" t="s">
        <v>1067</v>
      </c>
      <c r="AV143">
        <v>0</v>
      </c>
      <c r="AW143">
        <v>1</v>
      </c>
      <c r="AX143">
        <v>-1</v>
      </c>
      <c r="AY143">
        <v>0</v>
      </c>
      <c r="AZ143">
        <v>0</v>
      </c>
      <c r="BA143" t="s">
        <v>1067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 ca="1">Y143*Source!I58</f>
        <v>115.8</v>
      </c>
      <c r="CY143">
        <f>AA143</f>
        <v>91.75</v>
      </c>
      <c r="CZ143">
        <f>AE143</f>
        <v>15.09</v>
      </c>
      <c r="DA143">
        <f>AI143</f>
        <v>6.08</v>
      </c>
      <c r="DB143">
        <v>0</v>
      </c>
    </row>
    <row r="144" spans="1:106">
      <c r="A144">
        <f ca="1">ROW(Source!A58)</f>
        <v>58</v>
      </c>
      <c r="B144">
        <v>39278658</v>
      </c>
      <c r="C144">
        <v>39279431</v>
      </c>
      <c r="D144">
        <v>36797079</v>
      </c>
      <c r="E144">
        <v>17</v>
      </c>
      <c r="F144">
        <v>1</v>
      </c>
      <c r="G144">
        <v>1</v>
      </c>
      <c r="H144">
        <v>3</v>
      </c>
      <c r="I144" t="s">
        <v>1189</v>
      </c>
      <c r="J144" t="s">
        <v>1067</v>
      </c>
      <c r="K144" t="s">
        <v>1190</v>
      </c>
      <c r="L144">
        <v>1348</v>
      </c>
      <c r="N144">
        <v>1009</v>
      </c>
      <c r="O144" t="s">
        <v>1097</v>
      </c>
      <c r="P144" t="s">
        <v>1097</v>
      </c>
      <c r="Q144">
        <v>1000</v>
      </c>
      <c r="W144">
        <v>0</v>
      </c>
      <c r="X144">
        <v>-1212923053</v>
      </c>
      <c r="Y144">
        <v>0.02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6.08</v>
      </c>
      <c r="AJ144">
        <v>1</v>
      </c>
      <c r="AK144">
        <v>1</v>
      </c>
      <c r="AL144">
        <v>1</v>
      </c>
      <c r="AN144">
        <v>0</v>
      </c>
      <c r="AO144">
        <v>0</v>
      </c>
      <c r="AP144">
        <v>0</v>
      </c>
      <c r="AQ144">
        <v>0</v>
      </c>
      <c r="AR144">
        <v>0</v>
      </c>
      <c r="AS144" t="s">
        <v>1067</v>
      </c>
      <c r="AT144">
        <v>0.02</v>
      </c>
      <c r="AU144" t="s">
        <v>1067</v>
      </c>
      <c r="AV144">
        <v>0</v>
      </c>
      <c r="AW144">
        <v>2</v>
      </c>
      <c r="AX144">
        <v>39279437</v>
      </c>
      <c r="AY144">
        <v>1</v>
      </c>
      <c r="AZ144">
        <v>0</v>
      </c>
      <c r="BA144">
        <v>151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 ca="1">Y144*Source!I58</f>
        <v>0.1158</v>
      </c>
      <c r="CY144">
        <f>AA144</f>
        <v>0</v>
      </c>
      <c r="CZ144">
        <f>AE144</f>
        <v>0</v>
      </c>
      <c r="DA144">
        <f>AI144</f>
        <v>6.08</v>
      </c>
      <c r="DB144">
        <v>0</v>
      </c>
    </row>
    <row r="145" spans="1:106">
      <c r="A145">
        <f ca="1">ROW(Source!A61)</f>
        <v>61</v>
      </c>
      <c r="B145">
        <v>39278658</v>
      </c>
      <c r="C145">
        <v>39279185</v>
      </c>
      <c r="D145">
        <v>37069580</v>
      </c>
      <c r="E145">
        <v>1</v>
      </c>
      <c r="F145">
        <v>1</v>
      </c>
      <c r="G145">
        <v>1</v>
      </c>
      <c r="H145">
        <v>1</v>
      </c>
      <c r="I145" t="s">
        <v>572</v>
      </c>
      <c r="J145" t="s">
        <v>1067</v>
      </c>
      <c r="K145" t="s">
        <v>573</v>
      </c>
      <c r="L145">
        <v>1191</v>
      </c>
      <c r="N145">
        <v>1013</v>
      </c>
      <c r="O145" t="s">
        <v>574</v>
      </c>
      <c r="P145" t="s">
        <v>574</v>
      </c>
      <c r="Q145">
        <v>1</v>
      </c>
      <c r="W145">
        <v>0</v>
      </c>
      <c r="X145">
        <v>1010519658</v>
      </c>
      <c r="Y145">
        <v>33.89</v>
      </c>
      <c r="AA145">
        <v>0</v>
      </c>
      <c r="AB145">
        <v>0</v>
      </c>
      <c r="AC145">
        <v>0</v>
      </c>
      <c r="AD145">
        <v>52.53</v>
      </c>
      <c r="AE145">
        <v>0</v>
      </c>
      <c r="AF145">
        <v>0</v>
      </c>
      <c r="AG145">
        <v>0</v>
      </c>
      <c r="AH145">
        <v>8.64</v>
      </c>
      <c r="AI145">
        <v>1</v>
      </c>
      <c r="AJ145">
        <v>1</v>
      </c>
      <c r="AK145">
        <v>1</v>
      </c>
      <c r="AL145">
        <v>6.08</v>
      </c>
      <c r="AN145">
        <v>0</v>
      </c>
      <c r="AO145">
        <v>1</v>
      </c>
      <c r="AP145">
        <v>0</v>
      </c>
      <c r="AQ145">
        <v>0</v>
      </c>
      <c r="AR145">
        <v>0</v>
      </c>
      <c r="AS145" t="s">
        <v>1067</v>
      </c>
      <c r="AT145">
        <v>33.89</v>
      </c>
      <c r="AU145" t="s">
        <v>1067</v>
      </c>
      <c r="AV145">
        <v>1</v>
      </c>
      <c r="AW145">
        <v>2</v>
      </c>
      <c r="AX145">
        <v>39279186</v>
      </c>
      <c r="AY145">
        <v>1</v>
      </c>
      <c r="AZ145">
        <v>0</v>
      </c>
      <c r="BA145">
        <v>152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 ca="1">Y145*Source!I61</f>
        <v>196.22310000000002</v>
      </c>
      <c r="CY145">
        <f>AD145</f>
        <v>52.53</v>
      </c>
      <c r="CZ145">
        <f>AH145</f>
        <v>8.64</v>
      </c>
      <c r="DA145">
        <f>AL145</f>
        <v>6.08</v>
      </c>
      <c r="DB145">
        <v>0</v>
      </c>
    </row>
    <row r="146" spans="1:106">
      <c r="A146">
        <f ca="1">ROW(Source!A61)</f>
        <v>61</v>
      </c>
      <c r="B146">
        <v>39278658</v>
      </c>
      <c r="C146">
        <v>39279185</v>
      </c>
      <c r="D146">
        <v>37064876</v>
      </c>
      <c r="E146">
        <v>1</v>
      </c>
      <c r="F146">
        <v>1</v>
      </c>
      <c r="G146">
        <v>1</v>
      </c>
      <c r="H146">
        <v>1</v>
      </c>
      <c r="I146" t="s">
        <v>575</v>
      </c>
      <c r="J146" t="s">
        <v>1067</v>
      </c>
      <c r="K146" t="s">
        <v>576</v>
      </c>
      <c r="L146">
        <v>1191</v>
      </c>
      <c r="N146">
        <v>1013</v>
      </c>
      <c r="O146" t="s">
        <v>574</v>
      </c>
      <c r="P146" t="s">
        <v>574</v>
      </c>
      <c r="Q146">
        <v>1</v>
      </c>
      <c r="W146">
        <v>0</v>
      </c>
      <c r="X146">
        <v>-1417349443</v>
      </c>
      <c r="Y146">
        <v>0.16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1</v>
      </c>
      <c r="AJ146">
        <v>1</v>
      </c>
      <c r="AK146">
        <v>6.08</v>
      </c>
      <c r="AL146">
        <v>1</v>
      </c>
      <c r="AN146">
        <v>0</v>
      </c>
      <c r="AO146">
        <v>1</v>
      </c>
      <c r="AP146">
        <v>0</v>
      </c>
      <c r="AQ146">
        <v>0</v>
      </c>
      <c r="AR146">
        <v>0</v>
      </c>
      <c r="AS146" t="s">
        <v>1067</v>
      </c>
      <c r="AT146">
        <v>0.16</v>
      </c>
      <c r="AU146" t="s">
        <v>1067</v>
      </c>
      <c r="AV146">
        <v>2</v>
      </c>
      <c r="AW146">
        <v>2</v>
      </c>
      <c r="AX146">
        <v>39279187</v>
      </c>
      <c r="AY146">
        <v>1</v>
      </c>
      <c r="AZ146">
        <v>0</v>
      </c>
      <c r="BA146">
        <v>153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 ca="1">Y146*Source!I61</f>
        <v>0.9264</v>
      </c>
      <c r="CY146">
        <f>AD146</f>
        <v>0</v>
      </c>
      <c r="CZ146">
        <f>AH146</f>
        <v>0</v>
      </c>
      <c r="DA146">
        <f>AL146</f>
        <v>1</v>
      </c>
      <c r="DB146">
        <v>0</v>
      </c>
    </row>
    <row r="147" spans="1:106">
      <c r="A147">
        <f ca="1">ROW(Source!A61)</f>
        <v>61</v>
      </c>
      <c r="B147">
        <v>39278658</v>
      </c>
      <c r="C147">
        <v>39279185</v>
      </c>
      <c r="D147">
        <v>36882452</v>
      </c>
      <c r="E147">
        <v>1</v>
      </c>
      <c r="F147">
        <v>1</v>
      </c>
      <c r="G147">
        <v>1</v>
      </c>
      <c r="H147">
        <v>2</v>
      </c>
      <c r="I147" t="s">
        <v>632</v>
      </c>
      <c r="J147" t="s">
        <v>633</v>
      </c>
      <c r="K147" t="s">
        <v>634</v>
      </c>
      <c r="L147">
        <v>1368</v>
      </c>
      <c r="N147">
        <v>1011</v>
      </c>
      <c r="O147" t="s">
        <v>580</v>
      </c>
      <c r="P147" t="s">
        <v>580</v>
      </c>
      <c r="Q147">
        <v>1</v>
      </c>
      <c r="W147">
        <v>0</v>
      </c>
      <c r="X147">
        <v>1188625873</v>
      </c>
      <c r="Y147">
        <v>0.1</v>
      </c>
      <c r="AA147">
        <v>0</v>
      </c>
      <c r="AB147">
        <v>190.06</v>
      </c>
      <c r="AC147">
        <v>13.5</v>
      </c>
      <c r="AD147">
        <v>0</v>
      </c>
      <c r="AE147">
        <v>0</v>
      </c>
      <c r="AF147">
        <v>31.26</v>
      </c>
      <c r="AG147">
        <v>13.5</v>
      </c>
      <c r="AH147">
        <v>0</v>
      </c>
      <c r="AI147">
        <v>1</v>
      </c>
      <c r="AJ147">
        <v>6.08</v>
      </c>
      <c r="AK147">
        <v>1</v>
      </c>
      <c r="AL147">
        <v>1</v>
      </c>
      <c r="AN147">
        <v>0</v>
      </c>
      <c r="AO147">
        <v>1</v>
      </c>
      <c r="AP147">
        <v>0</v>
      </c>
      <c r="AQ147">
        <v>0</v>
      </c>
      <c r="AR147">
        <v>0</v>
      </c>
      <c r="AS147" t="s">
        <v>1067</v>
      </c>
      <c r="AT147">
        <v>0.1</v>
      </c>
      <c r="AU147" t="s">
        <v>1067</v>
      </c>
      <c r="AV147">
        <v>0</v>
      </c>
      <c r="AW147">
        <v>2</v>
      </c>
      <c r="AX147">
        <v>39279188</v>
      </c>
      <c r="AY147">
        <v>1</v>
      </c>
      <c r="AZ147">
        <v>0</v>
      </c>
      <c r="BA147">
        <v>154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 ca="1">Y147*Source!I61</f>
        <v>0.57900000000000007</v>
      </c>
      <c r="CY147">
        <f>AB147</f>
        <v>190.06</v>
      </c>
      <c r="CZ147">
        <f>AF147</f>
        <v>31.26</v>
      </c>
      <c r="DA147">
        <f>AJ147</f>
        <v>6.08</v>
      </c>
      <c r="DB147">
        <v>0</v>
      </c>
    </row>
    <row r="148" spans="1:106">
      <c r="A148">
        <f ca="1">ROW(Source!A61)</f>
        <v>61</v>
      </c>
      <c r="B148">
        <v>39278658</v>
      </c>
      <c r="C148">
        <v>39279185</v>
      </c>
      <c r="D148">
        <v>36883554</v>
      </c>
      <c r="E148">
        <v>1</v>
      </c>
      <c r="F148">
        <v>1</v>
      </c>
      <c r="G148">
        <v>1</v>
      </c>
      <c r="H148">
        <v>2</v>
      </c>
      <c r="I148" t="s">
        <v>577</v>
      </c>
      <c r="J148" t="s">
        <v>578</v>
      </c>
      <c r="K148" t="s">
        <v>579</v>
      </c>
      <c r="L148">
        <v>1368</v>
      </c>
      <c r="N148">
        <v>1011</v>
      </c>
      <c r="O148" t="s">
        <v>580</v>
      </c>
      <c r="P148" t="s">
        <v>580</v>
      </c>
      <c r="Q148">
        <v>1</v>
      </c>
      <c r="W148">
        <v>0</v>
      </c>
      <c r="X148">
        <v>1372534845</v>
      </c>
      <c r="Y148">
        <v>0.06</v>
      </c>
      <c r="AA148">
        <v>0</v>
      </c>
      <c r="AB148">
        <v>399.52</v>
      </c>
      <c r="AC148">
        <v>11.6</v>
      </c>
      <c r="AD148">
        <v>0</v>
      </c>
      <c r="AE148">
        <v>0</v>
      </c>
      <c r="AF148">
        <v>65.709999999999994</v>
      </c>
      <c r="AG148">
        <v>11.6</v>
      </c>
      <c r="AH148">
        <v>0</v>
      </c>
      <c r="AI148">
        <v>1</v>
      </c>
      <c r="AJ148">
        <v>6.08</v>
      </c>
      <c r="AK148">
        <v>1</v>
      </c>
      <c r="AL148">
        <v>1</v>
      </c>
      <c r="AN148">
        <v>0</v>
      </c>
      <c r="AO148">
        <v>1</v>
      </c>
      <c r="AP148">
        <v>0</v>
      </c>
      <c r="AQ148">
        <v>0</v>
      </c>
      <c r="AR148">
        <v>0</v>
      </c>
      <c r="AS148" t="s">
        <v>1067</v>
      </c>
      <c r="AT148">
        <v>0.06</v>
      </c>
      <c r="AU148" t="s">
        <v>1067</v>
      </c>
      <c r="AV148">
        <v>0</v>
      </c>
      <c r="AW148">
        <v>2</v>
      </c>
      <c r="AX148">
        <v>39279189</v>
      </c>
      <c r="AY148">
        <v>1</v>
      </c>
      <c r="AZ148">
        <v>0</v>
      </c>
      <c r="BA148">
        <v>155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 ca="1">Y148*Source!I61</f>
        <v>0.34739999999999999</v>
      </c>
      <c r="CY148">
        <f>AB148</f>
        <v>399.52</v>
      </c>
      <c r="CZ148">
        <f>AF148</f>
        <v>65.709999999999994</v>
      </c>
      <c r="DA148">
        <f>AJ148</f>
        <v>6.08</v>
      </c>
      <c r="DB148">
        <v>0</v>
      </c>
    </row>
    <row r="149" spans="1:106">
      <c r="A149">
        <f ca="1">ROW(Source!A61)</f>
        <v>61</v>
      </c>
      <c r="B149">
        <v>39278658</v>
      </c>
      <c r="C149">
        <v>39279185</v>
      </c>
      <c r="D149">
        <v>36801792</v>
      </c>
      <c r="E149">
        <v>1</v>
      </c>
      <c r="F149">
        <v>1</v>
      </c>
      <c r="G149">
        <v>1</v>
      </c>
      <c r="H149">
        <v>3</v>
      </c>
      <c r="I149" t="s">
        <v>721</v>
      </c>
      <c r="J149" t="s">
        <v>722</v>
      </c>
      <c r="K149" t="s">
        <v>723</v>
      </c>
      <c r="L149">
        <v>1339</v>
      </c>
      <c r="N149">
        <v>1007</v>
      </c>
      <c r="O149" t="s">
        <v>1249</v>
      </c>
      <c r="P149" t="s">
        <v>1249</v>
      </c>
      <c r="Q149">
        <v>1</v>
      </c>
      <c r="W149">
        <v>0</v>
      </c>
      <c r="X149">
        <v>-1660354250</v>
      </c>
      <c r="Y149">
        <v>0.24</v>
      </c>
      <c r="AA149">
        <v>14.84</v>
      </c>
      <c r="AB149">
        <v>0</v>
      </c>
      <c r="AC149">
        <v>0</v>
      </c>
      <c r="AD149">
        <v>0</v>
      </c>
      <c r="AE149">
        <v>2.44</v>
      </c>
      <c r="AF149">
        <v>0</v>
      </c>
      <c r="AG149">
        <v>0</v>
      </c>
      <c r="AH149">
        <v>0</v>
      </c>
      <c r="AI149">
        <v>6.08</v>
      </c>
      <c r="AJ149">
        <v>1</v>
      </c>
      <c r="AK149">
        <v>1</v>
      </c>
      <c r="AL149">
        <v>1</v>
      </c>
      <c r="AN149">
        <v>0</v>
      </c>
      <c r="AO149">
        <v>1</v>
      </c>
      <c r="AP149">
        <v>0</v>
      </c>
      <c r="AQ149">
        <v>0</v>
      </c>
      <c r="AR149">
        <v>0</v>
      </c>
      <c r="AS149" t="s">
        <v>1067</v>
      </c>
      <c r="AT149">
        <v>0.24</v>
      </c>
      <c r="AU149" t="s">
        <v>1067</v>
      </c>
      <c r="AV149">
        <v>0</v>
      </c>
      <c r="AW149">
        <v>2</v>
      </c>
      <c r="AX149">
        <v>39279190</v>
      </c>
      <c r="AY149">
        <v>1</v>
      </c>
      <c r="AZ149">
        <v>0</v>
      </c>
      <c r="BA149">
        <v>156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 ca="1">Y149*Source!I61</f>
        <v>1.3895999999999999</v>
      </c>
      <c r="CY149">
        <f t="shared" ref="CY149:CY157" si="15">AA149</f>
        <v>14.84</v>
      </c>
      <c r="CZ149">
        <f t="shared" ref="CZ149:CZ157" si="16">AE149</f>
        <v>2.44</v>
      </c>
      <c r="DA149">
        <f t="shared" ref="DA149:DA157" si="17">AI149</f>
        <v>6.08</v>
      </c>
      <c r="DB149">
        <v>0</v>
      </c>
    </row>
    <row r="150" spans="1:106">
      <c r="A150">
        <f ca="1">ROW(Source!A61)</f>
        <v>61</v>
      </c>
      <c r="B150">
        <v>39278658</v>
      </c>
      <c r="C150">
        <v>39279185</v>
      </c>
      <c r="D150">
        <v>36802272</v>
      </c>
      <c r="E150">
        <v>1</v>
      </c>
      <c r="F150">
        <v>1</v>
      </c>
      <c r="G150">
        <v>1</v>
      </c>
      <c r="H150">
        <v>3</v>
      </c>
      <c r="I150" t="s">
        <v>724</v>
      </c>
      <c r="J150" t="s">
        <v>725</v>
      </c>
      <c r="K150" t="s">
        <v>726</v>
      </c>
      <c r="L150">
        <v>1354</v>
      </c>
      <c r="N150">
        <v>1010</v>
      </c>
      <c r="O150" t="s">
        <v>86</v>
      </c>
      <c r="P150" t="s">
        <v>86</v>
      </c>
      <c r="Q150">
        <v>1</v>
      </c>
      <c r="W150">
        <v>0</v>
      </c>
      <c r="X150">
        <v>-1046673864</v>
      </c>
      <c r="Y150">
        <v>5.0999999999999996</v>
      </c>
      <c r="AA150">
        <v>27.36</v>
      </c>
      <c r="AB150">
        <v>0</v>
      </c>
      <c r="AC150">
        <v>0</v>
      </c>
      <c r="AD150">
        <v>0</v>
      </c>
      <c r="AE150">
        <v>4.5</v>
      </c>
      <c r="AF150">
        <v>0</v>
      </c>
      <c r="AG150">
        <v>0</v>
      </c>
      <c r="AH150">
        <v>0</v>
      </c>
      <c r="AI150">
        <v>6.08</v>
      </c>
      <c r="AJ150">
        <v>1</v>
      </c>
      <c r="AK150">
        <v>1</v>
      </c>
      <c r="AL150">
        <v>1</v>
      </c>
      <c r="AN150">
        <v>0</v>
      </c>
      <c r="AO150">
        <v>1</v>
      </c>
      <c r="AP150">
        <v>0</v>
      </c>
      <c r="AQ150">
        <v>0</v>
      </c>
      <c r="AR150">
        <v>0</v>
      </c>
      <c r="AS150" t="s">
        <v>1067</v>
      </c>
      <c r="AT150">
        <v>5.0999999999999996</v>
      </c>
      <c r="AU150" t="s">
        <v>1067</v>
      </c>
      <c r="AV150">
        <v>0</v>
      </c>
      <c r="AW150">
        <v>2</v>
      </c>
      <c r="AX150">
        <v>39279191</v>
      </c>
      <c r="AY150">
        <v>1</v>
      </c>
      <c r="AZ150">
        <v>0</v>
      </c>
      <c r="BA150">
        <v>157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 ca="1">Y150*Source!I61</f>
        <v>29.528999999999996</v>
      </c>
      <c r="CY150">
        <f t="shared" si="15"/>
        <v>27.36</v>
      </c>
      <c r="CZ150">
        <f t="shared" si="16"/>
        <v>4.5</v>
      </c>
      <c r="DA150">
        <f t="shared" si="17"/>
        <v>6.08</v>
      </c>
      <c r="DB150">
        <v>0</v>
      </c>
    </row>
    <row r="151" spans="1:106">
      <c r="A151">
        <f ca="1">ROW(Source!A61)</f>
        <v>61</v>
      </c>
      <c r="B151">
        <v>39278658</v>
      </c>
      <c r="C151">
        <v>39279185</v>
      </c>
      <c r="D151">
        <v>36802521</v>
      </c>
      <c r="E151">
        <v>1</v>
      </c>
      <c r="F151">
        <v>1</v>
      </c>
      <c r="G151">
        <v>1</v>
      </c>
      <c r="H151">
        <v>3</v>
      </c>
      <c r="I151" t="s">
        <v>727</v>
      </c>
      <c r="J151" t="s">
        <v>728</v>
      </c>
      <c r="K151" t="s">
        <v>729</v>
      </c>
      <c r="L151">
        <v>1348</v>
      </c>
      <c r="N151">
        <v>1009</v>
      </c>
      <c r="O151" t="s">
        <v>1097</v>
      </c>
      <c r="P151" t="s">
        <v>1097</v>
      </c>
      <c r="Q151">
        <v>1000</v>
      </c>
      <c r="W151">
        <v>0</v>
      </c>
      <c r="X151">
        <v>-526970962</v>
      </c>
      <c r="Y151">
        <v>2.5499999999999998E-2</v>
      </c>
      <c r="AA151">
        <v>3565.74</v>
      </c>
      <c r="AB151">
        <v>0</v>
      </c>
      <c r="AC151">
        <v>0</v>
      </c>
      <c r="AD151">
        <v>0</v>
      </c>
      <c r="AE151">
        <v>586.47</v>
      </c>
      <c r="AF151">
        <v>0</v>
      </c>
      <c r="AG151">
        <v>0</v>
      </c>
      <c r="AH151">
        <v>0</v>
      </c>
      <c r="AI151">
        <v>6.08</v>
      </c>
      <c r="AJ151">
        <v>1</v>
      </c>
      <c r="AK151">
        <v>1</v>
      </c>
      <c r="AL151">
        <v>1</v>
      </c>
      <c r="AN151">
        <v>0</v>
      </c>
      <c r="AO151">
        <v>1</v>
      </c>
      <c r="AP151">
        <v>0</v>
      </c>
      <c r="AQ151">
        <v>0</v>
      </c>
      <c r="AR151">
        <v>0</v>
      </c>
      <c r="AS151" t="s">
        <v>1067</v>
      </c>
      <c r="AT151">
        <v>2.5499999999999998E-2</v>
      </c>
      <c r="AU151" t="s">
        <v>1067</v>
      </c>
      <c r="AV151">
        <v>0</v>
      </c>
      <c r="AW151">
        <v>2</v>
      </c>
      <c r="AX151">
        <v>39279192</v>
      </c>
      <c r="AY151">
        <v>1</v>
      </c>
      <c r="AZ151">
        <v>0</v>
      </c>
      <c r="BA151">
        <v>158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 ca="1">Y151*Source!I61</f>
        <v>0.147645</v>
      </c>
      <c r="CY151">
        <f t="shared" si="15"/>
        <v>3565.74</v>
      </c>
      <c r="CZ151">
        <f t="shared" si="16"/>
        <v>586.47</v>
      </c>
      <c r="DA151">
        <f t="shared" si="17"/>
        <v>6.08</v>
      </c>
      <c r="DB151">
        <v>0</v>
      </c>
    </row>
    <row r="152" spans="1:106">
      <c r="A152">
        <f ca="1">ROW(Source!A61)</f>
        <v>61</v>
      </c>
      <c r="B152">
        <v>39278658</v>
      </c>
      <c r="C152">
        <v>39279185</v>
      </c>
      <c r="D152">
        <v>36805188</v>
      </c>
      <c r="E152">
        <v>1</v>
      </c>
      <c r="F152">
        <v>1</v>
      </c>
      <c r="G152">
        <v>1</v>
      </c>
      <c r="H152">
        <v>3</v>
      </c>
      <c r="I152" t="s">
        <v>707</v>
      </c>
      <c r="J152" t="s">
        <v>708</v>
      </c>
      <c r="K152" t="s">
        <v>709</v>
      </c>
      <c r="L152">
        <v>1327</v>
      </c>
      <c r="N152">
        <v>1005</v>
      </c>
      <c r="O152" t="s">
        <v>1134</v>
      </c>
      <c r="P152" t="s">
        <v>1134</v>
      </c>
      <c r="Q152">
        <v>1</v>
      </c>
      <c r="W152">
        <v>0</v>
      </c>
      <c r="X152">
        <v>-1987926685</v>
      </c>
      <c r="Y152">
        <v>1.6</v>
      </c>
      <c r="AA152">
        <v>439.71</v>
      </c>
      <c r="AB152">
        <v>0</v>
      </c>
      <c r="AC152">
        <v>0</v>
      </c>
      <c r="AD152">
        <v>0</v>
      </c>
      <c r="AE152">
        <v>72.319999999999993</v>
      </c>
      <c r="AF152">
        <v>0</v>
      </c>
      <c r="AG152">
        <v>0</v>
      </c>
      <c r="AH152">
        <v>0</v>
      </c>
      <c r="AI152">
        <v>6.08</v>
      </c>
      <c r="AJ152">
        <v>1</v>
      </c>
      <c r="AK152">
        <v>1</v>
      </c>
      <c r="AL152">
        <v>1</v>
      </c>
      <c r="AN152">
        <v>0</v>
      </c>
      <c r="AO152">
        <v>1</v>
      </c>
      <c r="AP152">
        <v>0</v>
      </c>
      <c r="AQ152">
        <v>0</v>
      </c>
      <c r="AR152">
        <v>0</v>
      </c>
      <c r="AS152" t="s">
        <v>1067</v>
      </c>
      <c r="AT152">
        <v>1.6</v>
      </c>
      <c r="AU152" t="s">
        <v>1067</v>
      </c>
      <c r="AV152">
        <v>0</v>
      </c>
      <c r="AW152">
        <v>2</v>
      </c>
      <c r="AX152">
        <v>39279193</v>
      </c>
      <c r="AY152">
        <v>1</v>
      </c>
      <c r="AZ152">
        <v>0</v>
      </c>
      <c r="BA152">
        <v>159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 ca="1">Y152*Source!I61</f>
        <v>9.2640000000000011</v>
      </c>
      <c r="CY152">
        <f t="shared" si="15"/>
        <v>439.71</v>
      </c>
      <c r="CZ152">
        <f t="shared" si="16"/>
        <v>72.319999999999993</v>
      </c>
      <c r="DA152">
        <f t="shared" si="17"/>
        <v>6.08</v>
      </c>
      <c r="DB152">
        <v>0</v>
      </c>
    </row>
    <row r="153" spans="1:106">
      <c r="A153">
        <f ca="1">ROW(Source!A61)</f>
        <v>61</v>
      </c>
      <c r="B153">
        <v>39278658</v>
      </c>
      <c r="C153">
        <v>39279185</v>
      </c>
      <c r="D153">
        <v>36806413</v>
      </c>
      <c r="E153">
        <v>1</v>
      </c>
      <c r="F153">
        <v>1</v>
      </c>
      <c r="G153">
        <v>1</v>
      </c>
      <c r="H153">
        <v>3</v>
      </c>
      <c r="I153" t="s">
        <v>730</v>
      </c>
      <c r="J153" t="s">
        <v>731</v>
      </c>
      <c r="K153" t="s">
        <v>732</v>
      </c>
      <c r="L153">
        <v>1339</v>
      </c>
      <c r="N153">
        <v>1007</v>
      </c>
      <c r="O153" t="s">
        <v>1249</v>
      </c>
      <c r="P153" t="s">
        <v>1249</v>
      </c>
      <c r="Q153">
        <v>1</v>
      </c>
      <c r="W153">
        <v>0</v>
      </c>
      <c r="X153">
        <v>1795918813</v>
      </c>
      <c r="Y153">
        <v>4.4000000000000003E-3</v>
      </c>
      <c r="AA153">
        <v>453.45</v>
      </c>
      <c r="AB153">
        <v>0</v>
      </c>
      <c r="AC153">
        <v>0</v>
      </c>
      <c r="AD153">
        <v>0</v>
      </c>
      <c r="AE153">
        <v>74.58</v>
      </c>
      <c r="AF153">
        <v>0</v>
      </c>
      <c r="AG153">
        <v>0</v>
      </c>
      <c r="AH153">
        <v>0</v>
      </c>
      <c r="AI153">
        <v>6.08</v>
      </c>
      <c r="AJ153">
        <v>1</v>
      </c>
      <c r="AK153">
        <v>1</v>
      </c>
      <c r="AL153">
        <v>1</v>
      </c>
      <c r="AN153">
        <v>0</v>
      </c>
      <c r="AO153">
        <v>1</v>
      </c>
      <c r="AP153">
        <v>0</v>
      </c>
      <c r="AQ153">
        <v>0</v>
      </c>
      <c r="AR153">
        <v>0</v>
      </c>
      <c r="AS153" t="s">
        <v>1067</v>
      </c>
      <c r="AT153">
        <v>4.4000000000000003E-3</v>
      </c>
      <c r="AU153" t="s">
        <v>1067</v>
      </c>
      <c r="AV153">
        <v>0</v>
      </c>
      <c r="AW153">
        <v>2</v>
      </c>
      <c r="AX153">
        <v>39279194</v>
      </c>
      <c r="AY153">
        <v>1</v>
      </c>
      <c r="AZ153">
        <v>0</v>
      </c>
      <c r="BA153">
        <v>160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 ca="1">Y153*Source!I61</f>
        <v>2.5476000000000002E-2</v>
      </c>
      <c r="CY153">
        <f t="shared" si="15"/>
        <v>453.45</v>
      </c>
      <c r="CZ153">
        <f t="shared" si="16"/>
        <v>74.58</v>
      </c>
      <c r="DA153">
        <f t="shared" si="17"/>
        <v>6.08</v>
      </c>
      <c r="DB153">
        <v>0</v>
      </c>
    </row>
    <row r="154" spans="1:106">
      <c r="A154">
        <f ca="1">ROW(Source!A61)</f>
        <v>61</v>
      </c>
      <c r="B154">
        <v>39278658</v>
      </c>
      <c r="C154">
        <v>39279185</v>
      </c>
      <c r="D154">
        <v>36836983</v>
      </c>
      <c r="E154">
        <v>1</v>
      </c>
      <c r="F154">
        <v>1</v>
      </c>
      <c r="G154">
        <v>1</v>
      </c>
      <c r="H154">
        <v>3</v>
      </c>
      <c r="I154" t="s">
        <v>733</v>
      </c>
      <c r="J154" t="s">
        <v>734</v>
      </c>
      <c r="K154" t="s">
        <v>735</v>
      </c>
      <c r="L154">
        <v>1346</v>
      </c>
      <c r="N154">
        <v>1009</v>
      </c>
      <c r="O154" t="s">
        <v>1227</v>
      </c>
      <c r="P154" t="s">
        <v>1227</v>
      </c>
      <c r="Q154">
        <v>1</v>
      </c>
      <c r="W154">
        <v>0</v>
      </c>
      <c r="X154">
        <v>-1684093315</v>
      </c>
      <c r="Y154">
        <v>4.0199999999999996</v>
      </c>
      <c r="AA154">
        <v>49.19</v>
      </c>
      <c r="AB154">
        <v>0</v>
      </c>
      <c r="AC154">
        <v>0</v>
      </c>
      <c r="AD154">
        <v>0</v>
      </c>
      <c r="AE154">
        <v>8.09</v>
      </c>
      <c r="AF154">
        <v>0</v>
      </c>
      <c r="AG154">
        <v>0</v>
      </c>
      <c r="AH154">
        <v>0</v>
      </c>
      <c r="AI154">
        <v>6.08</v>
      </c>
      <c r="AJ154">
        <v>1</v>
      </c>
      <c r="AK154">
        <v>1</v>
      </c>
      <c r="AL154">
        <v>1</v>
      </c>
      <c r="AN154">
        <v>0</v>
      </c>
      <c r="AO154">
        <v>1</v>
      </c>
      <c r="AP154">
        <v>0</v>
      </c>
      <c r="AQ154">
        <v>0</v>
      </c>
      <c r="AR154">
        <v>0</v>
      </c>
      <c r="AS154" t="s">
        <v>1067</v>
      </c>
      <c r="AT154">
        <v>4.0199999999999996</v>
      </c>
      <c r="AU154" t="s">
        <v>1067</v>
      </c>
      <c r="AV154">
        <v>0</v>
      </c>
      <c r="AW154">
        <v>2</v>
      </c>
      <c r="AX154">
        <v>39279195</v>
      </c>
      <c r="AY154">
        <v>1</v>
      </c>
      <c r="AZ154">
        <v>0</v>
      </c>
      <c r="BA154">
        <v>161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 ca="1">Y154*Source!I61</f>
        <v>23.275799999999997</v>
      </c>
      <c r="CY154">
        <f t="shared" si="15"/>
        <v>49.19</v>
      </c>
      <c r="CZ154">
        <f t="shared" si="16"/>
        <v>8.09</v>
      </c>
      <c r="DA154">
        <f t="shared" si="17"/>
        <v>6.08</v>
      </c>
      <c r="DB154">
        <v>0</v>
      </c>
    </row>
    <row r="155" spans="1:106">
      <c r="A155">
        <f ca="1">ROW(Source!A61)</f>
        <v>61</v>
      </c>
      <c r="B155">
        <v>39278658</v>
      </c>
      <c r="C155">
        <v>39279185</v>
      </c>
      <c r="D155">
        <v>36797561</v>
      </c>
      <c r="E155">
        <v>17</v>
      </c>
      <c r="F155">
        <v>1</v>
      </c>
      <c r="G155">
        <v>1</v>
      </c>
      <c r="H155">
        <v>3</v>
      </c>
      <c r="I155" t="s">
        <v>1200</v>
      </c>
      <c r="J155" t="s">
        <v>1067</v>
      </c>
      <c r="K155" t="s">
        <v>1201</v>
      </c>
      <c r="L155">
        <v>1348</v>
      </c>
      <c r="N155">
        <v>1009</v>
      </c>
      <c r="O155" t="s">
        <v>1097</v>
      </c>
      <c r="P155" t="s">
        <v>1097</v>
      </c>
      <c r="Q155">
        <v>1000</v>
      </c>
      <c r="W155">
        <v>0</v>
      </c>
      <c r="X155">
        <v>1891904026</v>
      </c>
      <c r="Y155">
        <v>7.0999999999999994E-2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6.08</v>
      </c>
      <c r="AJ155">
        <v>1</v>
      </c>
      <c r="AK155">
        <v>1</v>
      </c>
      <c r="AL155">
        <v>1</v>
      </c>
      <c r="AN155">
        <v>0</v>
      </c>
      <c r="AO155">
        <v>0</v>
      </c>
      <c r="AP155">
        <v>0</v>
      </c>
      <c r="AQ155">
        <v>0</v>
      </c>
      <c r="AR155">
        <v>0</v>
      </c>
      <c r="AS155" t="s">
        <v>1067</v>
      </c>
      <c r="AT155">
        <v>7.0999999999999994E-2</v>
      </c>
      <c r="AU155" t="s">
        <v>1067</v>
      </c>
      <c r="AV155">
        <v>0</v>
      </c>
      <c r="AW155">
        <v>2</v>
      </c>
      <c r="AX155">
        <v>39279196</v>
      </c>
      <c r="AY155">
        <v>1</v>
      </c>
      <c r="AZ155">
        <v>0</v>
      </c>
      <c r="BA155">
        <v>162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 ca="1">Y155*Source!I61</f>
        <v>0.41108999999999996</v>
      </c>
      <c r="CY155">
        <f t="shared" si="15"/>
        <v>0</v>
      </c>
      <c r="CZ155">
        <f t="shared" si="16"/>
        <v>0</v>
      </c>
      <c r="DA155">
        <f t="shared" si="17"/>
        <v>6.08</v>
      </c>
      <c r="DB155">
        <v>0</v>
      </c>
    </row>
    <row r="156" spans="1:106">
      <c r="A156">
        <f ca="1">ROW(Source!A61)</f>
        <v>61</v>
      </c>
      <c r="B156">
        <v>39278658</v>
      </c>
      <c r="C156">
        <v>39279185</v>
      </c>
      <c r="D156">
        <v>36837796</v>
      </c>
      <c r="E156">
        <v>1</v>
      </c>
      <c r="F156">
        <v>1</v>
      </c>
      <c r="G156">
        <v>1</v>
      </c>
      <c r="H156">
        <v>3</v>
      </c>
      <c r="I156" t="s">
        <v>1196</v>
      </c>
      <c r="J156" t="s">
        <v>1198</v>
      </c>
      <c r="K156" t="s">
        <v>1197</v>
      </c>
      <c r="L156">
        <v>1348</v>
      </c>
      <c r="N156">
        <v>1009</v>
      </c>
      <c r="O156" t="s">
        <v>1097</v>
      </c>
      <c r="P156" t="s">
        <v>1097</v>
      </c>
      <c r="Q156">
        <v>1000</v>
      </c>
      <c r="W156">
        <v>0</v>
      </c>
      <c r="X156">
        <v>960802034</v>
      </c>
      <c r="Y156">
        <v>7.0999999999999994E-2</v>
      </c>
      <c r="AA156">
        <v>136706.73000000001</v>
      </c>
      <c r="AB156">
        <v>0</v>
      </c>
      <c r="AC156">
        <v>0</v>
      </c>
      <c r="AD156">
        <v>0</v>
      </c>
      <c r="AE156">
        <v>22484.66</v>
      </c>
      <c r="AF156">
        <v>0</v>
      </c>
      <c r="AG156">
        <v>0</v>
      </c>
      <c r="AH156">
        <v>0</v>
      </c>
      <c r="AI156">
        <v>6.08</v>
      </c>
      <c r="AJ156">
        <v>1</v>
      </c>
      <c r="AK156">
        <v>1</v>
      </c>
      <c r="AL156">
        <v>1</v>
      </c>
      <c r="AN156">
        <v>0</v>
      </c>
      <c r="AO156">
        <v>0</v>
      </c>
      <c r="AP156">
        <v>0</v>
      </c>
      <c r="AQ156">
        <v>0</v>
      </c>
      <c r="AR156">
        <v>0</v>
      </c>
      <c r="AS156" t="s">
        <v>1067</v>
      </c>
      <c r="AT156">
        <v>7.0999999999999994E-2</v>
      </c>
      <c r="AU156" t="s">
        <v>1067</v>
      </c>
      <c r="AV156">
        <v>0</v>
      </c>
      <c r="AW156">
        <v>1</v>
      </c>
      <c r="AX156">
        <v>-1</v>
      </c>
      <c r="AY156">
        <v>0</v>
      </c>
      <c r="AZ156">
        <v>0</v>
      </c>
      <c r="BA156" t="s">
        <v>1067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 ca="1">Y156*Source!I61</f>
        <v>0.41108999999999996</v>
      </c>
      <c r="CY156">
        <f t="shared" si="15"/>
        <v>136706.73000000001</v>
      </c>
      <c r="CZ156">
        <f t="shared" si="16"/>
        <v>22484.66</v>
      </c>
      <c r="DA156">
        <f t="shared" si="17"/>
        <v>6.08</v>
      </c>
      <c r="DB156">
        <v>0</v>
      </c>
    </row>
    <row r="157" spans="1:106">
      <c r="A157">
        <f ca="1">ROW(Source!A61)</f>
        <v>61</v>
      </c>
      <c r="B157">
        <v>39278658</v>
      </c>
      <c r="C157">
        <v>39279185</v>
      </c>
      <c r="D157">
        <v>36839212</v>
      </c>
      <c r="E157">
        <v>1</v>
      </c>
      <c r="F157">
        <v>1</v>
      </c>
      <c r="G157">
        <v>1</v>
      </c>
      <c r="H157">
        <v>3</v>
      </c>
      <c r="I157" t="s">
        <v>710</v>
      </c>
      <c r="J157" t="s">
        <v>711</v>
      </c>
      <c r="K157" t="s">
        <v>712</v>
      </c>
      <c r="L157">
        <v>1348</v>
      </c>
      <c r="N157">
        <v>1009</v>
      </c>
      <c r="O157" t="s">
        <v>1097</v>
      </c>
      <c r="P157" t="s">
        <v>1097</v>
      </c>
      <c r="Q157">
        <v>1000</v>
      </c>
      <c r="W157">
        <v>0</v>
      </c>
      <c r="X157">
        <v>-2084827333</v>
      </c>
      <c r="Y157">
        <v>7.1999999999999995E-2</v>
      </c>
      <c r="AA157">
        <v>26107.52</v>
      </c>
      <c r="AB157">
        <v>0</v>
      </c>
      <c r="AC157">
        <v>0</v>
      </c>
      <c r="AD157">
        <v>0</v>
      </c>
      <c r="AE157">
        <v>4294</v>
      </c>
      <c r="AF157">
        <v>0</v>
      </c>
      <c r="AG157">
        <v>0</v>
      </c>
      <c r="AH157">
        <v>0</v>
      </c>
      <c r="AI157">
        <v>6.08</v>
      </c>
      <c r="AJ157">
        <v>1</v>
      </c>
      <c r="AK157">
        <v>1</v>
      </c>
      <c r="AL157">
        <v>1</v>
      </c>
      <c r="AN157">
        <v>0</v>
      </c>
      <c r="AO157">
        <v>1</v>
      </c>
      <c r="AP157">
        <v>0</v>
      </c>
      <c r="AQ157">
        <v>0</v>
      </c>
      <c r="AR157">
        <v>0</v>
      </c>
      <c r="AS157" t="s">
        <v>1067</v>
      </c>
      <c r="AT157">
        <v>7.1999999999999995E-2</v>
      </c>
      <c r="AU157" t="s">
        <v>1067</v>
      </c>
      <c r="AV157">
        <v>0</v>
      </c>
      <c r="AW157">
        <v>2</v>
      </c>
      <c r="AX157">
        <v>39279197</v>
      </c>
      <c r="AY157">
        <v>1</v>
      </c>
      <c r="AZ157">
        <v>0</v>
      </c>
      <c r="BA157">
        <v>163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 ca="1">Y157*Source!I61</f>
        <v>0.41687999999999997</v>
      </c>
      <c r="CY157">
        <f t="shared" si="15"/>
        <v>26107.52</v>
      </c>
      <c r="CZ157">
        <f t="shared" si="16"/>
        <v>4294</v>
      </c>
      <c r="DA157">
        <f t="shared" si="17"/>
        <v>6.08</v>
      </c>
      <c r="DB157">
        <v>0</v>
      </c>
    </row>
    <row r="158" spans="1:106">
      <c r="A158">
        <f ca="1">ROW(Source!A64)</f>
        <v>64</v>
      </c>
      <c r="B158">
        <v>39278658</v>
      </c>
      <c r="C158">
        <v>39486635</v>
      </c>
      <c r="D158">
        <v>37068148</v>
      </c>
      <c r="E158">
        <v>1</v>
      </c>
      <c r="F158">
        <v>1</v>
      </c>
      <c r="G158">
        <v>1</v>
      </c>
      <c r="H158">
        <v>1</v>
      </c>
      <c r="I158" t="s">
        <v>630</v>
      </c>
      <c r="J158" t="s">
        <v>1067</v>
      </c>
      <c r="K158" t="s">
        <v>631</v>
      </c>
      <c r="L158">
        <v>1191</v>
      </c>
      <c r="N158">
        <v>1013</v>
      </c>
      <c r="O158" t="s">
        <v>574</v>
      </c>
      <c r="P158" t="s">
        <v>574</v>
      </c>
      <c r="Q158">
        <v>1</v>
      </c>
      <c r="W158">
        <v>0</v>
      </c>
      <c r="X158">
        <v>371339561</v>
      </c>
      <c r="Y158">
        <v>149.16649999999998</v>
      </c>
      <c r="AA158">
        <v>0</v>
      </c>
      <c r="AB158">
        <v>0</v>
      </c>
      <c r="AC158">
        <v>0</v>
      </c>
      <c r="AD158">
        <v>49.19</v>
      </c>
      <c r="AE158">
        <v>0</v>
      </c>
      <c r="AF158">
        <v>0</v>
      </c>
      <c r="AG158">
        <v>0</v>
      </c>
      <c r="AH158">
        <v>8.09</v>
      </c>
      <c r="AI158">
        <v>1</v>
      </c>
      <c r="AJ158">
        <v>1</v>
      </c>
      <c r="AK158">
        <v>1</v>
      </c>
      <c r="AL158">
        <v>6.08</v>
      </c>
      <c r="AN158">
        <v>0</v>
      </c>
      <c r="AO158">
        <v>1</v>
      </c>
      <c r="AP158">
        <v>1</v>
      </c>
      <c r="AQ158">
        <v>0</v>
      </c>
      <c r="AR158">
        <v>0</v>
      </c>
      <c r="AS158" t="s">
        <v>1067</v>
      </c>
      <c r="AT158">
        <v>129.71</v>
      </c>
      <c r="AU158" t="s">
        <v>1083</v>
      </c>
      <c r="AV158">
        <v>1</v>
      </c>
      <c r="AW158">
        <v>2</v>
      </c>
      <c r="AX158">
        <v>39486646</v>
      </c>
      <c r="AY158">
        <v>1</v>
      </c>
      <c r="AZ158">
        <v>0</v>
      </c>
      <c r="BA158">
        <v>164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 ca="1">Y158*Source!I64</f>
        <v>15.214982999999998</v>
      </c>
      <c r="CY158">
        <f>AD158</f>
        <v>49.19</v>
      </c>
      <c r="CZ158">
        <f>AH158</f>
        <v>8.09</v>
      </c>
      <c r="DA158">
        <f>AL158</f>
        <v>6.08</v>
      </c>
      <c r="DB158">
        <v>0</v>
      </c>
    </row>
    <row r="159" spans="1:106">
      <c r="A159">
        <f ca="1">ROW(Source!A64)</f>
        <v>64</v>
      </c>
      <c r="B159">
        <v>39278658</v>
      </c>
      <c r="C159">
        <v>39486635</v>
      </c>
      <c r="D159">
        <v>37064876</v>
      </c>
      <c r="E159">
        <v>1</v>
      </c>
      <c r="F159">
        <v>1</v>
      </c>
      <c r="G159">
        <v>1</v>
      </c>
      <c r="H159">
        <v>1</v>
      </c>
      <c r="I159" t="s">
        <v>575</v>
      </c>
      <c r="J159" t="s">
        <v>1067</v>
      </c>
      <c r="K159" t="s">
        <v>576</v>
      </c>
      <c r="L159">
        <v>1191</v>
      </c>
      <c r="N159">
        <v>1013</v>
      </c>
      <c r="O159" t="s">
        <v>574</v>
      </c>
      <c r="P159" t="s">
        <v>574</v>
      </c>
      <c r="Q159">
        <v>1</v>
      </c>
      <c r="W159">
        <v>0</v>
      </c>
      <c r="X159">
        <v>-1417349443</v>
      </c>
      <c r="Y159">
        <v>1.61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1</v>
      </c>
      <c r="AJ159">
        <v>1</v>
      </c>
      <c r="AK159">
        <v>6.08</v>
      </c>
      <c r="AL159">
        <v>1</v>
      </c>
      <c r="AN159">
        <v>0</v>
      </c>
      <c r="AO159">
        <v>1</v>
      </c>
      <c r="AP159">
        <v>0</v>
      </c>
      <c r="AQ159">
        <v>0</v>
      </c>
      <c r="AR159">
        <v>0</v>
      </c>
      <c r="AS159" t="s">
        <v>1067</v>
      </c>
      <c r="AT159">
        <v>1.61</v>
      </c>
      <c r="AU159" t="s">
        <v>1067</v>
      </c>
      <c r="AV159">
        <v>2</v>
      </c>
      <c r="AW159">
        <v>2</v>
      </c>
      <c r="AX159">
        <v>39486647</v>
      </c>
      <c r="AY159">
        <v>1</v>
      </c>
      <c r="AZ159">
        <v>2048</v>
      </c>
      <c r="BA159">
        <v>165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 ca="1">Y159*Source!I64</f>
        <v>0.16422</v>
      </c>
      <c r="CY159">
        <f>AD159</f>
        <v>0</v>
      </c>
      <c r="CZ159">
        <f>AH159</f>
        <v>0</v>
      </c>
      <c r="DA159">
        <f>AL159</f>
        <v>1</v>
      </c>
      <c r="DB159">
        <v>0</v>
      </c>
    </row>
    <row r="160" spans="1:106">
      <c r="A160">
        <f ca="1">ROW(Source!A64)</f>
        <v>64</v>
      </c>
      <c r="B160">
        <v>39278658</v>
      </c>
      <c r="C160">
        <v>39486635</v>
      </c>
      <c r="D160">
        <v>36882159</v>
      </c>
      <c r="E160">
        <v>1</v>
      </c>
      <c r="F160">
        <v>1</v>
      </c>
      <c r="G160">
        <v>1</v>
      </c>
      <c r="H160">
        <v>2</v>
      </c>
      <c r="I160" t="s">
        <v>586</v>
      </c>
      <c r="J160" t="s">
        <v>587</v>
      </c>
      <c r="K160" t="s">
        <v>588</v>
      </c>
      <c r="L160">
        <v>1368</v>
      </c>
      <c r="N160">
        <v>1011</v>
      </c>
      <c r="O160" t="s">
        <v>580</v>
      </c>
      <c r="P160" t="s">
        <v>580</v>
      </c>
      <c r="Q160">
        <v>1</v>
      </c>
      <c r="W160">
        <v>0</v>
      </c>
      <c r="X160">
        <v>-1718674368</v>
      </c>
      <c r="Y160">
        <v>1.2124999999999999</v>
      </c>
      <c r="AA160">
        <v>0</v>
      </c>
      <c r="AB160">
        <v>680.9</v>
      </c>
      <c r="AC160">
        <v>13.5</v>
      </c>
      <c r="AD160">
        <v>0</v>
      </c>
      <c r="AE160">
        <v>0</v>
      </c>
      <c r="AF160">
        <v>111.99</v>
      </c>
      <c r="AG160">
        <v>13.5</v>
      </c>
      <c r="AH160">
        <v>0</v>
      </c>
      <c r="AI160">
        <v>1</v>
      </c>
      <c r="AJ160">
        <v>6.08</v>
      </c>
      <c r="AK160">
        <v>1</v>
      </c>
      <c r="AL160">
        <v>1</v>
      </c>
      <c r="AN160">
        <v>0</v>
      </c>
      <c r="AO160">
        <v>1</v>
      </c>
      <c r="AP160">
        <v>1</v>
      </c>
      <c r="AQ160">
        <v>0</v>
      </c>
      <c r="AR160">
        <v>0</v>
      </c>
      <c r="AS160" t="s">
        <v>1067</v>
      </c>
      <c r="AT160">
        <v>0.97</v>
      </c>
      <c r="AU160" t="s">
        <v>1082</v>
      </c>
      <c r="AV160">
        <v>0</v>
      </c>
      <c r="AW160">
        <v>2</v>
      </c>
      <c r="AX160">
        <v>39486648</v>
      </c>
      <c r="AY160">
        <v>1</v>
      </c>
      <c r="AZ160">
        <v>0</v>
      </c>
      <c r="BA160">
        <v>166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 ca="1">Y160*Source!I64</f>
        <v>0.12367499999999998</v>
      </c>
      <c r="CY160">
        <f>AB160</f>
        <v>680.9</v>
      </c>
      <c r="CZ160">
        <f>AF160</f>
        <v>111.99</v>
      </c>
      <c r="DA160">
        <f>AJ160</f>
        <v>6.08</v>
      </c>
      <c r="DB160">
        <v>0</v>
      </c>
    </row>
    <row r="161" spans="1:106">
      <c r="A161">
        <f ca="1">ROW(Source!A64)</f>
        <v>64</v>
      </c>
      <c r="B161">
        <v>39278658</v>
      </c>
      <c r="C161">
        <v>39486635</v>
      </c>
      <c r="D161">
        <v>36883554</v>
      </c>
      <c r="E161">
        <v>1</v>
      </c>
      <c r="F161">
        <v>1</v>
      </c>
      <c r="G161">
        <v>1</v>
      </c>
      <c r="H161">
        <v>2</v>
      </c>
      <c r="I161" t="s">
        <v>577</v>
      </c>
      <c r="J161" t="s">
        <v>578</v>
      </c>
      <c r="K161" t="s">
        <v>579</v>
      </c>
      <c r="L161">
        <v>1368</v>
      </c>
      <c r="N161">
        <v>1011</v>
      </c>
      <c r="O161" t="s">
        <v>580</v>
      </c>
      <c r="P161" t="s">
        <v>580</v>
      </c>
      <c r="Q161">
        <v>1</v>
      </c>
      <c r="W161">
        <v>0</v>
      </c>
      <c r="X161">
        <v>1372534845</v>
      </c>
      <c r="Y161">
        <v>0.8</v>
      </c>
      <c r="AA161">
        <v>0</v>
      </c>
      <c r="AB161">
        <v>399.52</v>
      </c>
      <c r="AC161">
        <v>11.6</v>
      </c>
      <c r="AD161">
        <v>0</v>
      </c>
      <c r="AE161">
        <v>0</v>
      </c>
      <c r="AF161">
        <v>65.709999999999994</v>
      </c>
      <c r="AG161">
        <v>11.6</v>
      </c>
      <c r="AH161">
        <v>0</v>
      </c>
      <c r="AI161">
        <v>1</v>
      </c>
      <c r="AJ161">
        <v>6.08</v>
      </c>
      <c r="AK161">
        <v>1</v>
      </c>
      <c r="AL161">
        <v>1</v>
      </c>
      <c r="AN161">
        <v>0</v>
      </c>
      <c r="AO161">
        <v>1</v>
      </c>
      <c r="AP161">
        <v>1</v>
      </c>
      <c r="AQ161">
        <v>0</v>
      </c>
      <c r="AR161">
        <v>0</v>
      </c>
      <c r="AS161" t="s">
        <v>1067</v>
      </c>
      <c r="AT161">
        <v>0.64</v>
      </c>
      <c r="AU161" t="s">
        <v>1082</v>
      </c>
      <c r="AV161">
        <v>0</v>
      </c>
      <c r="AW161">
        <v>2</v>
      </c>
      <c r="AX161">
        <v>39486649</v>
      </c>
      <c r="AY161">
        <v>1</v>
      </c>
      <c r="AZ161">
        <v>0</v>
      </c>
      <c r="BA161">
        <v>167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 ca="1">Y161*Source!I64</f>
        <v>8.1600000000000006E-2</v>
      </c>
      <c r="CY161">
        <f>AB161</f>
        <v>399.52</v>
      </c>
      <c r="CZ161">
        <f>AF161</f>
        <v>65.709999999999994</v>
      </c>
      <c r="DA161">
        <f>AJ161</f>
        <v>6.08</v>
      </c>
      <c r="DB161">
        <v>0</v>
      </c>
    </row>
    <row r="162" spans="1:106">
      <c r="A162">
        <f ca="1">ROW(Source!A64)</f>
        <v>64</v>
      </c>
      <c r="B162">
        <v>39278658</v>
      </c>
      <c r="C162">
        <v>39486635</v>
      </c>
      <c r="D162">
        <v>36804549</v>
      </c>
      <c r="E162">
        <v>1</v>
      </c>
      <c r="F162">
        <v>1</v>
      </c>
      <c r="G162">
        <v>1</v>
      </c>
      <c r="H162">
        <v>3</v>
      </c>
      <c r="I162" t="s">
        <v>649</v>
      </c>
      <c r="J162" t="s">
        <v>650</v>
      </c>
      <c r="K162" t="s">
        <v>651</v>
      </c>
      <c r="L162">
        <v>1348</v>
      </c>
      <c r="N162">
        <v>1009</v>
      </c>
      <c r="O162" t="s">
        <v>1097</v>
      </c>
      <c r="P162" t="s">
        <v>1097</v>
      </c>
      <c r="Q162">
        <v>1000</v>
      </c>
      <c r="W162">
        <v>0</v>
      </c>
      <c r="X162">
        <v>888381482</v>
      </c>
      <c r="Y162">
        <v>4.1999999999999997E-3</v>
      </c>
      <c r="AA162">
        <v>51528</v>
      </c>
      <c r="AB162">
        <v>0</v>
      </c>
      <c r="AC162">
        <v>0</v>
      </c>
      <c r="AD162">
        <v>0</v>
      </c>
      <c r="AE162">
        <v>8475</v>
      </c>
      <c r="AF162">
        <v>0</v>
      </c>
      <c r="AG162">
        <v>0</v>
      </c>
      <c r="AH162">
        <v>0</v>
      </c>
      <c r="AI162">
        <v>6.08</v>
      </c>
      <c r="AJ162">
        <v>1</v>
      </c>
      <c r="AK162">
        <v>1</v>
      </c>
      <c r="AL162">
        <v>1</v>
      </c>
      <c r="AN162">
        <v>0</v>
      </c>
      <c r="AO162">
        <v>1</v>
      </c>
      <c r="AP162">
        <v>0</v>
      </c>
      <c r="AQ162">
        <v>0</v>
      </c>
      <c r="AR162">
        <v>0</v>
      </c>
      <c r="AS162" t="s">
        <v>1067</v>
      </c>
      <c r="AT162">
        <v>4.1999999999999997E-3</v>
      </c>
      <c r="AU162" t="s">
        <v>1067</v>
      </c>
      <c r="AV162">
        <v>0</v>
      </c>
      <c r="AW162">
        <v>2</v>
      </c>
      <c r="AX162">
        <v>39486650</v>
      </c>
      <c r="AY162">
        <v>1</v>
      </c>
      <c r="AZ162">
        <v>0</v>
      </c>
      <c r="BA162">
        <v>168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 ca="1">Y162*Source!I64</f>
        <v>4.2839999999999995E-4</v>
      </c>
      <c r="CY162">
        <f>AA162</f>
        <v>51528</v>
      </c>
      <c r="CZ162">
        <f>AE162</f>
        <v>8475</v>
      </c>
      <c r="DA162">
        <f>AI162</f>
        <v>6.08</v>
      </c>
      <c r="DB162">
        <v>0</v>
      </c>
    </row>
    <row r="163" spans="1:106">
      <c r="A163">
        <f ca="1">ROW(Source!A64)</f>
        <v>64</v>
      </c>
      <c r="B163">
        <v>39278658</v>
      </c>
      <c r="C163">
        <v>39486635</v>
      </c>
      <c r="D163">
        <v>36830314</v>
      </c>
      <c r="E163">
        <v>1</v>
      </c>
      <c r="F163">
        <v>1</v>
      </c>
      <c r="G163">
        <v>1</v>
      </c>
      <c r="H163">
        <v>3</v>
      </c>
      <c r="I163" t="s">
        <v>100</v>
      </c>
      <c r="J163" t="s">
        <v>102</v>
      </c>
      <c r="K163" t="s">
        <v>101</v>
      </c>
      <c r="L163">
        <v>1339</v>
      </c>
      <c r="N163">
        <v>1007</v>
      </c>
      <c r="O163" t="s">
        <v>1249</v>
      </c>
      <c r="P163" t="s">
        <v>1249</v>
      </c>
      <c r="Q163">
        <v>1</v>
      </c>
      <c r="W163">
        <v>0</v>
      </c>
      <c r="X163">
        <v>-645086769</v>
      </c>
      <c r="Y163">
        <v>0.19</v>
      </c>
      <c r="AA163">
        <v>9734.08</v>
      </c>
      <c r="AB163">
        <v>0</v>
      </c>
      <c r="AC163">
        <v>0</v>
      </c>
      <c r="AD163">
        <v>0</v>
      </c>
      <c r="AE163">
        <v>1601</v>
      </c>
      <c r="AF163">
        <v>0</v>
      </c>
      <c r="AG163">
        <v>0</v>
      </c>
      <c r="AH163">
        <v>0</v>
      </c>
      <c r="AI163">
        <v>6.08</v>
      </c>
      <c r="AJ163">
        <v>1</v>
      </c>
      <c r="AK163">
        <v>1</v>
      </c>
      <c r="AL163">
        <v>1</v>
      </c>
      <c r="AN163">
        <v>0</v>
      </c>
      <c r="AO163">
        <v>1</v>
      </c>
      <c r="AP163">
        <v>0</v>
      </c>
      <c r="AQ163">
        <v>0</v>
      </c>
      <c r="AR163">
        <v>0</v>
      </c>
      <c r="AS163" t="s">
        <v>1067</v>
      </c>
      <c r="AT163">
        <v>0.19</v>
      </c>
      <c r="AU163" t="s">
        <v>1067</v>
      </c>
      <c r="AV163">
        <v>0</v>
      </c>
      <c r="AW163">
        <v>2</v>
      </c>
      <c r="AX163">
        <v>39486651</v>
      </c>
      <c r="AY163">
        <v>1</v>
      </c>
      <c r="AZ163">
        <v>0</v>
      </c>
      <c r="BA163">
        <v>169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 ca="1">Y163*Source!I64</f>
        <v>1.9379999999999998E-2</v>
      </c>
      <c r="CY163">
        <f>AA163</f>
        <v>9734.08</v>
      </c>
      <c r="CZ163">
        <f>AE163</f>
        <v>1601</v>
      </c>
      <c r="DA163">
        <f>AI163</f>
        <v>6.08</v>
      </c>
      <c r="DB163">
        <v>0</v>
      </c>
    </row>
    <row r="164" spans="1:106">
      <c r="A164">
        <f ca="1">ROW(Source!A64)</f>
        <v>64</v>
      </c>
      <c r="B164">
        <v>39278658</v>
      </c>
      <c r="C164">
        <v>39486635</v>
      </c>
      <c r="D164">
        <v>36830504</v>
      </c>
      <c r="E164">
        <v>1</v>
      </c>
      <c r="F164">
        <v>1</v>
      </c>
      <c r="G164">
        <v>1</v>
      </c>
      <c r="H164">
        <v>3</v>
      </c>
      <c r="I164" t="s">
        <v>1247</v>
      </c>
      <c r="J164" t="s">
        <v>1250</v>
      </c>
      <c r="K164" t="s">
        <v>1248</v>
      </c>
      <c r="L164">
        <v>1339</v>
      </c>
      <c r="N164">
        <v>1007</v>
      </c>
      <c r="O164" t="s">
        <v>1249</v>
      </c>
      <c r="P164" t="s">
        <v>1249</v>
      </c>
      <c r="Q164">
        <v>1</v>
      </c>
      <c r="W164">
        <v>1</v>
      </c>
      <c r="X164">
        <v>-2001482958</v>
      </c>
      <c r="Y164">
        <v>-4.5999999999999996</v>
      </c>
      <c r="AA164">
        <v>8694.4</v>
      </c>
      <c r="AB164">
        <v>0</v>
      </c>
      <c r="AC164">
        <v>0</v>
      </c>
      <c r="AD164">
        <v>0</v>
      </c>
      <c r="AE164">
        <v>1430</v>
      </c>
      <c r="AF164">
        <v>0</v>
      </c>
      <c r="AG164">
        <v>0</v>
      </c>
      <c r="AH164">
        <v>0</v>
      </c>
      <c r="AI164">
        <v>6.08</v>
      </c>
      <c r="AJ164">
        <v>1</v>
      </c>
      <c r="AK164">
        <v>1</v>
      </c>
      <c r="AL164">
        <v>1</v>
      </c>
      <c r="AN164">
        <v>0</v>
      </c>
      <c r="AO164">
        <v>1</v>
      </c>
      <c r="AP164">
        <v>0</v>
      </c>
      <c r="AQ164">
        <v>0</v>
      </c>
      <c r="AR164">
        <v>0</v>
      </c>
      <c r="AS164" t="s">
        <v>1067</v>
      </c>
      <c r="AT164">
        <v>-4.5999999999999996</v>
      </c>
      <c r="AU164" t="s">
        <v>1067</v>
      </c>
      <c r="AV164">
        <v>0</v>
      </c>
      <c r="AW164">
        <v>2</v>
      </c>
      <c r="AX164">
        <v>39486652</v>
      </c>
      <c r="AY164">
        <v>1</v>
      </c>
      <c r="AZ164">
        <v>6144</v>
      </c>
      <c r="BA164">
        <v>170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 ca="1">Y164*Source!I64</f>
        <v>-0.46919999999999995</v>
      </c>
      <c r="CY164">
        <f>AA164</f>
        <v>8694.4</v>
      </c>
      <c r="CZ164">
        <f>AE164</f>
        <v>1430</v>
      </c>
      <c r="DA164">
        <f>AI164</f>
        <v>6.08</v>
      </c>
      <c r="DB164">
        <v>0</v>
      </c>
    </row>
    <row r="165" spans="1:106">
      <c r="A165">
        <f ca="1">ROW(Source!A64)</f>
        <v>64</v>
      </c>
      <c r="B165">
        <v>39278658</v>
      </c>
      <c r="C165">
        <v>39486635</v>
      </c>
      <c r="D165">
        <v>36831517</v>
      </c>
      <c r="E165">
        <v>1</v>
      </c>
      <c r="F165">
        <v>1</v>
      </c>
      <c r="G165">
        <v>1</v>
      </c>
      <c r="H165">
        <v>3</v>
      </c>
      <c r="I165" t="s">
        <v>1252</v>
      </c>
      <c r="J165" t="s">
        <v>1254</v>
      </c>
      <c r="K165" t="s">
        <v>1253</v>
      </c>
      <c r="L165">
        <v>1327</v>
      </c>
      <c r="N165">
        <v>1005</v>
      </c>
      <c r="O165" t="s">
        <v>1134</v>
      </c>
      <c r="P165" t="s">
        <v>1134</v>
      </c>
      <c r="Q165">
        <v>1</v>
      </c>
      <c r="W165">
        <v>0</v>
      </c>
      <c r="X165">
        <v>1196158359</v>
      </c>
      <c r="Y165">
        <v>100</v>
      </c>
      <c r="AA165">
        <v>336.1</v>
      </c>
      <c r="AB165">
        <v>0</v>
      </c>
      <c r="AC165">
        <v>0</v>
      </c>
      <c r="AD165">
        <v>0</v>
      </c>
      <c r="AE165">
        <v>55.28</v>
      </c>
      <c r="AF165">
        <v>0</v>
      </c>
      <c r="AG165">
        <v>0</v>
      </c>
      <c r="AH165">
        <v>0</v>
      </c>
      <c r="AI165">
        <v>6.08</v>
      </c>
      <c r="AJ165">
        <v>1</v>
      </c>
      <c r="AK165">
        <v>1</v>
      </c>
      <c r="AL165">
        <v>1</v>
      </c>
      <c r="AN165">
        <v>0</v>
      </c>
      <c r="AO165">
        <v>0</v>
      </c>
      <c r="AP165">
        <v>0</v>
      </c>
      <c r="AQ165">
        <v>0</v>
      </c>
      <c r="AR165">
        <v>0</v>
      </c>
      <c r="AS165" t="s">
        <v>1067</v>
      </c>
      <c r="AT165">
        <v>100</v>
      </c>
      <c r="AU165" t="s">
        <v>1067</v>
      </c>
      <c r="AV165">
        <v>0</v>
      </c>
      <c r="AW165">
        <v>1</v>
      </c>
      <c r="AX165">
        <v>-1</v>
      </c>
      <c r="AY165">
        <v>0</v>
      </c>
      <c r="AZ165">
        <v>0</v>
      </c>
      <c r="BA165" t="s">
        <v>1067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 ca="1">Y165*Source!I64</f>
        <v>10.199999999999999</v>
      </c>
      <c r="CY165">
        <f>AA165</f>
        <v>336.1</v>
      </c>
      <c r="CZ165">
        <f>AE165</f>
        <v>55.28</v>
      </c>
      <c r="DA165">
        <f>AI165</f>
        <v>6.08</v>
      </c>
      <c r="DB165">
        <v>0</v>
      </c>
    </row>
    <row r="166" spans="1:106">
      <c r="A166">
        <f ca="1">ROW(Source!A64)</f>
        <v>64</v>
      </c>
      <c r="B166">
        <v>39278658</v>
      </c>
      <c r="C166">
        <v>39486635</v>
      </c>
      <c r="D166">
        <v>36838972</v>
      </c>
      <c r="E166">
        <v>1</v>
      </c>
      <c r="F166">
        <v>1</v>
      </c>
      <c r="G166">
        <v>1</v>
      </c>
      <c r="H166">
        <v>3</v>
      </c>
      <c r="I166" t="s">
        <v>655</v>
      </c>
      <c r="J166" t="s">
        <v>656</v>
      </c>
      <c r="K166" t="s">
        <v>657</v>
      </c>
      <c r="L166">
        <v>1348</v>
      </c>
      <c r="N166">
        <v>1009</v>
      </c>
      <c r="O166" t="s">
        <v>1097</v>
      </c>
      <c r="P166" t="s">
        <v>1097</v>
      </c>
      <c r="Q166">
        <v>1000</v>
      </c>
      <c r="W166">
        <v>0</v>
      </c>
      <c r="X166">
        <v>1254963396</v>
      </c>
      <c r="Y166">
        <v>3.2000000000000002E-3</v>
      </c>
      <c r="AA166">
        <v>92750.399999999994</v>
      </c>
      <c r="AB166">
        <v>0</v>
      </c>
      <c r="AC166">
        <v>0</v>
      </c>
      <c r="AD166">
        <v>0</v>
      </c>
      <c r="AE166">
        <v>15255</v>
      </c>
      <c r="AF166">
        <v>0</v>
      </c>
      <c r="AG166">
        <v>0</v>
      </c>
      <c r="AH166">
        <v>0</v>
      </c>
      <c r="AI166">
        <v>6.08</v>
      </c>
      <c r="AJ166">
        <v>1</v>
      </c>
      <c r="AK166">
        <v>1</v>
      </c>
      <c r="AL166">
        <v>1</v>
      </c>
      <c r="AN166">
        <v>0</v>
      </c>
      <c r="AO166">
        <v>1</v>
      </c>
      <c r="AP166">
        <v>0</v>
      </c>
      <c r="AQ166">
        <v>0</v>
      </c>
      <c r="AR166">
        <v>0</v>
      </c>
      <c r="AS166" t="s">
        <v>1067</v>
      </c>
      <c r="AT166">
        <v>3.2000000000000002E-3</v>
      </c>
      <c r="AU166" t="s">
        <v>1067</v>
      </c>
      <c r="AV166">
        <v>0</v>
      </c>
      <c r="AW166">
        <v>2</v>
      </c>
      <c r="AX166">
        <v>39486653</v>
      </c>
      <c r="AY166">
        <v>1</v>
      </c>
      <c r="AZ166">
        <v>0</v>
      </c>
      <c r="BA166">
        <v>171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 ca="1">Y166*Source!I64</f>
        <v>3.2640000000000002E-4</v>
      </c>
      <c r="CY166">
        <f>AA166</f>
        <v>92750.399999999994</v>
      </c>
      <c r="CZ166">
        <f>AE166</f>
        <v>15255</v>
      </c>
      <c r="DA166">
        <f>AI166</f>
        <v>6.08</v>
      </c>
      <c r="DB166">
        <v>0</v>
      </c>
    </row>
    <row r="167" spans="1:106">
      <c r="A167">
        <f ca="1">ROW(Source!A67)</f>
        <v>67</v>
      </c>
      <c r="B167">
        <v>39278658</v>
      </c>
      <c r="C167">
        <v>39486657</v>
      </c>
      <c r="D167">
        <v>37070495</v>
      </c>
      <c r="E167">
        <v>1</v>
      </c>
      <c r="F167">
        <v>1</v>
      </c>
      <c r="G167">
        <v>1</v>
      </c>
      <c r="H167">
        <v>1</v>
      </c>
      <c r="I167" t="s">
        <v>736</v>
      </c>
      <c r="J167" t="s">
        <v>1067</v>
      </c>
      <c r="K167" t="s">
        <v>737</v>
      </c>
      <c r="L167">
        <v>1191</v>
      </c>
      <c r="N167">
        <v>1013</v>
      </c>
      <c r="O167" t="s">
        <v>574</v>
      </c>
      <c r="P167" t="s">
        <v>574</v>
      </c>
      <c r="Q167">
        <v>1</v>
      </c>
      <c r="W167">
        <v>0</v>
      </c>
      <c r="X167">
        <v>-784637506</v>
      </c>
      <c r="Y167">
        <v>8.831999999999999</v>
      </c>
      <c r="AA167">
        <v>0</v>
      </c>
      <c r="AB167">
        <v>0</v>
      </c>
      <c r="AC167">
        <v>0</v>
      </c>
      <c r="AD167">
        <v>53.14</v>
      </c>
      <c r="AE167">
        <v>0</v>
      </c>
      <c r="AF167">
        <v>0</v>
      </c>
      <c r="AG167">
        <v>0</v>
      </c>
      <c r="AH167">
        <v>8.74</v>
      </c>
      <c r="AI167">
        <v>1</v>
      </c>
      <c r="AJ167">
        <v>1</v>
      </c>
      <c r="AK167">
        <v>1</v>
      </c>
      <c r="AL167">
        <v>6.08</v>
      </c>
      <c r="AN167">
        <v>0</v>
      </c>
      <c r="AO167">
        <v>1</v>
      </c>
      <c r="AP167">
        <v>1</v>
      </c>
      <c r="AQ167">
        <v>0</v>
      </c>
      <c r="AR167">
        <v>0</v>
      </c>
      <c r="AS167" t="s">
        <v>1067</v>
      </c>
      <c r="AT167">
        <v>7.68</v>
      </c>
      <c r="AU167" t="s">
        <v>1083</v>
      </c>
      <c r="AV167">
        <v>1</v>
      </c>
      <c r="AW167">
        <v>2</v>
      </c>
      <c r="AX167">
        <v>39491721</v>
      </c>
      <c r="AY167">
        <v>1</v>
      </c>
      <c r="AZ167">
        <v>0</v>
      </c>
      <c r="BA167">
        <v>172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 ca="1">Y167*Source!I67</f>
        <v>15.226367999999997</v>
      </c>
      <c r="CY167">
        <f>AD167</f>
        <v>53.14</v>
      </c>
      <c r="CZ167">
        <f>AH167</f>
        <v>8.74</v>
      </c>
      <c r="DA167">
        <f>AL167</f>
        <v>6.08</v>
      </c>
      <c r="DB167">
        <v>0</v>
      </c>
    </row>
    <row r="168" spans="1:106">
      <c r="A168">
        <f ca="1">ROW(Source!A67)</f>
        <v>67</v>
      </c>
      <c r="B168">
        <v>39278658</v>
      </c>
      <c r="C168">
        <v>39486657</v>
      </c>
      <c r="D168">
        <v>37064876</v>
      </c>
      <c r="E168">
        <v>1</v>
      </c>
      <c r="F168">
        <v>1</v>
      </c>
      <c r="G168">
        <v>1</v>
      </c>
      <c r="H168">
        <v>1</v>
      </c>
      <c r="I168" t="s">
        <v>575</v>
      </c>
      <c r="J168" t="s">
        <v>1067</v>
      </c>
      <c r="K168" t="s">
        <v>576</v>
      </c>
      <c r="L168">
        <v>1191</v>
      </c>
      <c r="N168">
        <v>1013</v>
      </c>
      <c r="O168" t="s">
        <v>574</v>
      </c>
      <c r="P168" t="s">
        <v>574</v>
      </c>
      <c r="Q168">
        <v>1</v>
      </c>
      <c r="W168">
        <v>0</v>
      </c>
      <c r="X168">
        <v>-1417349443</v>
      </c>
      <c r="Y168">
        <v>0.12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1</v>
      </c>
      <c r="AJ168">
        <v>1</v>
      </c>
      <c r="AK168">
        <v>6.08</v>
      </c>
      <c r="AL168">
        <v>1</v>
      </c>
      <c r="AN168">
        <v>0</v>
      </c>
      <c r="AO168">
        <v>1</v>
      </c>
      <c r="AP168">
        <v>0</v>
      </c>
      <c r="AQ168">
        <v>0</v>
      </c>
      <c r="AR168">
        <v>0</v>
      </c>
      <c r="AS168" t="s">
        <v>1067</v>
      </c>
      <c r="AT168">
        <v>0.12</v>
      </c>
      <c r="AU168" t="s">
        <v>1067</v>
      </c>
      <c r="AV168">
        <v>2</v>
      </c>
      <c r="AW168">
        <v>2</v>
      </c>
      <c r="AX168">
        <v>39491722</v>
      </c>
      <c r="AY168">
        <v>1</v>
      </c>
      <c r="AZ168">
        <v>2048</v>
      </c>
      <c r="BA168">
        <v>173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 ca="1">Y168*Source!I67</f>
        <v>0.20687999999999998</v>
      </c>
      <c r="CY168">
        <f>AD168</f>
        <v>0</v>
      </c>
      <c r="CZ168">
        <f>AH168</f>
        <v>0</v>
      </c>
      <c r="DA168">
        <f>AL168</f>
        <v>1</v>
      </c>
      <c r="DB168">
        <v>0</v>
      </c>
    </row>
    <row r="169" spans="1:106">
      <c r="A169">
        <f ca="1">ROW(Source!A67)</f>
        <v>67</v>
      </c>
      <c r="B169">
        <v>39278658</v>
      </c>
      <c r="C169">
        <v>39486657</v>
      </c>
      <c r="D169">
        <v>36882159</v>
      </c>
      <c r="E169">
        <v>1</v>
      </c>
      <c r="F169">
        <v>1</v>
      </c>
      <c r="G169">
        <v>1</v>
      </c>
      <c r="H169">
        <v>2</v>
      </c>
      <c r="I169" t="s">
        <v>586</v>
      </c>
      <c r="J169" t="s">
        <v>587</v>
      </c>
      <c r="K169" t="s">
        <v>588</v>
      </c>
      <c r="L169">
        <v>1368</v>
      </c>
      <c r="N169">
        <v>1011</v>
      </c>
      <c r="O169" t="s">
        <v>580</v>
      </c>
      <c r="P169" t="s">
        <v>580</v>
      </c>
      <c r="Q169">
        <v>1</v>
      </c>
      <c r="W169">
        <v>0</v>
      </c>
      <c r="X169">
        <v>-1718674368</v>
      </c>
      <c r="Y169">
        <v>0.05</v>
      </c>
      <c r="AA169">
        <v>0</v>
      </c>
      <c r="AB169">
        <v>680.9</v>
      </c>
      <c r="AC169">
        <v>13.5</v>
      </c>
      <c r="AD169">
        <v>0</v>
      </c>
      <c r="AE169">
        <v>0</v>
      </c>
      <c r="AF169">
        <v>111.99</v>
      </c>
      <c r="AG169">
        <v>13.5</v>
      </c>
      <c r="AH169">
        <v>0</v>
      </c>
      <c r="AI169">
        <v>1</v>
      </c>
      <c r="AJ169">
        <v>6.08</v>
      </c>
      <c r="AK169">
        <v>1</v>
      </c>
      <c r="AL169">
        <v>1</v>
      </c>
      <c r="AN169">
        <v>0</v>
      </c>
      <c r="AO169">
        <v>1</v>
      </c>
      <c r="AP169">
        <v>1</v>
      </c>
      <c r="AQ169">
        <v>0</v>
      </c>
      <c r="AR169">
        <v>0</v>
      </c>
      <c r="AS169" t="s">
        <v>1067</v>
      </c>
      <c r="AT169">
        <v>0.04</v>
      </c>
      <c r="AU169" t="s">
        <v>1082</v>
      </c>
      <c r="AV169">
        <v>0</v>
      </c>
      <c r="AW169">
        <v>2</v>
      </c>
      <c r="AX169">
        <v>39491723</v>
      </c>
      <c r="AY169">
        <v>1</v>
      </c>
      <c r="AZ169">
        <v>0</v>
      </c>
      <c r="BA169">
        <v>174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 ca="1">Y169*Source!I67</f>
        <v>8.6199999999999999E-2</v>
      </c>
      <c r="CY169">
        <f>AB169</f>
        <v>680.9</v>
      </c>
      <c r="CZ169">
        <f>AF169</f>
        <v>111.99</v>
      </c>
      <c r="DA169">
        <f>AJ169</f>
        <v>6.08</v>
      </c>
      <c r="DB169">
        <v>0</v>
      </c>
    </row>
    <row r="170" spans="1:106">
      <c r="A170">
        <f ca="1">ROW(Source!A67)</f>
        <v>67</v>
      </c>
      <c r="B170">
        <v>39278658</v>
      </c>
      <c r="C170">
        <v>39486657</v>
      </c>
      <c r="D170">
        <v>36883554</v>
      </c>
      <c r="E170">
        <v>1</v>
      </c>
      <c r="F170">
        <v>1</v>
      </c>
      <c r="G170">
        <v>1</v>
      </c>
      <c r="H170">
        <v>2</v>
      </c>
      <c r="I170" t="s">
        <v>577</v>
      </c>
      <c r="J170" t="s">
        <v>578</v>
      </c>
      <c r="K170" t="s">
        <v>579</v>
      </c>
      <c r="L170">
        <v>1368</v>
      </c>
      <c r="N170">
        <v>1011</v>
      </c>
      <c r="O170" t="s">
        <v>580</v>
      </c>
      <c r="P170" t="s">
        <v>580</v>
      </c>
      <c r="Q170">
        <v>1</v>
      </c>
      <c r="W170">
        <v>0</v>
      </c>
      <c r="X170">
        <v>1372534845</v>
      </c>
      <c r="Y170">
        <v>0.1</v>
      </c>
      <c r="AA170">
        <v>0</v>
      </c>
      <c r="AB170">
        <v>399.52</v>
      </c>
      <c r="AC170">
        <v>11.6</v>
      </c>
      <c r="AD170">
        <v>0</v>
      </c>
      <c r="AE170">
        <v>0</v>
      </c>
      <c r="AF170">
        <v>65.709999999999994</v>
      </c>
      <c r="AG170">
        <v>11.6</v>
      </c>
      <c r="AH170">
        <v>0</v>
      </c>
      <c r="AI170">
        <v>1</v>
      </c>
      <c r="AJ170">
        <v>6.08</v>
      </c>
      <c r="AK170">
        <v>1</v>
      </c>
      <c r="AL170">
        <v>1</v>
      </c>
      <c r="AN170">
        <v>0</v>
      </c>
      <c r="AO170">
        <v>1</v>
      </c>
      <c r="AP170">
        <v>1</v>
      </c>
      <c r="AQ170">
        <v>0</v>
      </c>
      <c r="AR170">
        <v>0</v>
      </c>
      <c r="AS170" t="s">
        <v>1067</v>
      </c>
      <c r="AT170">
        <v>0.08</v>
      </c>
      <c r="AU170" t="s">
        <v>1082</v>
      </c>
      <c r="AV170">
        <v>0</v>
      </c>
      <c r="AW170">
        <v>2</v>
      </c>
      <c r="AX170">
        <v>39491724</v>
      </c>
      <c r="AY170">
        <v>1</v>
      </c>
      <c r="AZ170">
        <v>0</v>
      </c>
      <c r="BA170">
        <v>175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 ca="1">Y170*Source!I67</f>
        <v>0.1724</v>
      </c>
      <c r="CY170">
        <f>AB170</f>
        <v>399.52</v>
      </c>
      <c r="CZ170">
        <f>AF170</f>
        <v>65.709999999999994</v>
      </c>
      <c r="DA170">
        <f>AJ170</f>
        <v>6.08</v>
      </c>
      <c r="DB170">
        <v>0</v>
      </c>
    </row>
    <row r="171" spans="1:106">
      <c r="A171">
        <f ca="1">ROW(Source!A67)</f>
        <v>67</v>
      </c>
      <c r="B171">
        <v>39278658</v>
      </c>
      <c r="C171">
        <v>39486657</v>
      </c>
      <c r="D171">
        <v>36800489</v>
      </c>
      <c r="E171">
        <v>1</v>
      </c>
      <c r="F171">
        <v>1</v>
      </c>
      <c r="G171">
        <v>1</v>
      </c>
      <c r="H171">
        <v>3</v>
      </c>
      <c r="I171" t="s">
        <v>1264</v>
      </c>
      <c r="J171" t="s">
        <v>1266</v>
      </c>
      <c r="K171" t="s">
        <v>1265</v>
      </c>
      <c r="L171">
        <v>1348</v>
      </c>
      <c r="N171">
        <v>1009</v>
      </c>
      <c r="O171" t="s">
        <v>1097</v>
      </c>
      <c r="P171" t="s">
        <v>1097</v>
      </c>
      <c r="Q171">
        <v>1000</v>
      </c>
      <c r="W171">
        <v>1</v>
      </c>
      <c r="X171">
        <v>-1044631310</v>
      </c>
      <c r="Y171">
        <v>-1.4E-2</v>
      </c>
      <c r="AA171">
        <v>116128</v>
      </c>
      <c r="AB171">
        <v>0</v>
      </c>
      <c r="AC171">
        <v>0</v>
      </c>
      <c r="AD171">
        <v>0</v>
      </c>
      <c r="AE171">
        <v>19100</v>
      </c>
      <c r="AF171">
        <v>0</v>
      </c>
      <c r="AG171">
        <v>0</v>
      </c>
      <c r="AH171">
        <v>0</v>
      </c>
      <c r="AI171">
        <v>6.08</v>
      </c>
      <c r="AJ171">
        <v>1</v>
      </c>
      <c r="AK171">
        <v>1</v>
      </c>
      <c r="AL171">
        <v>1</v>
      </c>
      <c r="AN171">
        <v>0</v>
      </c>
      <c r="AO171">
        <v>1</v>
      </c>
      <c r="AP171">
        <v>0</v>
      </c>
      <c r="AQ171">
        <v>0</v>
      </c>
      <c r="AR171">
        <v>0</v>
      </c>
      <c r="AS171" t="s">
        <v>1067</v>
      </c>
      <c r="AT171">
        <v>-1.4E-2</v>
      </c>
      <c r="AU171" t="s">
        <v>1067</v>
      </c>
      <c r="AV171">
        <v>0</v>
      </c>
      <c r="AW171">
        <v>2</v>
      </c>
      <c r="AX171">
        <v>39491725</v>
      </c>
      <c r="AY171">
        <v>1</v>
      </c>
      <c r="AZ171">
        <v>6144</v>
      </c>
      <c r="BA171">
        <v>176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 ca="1">Y171*Source!I67</f>
        <v>-2.4136000000000001E-2</v>
      </c>
      <c r="CY171">
        <f>AA171</f>
        <v>116128</v>
      </c>
      <c r="CZ171">
        <f>AE171</f>
        <v>19100</v>
      </c>
      <c r="DA171">
        <f>AI171</f>
        <v>6.08</v>
      </c>
      <c r="DB171">
        <v>0</v>
      </c>
    </row>
    <row r="172" spans="1:106">
      <c r="A172">
        <f ca="1">ROW(Source!A67)</f>
        <v>67</v>
      </c>
      <c r="B172">
        <v>39278658</v>
      </c>
      <c r="C172">
        <v>39486657</v>
      </c>
      <c r="D172">
        <v>36801792</v>
      </c>
      <c r="E172">
        <v>1</v>
      </c>
      <c r="F172">
        <v>1</v>
      </c>
      <c r="G172">
        <v>1</v>
      </c>
      <c r="H172">
        <v>3</v>
      </c>
      <c r="I172" t="s">
        <v>721</v>
      </c>
      <c r="J172" t="s">
        <v>722</v>
      </c>
      <c r="K172" t="s">
        <v>723</v>
      </c>
      <c r="L172">
        <v>1339</v>
      </c>
      <c r="N172">
        <v>1007</v>
      </c>
      <c r="O172" t="s">
        <v>1249</v>
      </c>
      <c r="P172" t="s">
        <v>1249</v>
      </c>
      <c r="Q172">
        <v>1</v>
      </c>
      <c r="W172">
        <v>0</v>
      </c>
      <c r="X172">
        <v>-1660354250</v>
      </c>
      <c r="Y172">
        <v>0.28000000000000003</v>
      </c>
      <c r="AA172">
        <v>14.84</v>
      </c>
      <c r="AB172">
        <v>0</v>
      </c>
      <c r="AC172">
        <v>0</v>
      </c>
      <c r="AD172">
        <v>0</v>
      </c>
      <c r="AE172">
        <v>2.44</v>
      </c>
      <c r="AF172">
        <v>0</v>
      </c>
      <c r="AG172">
        <v>0</v>
      </c>
      <c r="AH172">
        <v>0</v>
      </c>
      <c r="AI172">
        <v>6.08</v>
      </c>
      <c r="AJ172">
        <v>1</v>
      </c>
      <c r="AK172">
        <v>1</v>
      </c>
      <c r="AL172">
        <v>1</v>
      </c>
      <c r="AN172">
        <v>0</v>
      </c>
      <c r="AO172">
        <v>1</v>
      </c>
      <c r="AP172">
        <v>0</v>
      </c>
      <c r="AQ172">
        <v>0</v>
      </c>
      <c r="AR172">
        <v>0</v>
      </c>
      <c r="AS172" t="s">
        <v>1067</v>
      </c>
      <c r="AT172">
        <v>0.28000000000000003</v>
      </c>
      <c r="AU172" t="s">
        <v>1067</v>
      </c>
      <c r="AV172">
        <v>0</v>
      </c>
      <c r="AW172">
        <v>2</v>
      </c>
      <c r="AX172">
        <v>39491726</v>
      </c>
      <c r="AY172">
        <v>1</v>
      </c>
      <c r="AZ172">
        <v>0</v>
      </c>
      <c r="BA172">
        <v>177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 ca="1">Y172*Source!I67</f>
        <v>0.48272000000000004</v>
      </c>
      <c r="CY172">
        <f>AA172</f>
        <v>14.84</v>
      </c>
      <c r="CZ172">
        <f>AE172</f>
        <v>2.44</v>
      </c>
      <c r="DA172">
        <f>AI172</f>
        <v>6.08</v>
      </c>
      <c r="DB172">
        <v>0</v>
      </c>
    </row>
    <row r="173" spans="1:106">
      <c r="A173">
        <f ca="1">ROW(Source!A67)</f>
        <v>67</v>
      </c>
      <c r="B173">
        <v>39278658</v>
      </c>
      <c r="C173">
        <v>39486657</v>
      </c>
      <c r="D173">
        <v>36837572</v>
      </c>
      <c r="E173">
        <v>1</v>
      </c>
      <c r="F173">
        <v>1</v>
      </c>
      <c r="G173">
        <v>1</v>
      </c>
      <c r="H173">
        <v>3</v>
      </c>
      <c r="I173" t="s">
        <v>1260</v>
      </c>
      <c r="J173" t="s">
        <v>1262</v>
      </c>
      <c r="K173" t="s">
        <v>1261</v>
      </c>
      <c r="L173">
        <v>1346</v>
      </c>
      <c r="N173">
        <v>1009</v>
      </c>
      <c r="O173" t="s">
        <v>1227</v>
      </c>
      <c r="P173" t="s">
        <v>1227</v>
      </c>
      <c r="Q173">
        <v>1</v>
      </c>
      <c r="W173">
        <v>0</v>
      </c>
      <c r="X173">
        <v>1872365097</v>
      </c>
      <c r="Y173">
        <v>14</v>
      </c>
      <c r="AA173">
        <v>96.31</v>
      </c>
      <c r="AB173">
        <v>0</v>
      </c>
      <c r="AC173">
        <v>0</v>
      </c>
      <c r="AD173">
        <v>0</v>
      </c>
      <c r="AE173">
        <v>15.84</v>
      </c>
      <c r="AF173">
        <v>0</v>
      </c>
      <c r="AG173">
        <v>0</v>
      </c>
      <c r="AH173">
        <v>0</v>
      </c>
      <c r="AI173">
        <v>6.08</v>
      </c>
      <c r="AJ173">
        <v>1</v>
      </c>
      <c r="AK173">
        <v>1</v>
      </c>
      <c r="AL173">
        <v>1</v>
      </c>
      <c r="AN173">
        <v>0</v>
      </c>
      <c r="AO173">
        <v>0</v>
      </c>
      <c r="AP173">
        <v>0</v>
      </c>
      <c r="AQ173">
        <v>0</v>
      </c>
      <c r="AR173">
        <v>0</v>
      </c>
      <c r="AS173" t="s">
        <v>1067</v>
      </c>
      <c r="AT173">
        <v>14</v>
      </c>
      <c r="AU173" t="s">
        <v>1067</v>
      </c>
      <c r="AV173">
        <v>0</v>
      </c>
      <c r="AW173">
        <v>1</v>
      </c>
      <c r="AX173">
        <v>-1</v>
      </c>
      <c r="AY173">
        <v>0</v>
      </c>
      <c r="AZ173">
        <v>0</v>
      </c>
      <c r="BA173" t="s">
        <v>1067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 ca="1">Y173*Source!I67</f>
        <v>24.135999999999999</v>
      </c>
      <c r="CY173">
        <f>AA173</f>
        <v>96.31</v>
      </c>
      <c r="CZ173">
        <f>AE173</f>
        <v>15.84</v>
      </c>
      <c r="DA173">
        <f>AI173</f>
        <v>6.08</v>
      </c>
      <c r="DB173">
        <v>0</v>
      </c>
    </row>
    <row r="174" spans="1:106">
      <c r="A174">
        <f ca="1">ROW(Source!A70)</f>
        <v>70</v>
      </c>
      <c r="B174">
        <v>39278658</v>
      </c>
      <c r="C174">
        <v>39486665</v>
      </c>
      <c r="D174">
        <v>37066837</v>
      </c>
      <c r="E174">
        <v>1</v>
      </c>
      <c r="F174">
        <v>1</v>
      </c>
      <c r="G174">
        <v>1</v>
      </c>
      <c r="H174">
        <v>1</v>
      </c>
      <c r="I174" t="s">
        <v>662</v>
      </c>
      <c r="J174" t="s">
        <v>1067</v>
      </c>
      <c r="K174" t="s">
        <v>663</v>
      </c>
      <c r="L174">
        <v>1191</v>
      </c>
      <c r="N174">
        <v>1013</v>
      </c>
      <c r="O174" t="s">
        <v>574</v>
      </c>
      <c r="P174" t="s">
        <v>574</v>
      </c>
      <c r="Q174">
        <v>1</v>
      </c>
      <c r="W174">
        <v>0</v>
      </c>
      <c r="X174">
        <v>1850719656</v>
      </c>
      <c r="Y174">
        <v>76.589999999999989</v>
      </c>
      <c r="AA174">
        <v>0</v>
      </c>
      <c r="AB174">
        <v>0</v>
      </c>
      <c r="AC174">
        <v>0</v>
      </c>
      <c r="AD174">
        <v>50.52</v>
      </c>
      <c r="AE174">
        <v>0</v>
      </c>
      <c r="AF174">
        <v>0</v>
      </c>
      <c r="AG174">
        <v>0</v>
      </c>
      <c r="AH174">
        <v>8.31</v>
      </c>
      <c r="AI174">
        <v>1</v>
      </c>
      <c r="AJ174">
        <v>1</v>
      </c>
      <c r="AK174">
        <v>1</v>
      </c>
      <c r="AL174">
        <v>6.08</v>
      </c>
      <c r="AN174">
        <v>0</v>
      </c>
      <c r="AO174">
        <v>1</v>
      </c>
      <c r="AP174">
        <v>1</v>
      </c>
      <c r="AQ174">
        <v>0</v>
      </c>
      <c r="AR174">
        <v>0</v>
      </c>
      <c r="AS174" t="s">
        <v>1067</v>
      </c>
      <c r="AT174">
        <v>66.599999999999994</v>
      </c>
      <c r="AU174" t="s">
        <v>1083</v>
      </c>
      <c r="AV174">
        <v>1</v>
      </c>
      <c r="AW174">
        <v>2</v>
      </c>
      <c r="AX174">
        <v>39486666</v>
      </c>
      <c r="AY174">
        <v>1</v>
      </c>
      <c r="AZ174">
        <v>0</v>
      </c>
      <c r="BA174">
        <v>178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 ca="1">Y174*Source!I70</f>
        <v>58.20839999999999</v>
      </c>
      <c r="CY174">
        <f>AD174</f>
        <v>50.52</v>
      </c>
      <c r="CZ174">
        <f>AH174</f>
        <v>8.31</v>
      </c>
      <c r="DA174">
        <f>AL174</f>
        <v>6.08</v>
      </c>
      <c r="DB174">
        <v>0</v>
      </c>
    </row>
    <row r="175" spans="1:106">
      <c r="A175">
        <f ca="1">ROW(Source!A70)</f>
        <v>70</v>
      </c>
      <c r="B175">
        <v>39278658</v>
      </c>
      <c r="C175">
        <v>39486665</v>
      </c>
      <c r="D175">
        <v>37064876</v>
      </c>
      <c r="E175">
        <v>1</v>
      </c>
      <c r="F175">
        <v>1</v>
      </c>
      <c r="G175">
        <v>1</v>
      </c>
      <c r="H175">
        <v>1</v>
      </c>
      <c r="I175" t="s">
        <v>575</v>
      </c>
      <c r="J175" t="s">
        <v>1067</v>
      </c>
      <c r="K175" t="s">
        <v>576</v>
      </c>
      <c r="L175">
        <v>1191</v>
      </c>
      <c r="N175">
        <v>1013</v>
      </c>
      <c r="O175" t="s">
        <v>574</v>
      </c>
      <c r="P175" t="s">
        <v>574</v>
      </c>
      <c r="Q175">
        <v>1</v>
      </c>
      <c r="W175">
        <v>0</v>
      </c>
      <c r="X175">
        <v>-1417349443</v>
      </c>
      <c r="Y175">
        <v>0.69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1</v>
      </c>
      <c r="AJ175">
        <v>1</v>
      </c>
      <c r="AK175">
        <v>6.08</v>
      </c>
      <c r="AL175">
        <v>1</v>
      </c>
      <c r="AN175">
        <v>0</v>
      </c>
      <c r="AO175">
        <v>1</v>
      </c>
      <c r="AP175">
        <v>0</v>
      </c>
      <c r="AQ175">
        <v>0</v>
      </c>
      <c r="AR175">
        <v>0</v>
      </c>
      <c r="AS175" t="s">
        <v>1067</v>
      </c>
      <c r="AT175">
        <v>0.69</v>
      </c>
      <c r="AU175" t="s">
        <v>1067</v>
      </c>
      <c r="AV175">
        <v>2</v>
      </c>
      <c r="AW175">
        <v>2</v>
      </c>
      <c r="AX175">
        <v>39486667</v>
      </c>
      <c r="AY175">
        <v>1</v>
      </c>
      <c r="AZ175">
        <v>2048</v>
      </c>
      <c r="BA175">
        <v>179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 ca="1">Y175*Source!I70</f>
        <v>0.52439999999999998</v>
      </c>
      <c r="CY175">
        <f>AD175</f>
        <v>0</v>
      </c>
      <c r="CZ175">
        <f>AH175</f>
        <v>0</v>
      </c>
      <c r="DA175">
        <f>AL175</f>
        <v>1</v>
      </c>
      <c r="DB175">
        <v>0</v>
      </c>
    </row>
    <row r="176" spans="1:106">
      <c r="A176">
        <f ca="1">ROW(Source!A70)</f>
        <v>70</v>
      </c>
      <c r="B176">
        <v>39278658</v>
      </c>
      <c r="C176">
        <v>39486665</v>
      </c>
      <c r="D176">
        <v>36882452</v>
      </c>
      <c r="E176">
        <v>1</v>
      </c>
      <c r="F176">
        <v>1</v>
      </c>
      <c r="G176">
        <v>1</v>
      </c>
      <c r="H176">
        <v>2</v>
      </c>
      <c r="I176" t="s">
        <v>632</v>
      </c>
      <c r="J176" t="s">
        <v>633</v>
      </c>
      <c r="K176" t="s">
        <v>634</v>
      </c>
      <c r="L176">
        <v>1368</v>
      </c>
      <c r="N176">
        <v>1011</v>
      </c>
      <c r="O176" t="s">
        <v>580</v>
      </c>
      <c r="P176" t="s">
        <v>580</v>
      </c>
      <c r="Q176">
        <v>1</v>
      </c>
      <c r="W176">
        <v>0</v>
      </c>
      <c r="X176">
        <v>1188625873</v>
      </c>
      <c r="Y176">
        <v>0.35000000000000003</v>
      </c>
      <c r="AA176">
        <v>0</v>
      </c>
      <c r="AB176">
        <v>190.06</v>
      </c>
      <c r="AC176">
        <v>13.5</v>
      </c>
      <c r="AD176">
        <v>0</v>
      </c>
      <c r="AE176">
        <v>0</v>
      </c>
      <c r="AF176">
        <v>31.26</v>
      </c>
      <c r="AG176">
        <v>13.5</v>
      </c>
      <c r="AH176">
        <v>0</v>
      </c>
      <c r="AI176">
        <v>1</v>
      </c>
      <c r="AJ176">
        <v>6.08</v>
      </c>
      <c r="AK176">
        <v>1</v>
      </c>
      <c r="AL176">
        <v>1</v>
      </c>
      <c r="AN176">
        <v>0</v>
      </c>
      <c r="AO176">
        <v>1</v>
      </c>
      <c r="AP176">
        <v>1</v>
      </c>
      <c r="AQ176">
        <v>0</v>
      </c>
      <c r="AR176">
        <v>0</v>
      </c>
      <c r="AS176" t="s">
        <v>1067</v>
      </c>
      <c r="AT176">
        <v>0.28000000000000003</v>
      </c>
      <c r="AU176" t="s">
        <v>1082</v>
      </c>
      <c r="AV176">
        <v>0</v>
      </c>
      <c r="AW176">
        <v>2</v>
      </c>
      <c r="AX176">
        <v>39486668</v>
      </c>
      <c r="AY176">
        <v>1</v>
      </c>
      <c r="AZ176">
        <v>0</v>
      </c>
      <c r="BA176">
        <v>180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 ca="1">Y176*Source!I70</f>
        <v>0.26600000000000001</v>
      </c>
      <c r="CY176">
        <f>AB176</f>
        <v>190.06</v>
      </c>
      <c r="CZ176">
        <f>AF176</f>
        <v>31.26</v>
      </c>
      <c r="DA176">
        <f>AJ176</f>
        <v>6.08</v>
      </c>
      <c r="DB176">
        <v>0</v>
      </c>
    </row>
    <row r="177" spans="1:106">
      <c r="A177">
        <f ca="1">ROW(Source!A70)</f>
        <v>70</v>
      </c>
      <c r="B177">
        <v>39278658</v>
      </c>
      <c r="C177">
        <v>39486665</v>
      </c>
      <c r="D177">
        <v>36883554</v>
      </c>
      <c r="E177">
        <v>1</v>
      </c>
      <c r="F177">
        <v>1</v>
      </c>
      <c r="G177">
        <v>1</v>
      </c>
      <c r="H177">
        <v>2</v>
      </c>
      <c r="I177" t="s">
        <v>577</v>
      </c>
      <c r="J177" t="s">
        <v>578</v>
      </c>
      <c r="K177" t="s">
        <v>579</v>
      </c>
      <c r="L177">
        <v>1368</v>
      </c>
      <c r="N177">
        <v>1011</v>
      </c>
      <c r="O177" t="s">
        <v>580</v>
      </c>
      <c r="P177" t="s">
        <v>580</v>
      </c>
      <c r="Q177">
        <v>1</v>
      </c>
      <c r="W177">
        <v>0</v>
      </c>
      <c r="X177">
        <v>1372534845</v>
      </c>
      <c r="Y177">
        <v>0.51249999999999996</v>
      </c>
      <c r="AA177">
        <v>0</v>
      </c>
      <c r="AB177">
        <v>399.52</v>
      </c>
      <c r="AC177">
        <v>11.6</v>
      </c>
      <c r="AD177">
        <v>0</v>
      </c>
      <c r="AE177">
        <v>0</v>
      </c>
      <c r="AF177">
        <v>65.709999999999994</v>
      </c>
      <c r="AG177">
        <v>11.6</v>
      </c>
      <c r="AH177">
        <v>0</v>
      </c>
      <c r="AI177">
        <v>1</v>
      </c>
      <c r="AJ177">
        <v>6.08</v>
      </c>
      <c r="AK177">
        <v>1</v>
      </c>
      <c r="AL177">
        <v>1</v>
      </c>
      <c r="AN177">
        <v>0</v>
      </c>
      <c r="AO177">
        <v>1</v>
      </c>
      <c r="AP177">
        <v>1</v>
      </c>
      <c r="AQ177">
        <v>0</v>
      </c>
      <c r="AR177">
        <v>0</v>
      </c>
      <c r="AS177" t="s">
        <v>1067</v>
      </c>
      <c r="AT177">
        <v>0.41</v>
      </c>
      <c r="AU177" t="s">
        <v>1082</v>
      </c>
      <c r="AV177">
        <v>0</v>
      </c>
      <c r="AW177">
        <v>2</v>
      </c>
      <c r="AX177">
        <v>39486669</v>
      </c>
      <c r="AY177">
        <v>1</v>
      </c>
      <c r="AZ177">
        <v>0</v>
      </c>
      <c r="BA177">
        <v>181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 ca="1">Y177*Source!I70</f>
        <v>0.38949999999999996</v>
      </c>
      <c r="CY177">
        <f>AB177</f>
        <v>399.52</v>
      </c>
      <c r="CZ177">
        <f>AF177</f>
        <v>65.709999999999994</v>
      </c>
      <c r="DA177">
        <f>AJ177</f>
        <v>6.08</v>
      </c>
      <c r="DB177">
        <v>0</v>
      </c>
    </row>
    <row r="178" spans="1:106">
      <c r="A178">
        <f ca="1">ROW(Source!A70)</f>
        <v>70</v>
      </c>
      <c r="B178">
        <v>39278658</v>
      </c>
      <c r="C178">
        <v>39486665</v>
      </c>
      <c r="D178">
        <v>36804526</v>
      </c>
      <c r="E178">
        <v>1</v>
      </c>
      <c r="F178">
        <v>1</v>
      </c>
      <c r="G178">
        <v>1</v>
      </c>
      <c r="H178">
        <v>3</v>
      </c>
      <c r="I178" t="s">
        <v>664</v>
      </c>
      <c r="J178" t="s">
        <v>665</v>
      </c>
      <c r="K178" t="s">
        <v>666</v>
      </c>
      <c r="L178">
        <v>1348</v>
      </c>
      <c r="N178">
        <v>1009</v>
      </c>
      <c r="O178" t="s">
        <v>1097</v>
      </c>
      <c r="P178" t="s">
        <v>1097</v>
      </c>
      <c r="Q178">
        <v>1000</v>
      </c>
      <c r="W178">
        <v>0</v>
      </c>
      <c r="X178">
        <v>-41639361</v>
      </c>
      <c r="Y178">
        <v>6.0000000000000001E-3</v>
      </c>
      <c r="AA178">
        <v>59057.47</v>
      </c>
      <c r="AB178">
        <v>0</v>
      </c>
      <c r="AC178">
        <v>0</v>
      </c>
      <c r="AD178">
        <v>0</v>
      </c>
      <c r="AE178">
        <v>9713.4</v>
      </c>
      <c r="AF178">
        <v>0</v>
      </c>
      <c r="AG178">
        <v>0</v>
      </c>
      <c r="AH178">
        <v>0</v>
      </c>
      <c r="AI178">
        <v>6.08</v>
      </c>
      <c r="AJ178">
        <v>1</v>
      </c>
      <c r="AK178">
        <v>1</v>
      </c>
      <c r="AL178">
        <v>1</v>
      </c>
      <c r="AN178">
        <v>0</v>
      </c>
      <c r="AO178">
        <v>1</v>
      </c>
      <c r="AP178">
        <v>0</v>
      </c>
      <c r="AQ178">
        <v>0</v>
      </c>
      <c r="AR178">
        <v>0</v>
      </c>
      <c r="AS178" t="s">
        <v>1067</v>
      </c>
      <c r="AT178">
        <v>6.0000000000000001E-3</v>
      </c>
      <c r="AU178" t="s">
        <v>1067</v>
      </c>
      <c r="AV178">
        <v>0</v>
      </c>
      <c r="AW178">
        <v>2</v>
      </c>
      <c r="AX178">
        <v>39486670</v>
      </c>
      <c r="AY178">
        <v>1</v>
      </c>
      <c r="AZ178">
        <v>0</v>
      </c>
      <c r="BA178">
        <v>182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 ca="1">Y178*Source!I70</f>
        <v>4.5599999999999998E-3</v>
      </c>
      <c r="CY178">
        <f t="shared" ref="CY178:CY184" si="18">AA178</f>
        <v>59057.47</v>
      </c>
      <c r="CZ178">
        <f t="shared" ref="CZ178:CZ184" si="19">AE178</f>
        <v>9713.4</v>
      </c>
      <c r="DA178">
        <f t="shared" ref="DA178:DA184" si="20">AI178</f>
        <v>6.08</v>
      </c>
      <c r="DB178">
        <v>0</v>
      </c>
    </row>
    <row r="179" spans="1:106">
      <c r="A179">
        <f ca="1">ROW(Source!A70)</f>
        <v>70</v>
      </c>
      <c r="B179">
        <v>39278658</v>
      </c>
      <c r="C179">
        <v>39486665</v>
      </c>
      <c r="D179">
        <v>36806488</v>
      </c>
      <c r="E179">
        <v>1</v>
      </c>
      <c r="F179">
        <v>1</v>
      </c>
      <c r="G179">
        <v>1</v>
      </c>
      <c r="H179">
        <v>3</v>
      </c>
      <c r="I179" t="s">
        <v>667</v>
      </c>
      <c r="J179" t="s">
        <v>668</v>
      </c>
      <c r="K179" t="s">
        <v>669</v>
      </c>
      <c r="L179">
        <v>1348</v>
      </c>
      <c r="N179">
        <v>1009</v>
      </c>
      <c r="O179" t="s">
        <v>1097</v>
      </c>
      <c r="P179" t="s">
        <v>1097</v>
      </c>
      <c r="Q179">
        <v>1000</v>
      </c>
      <c r="W179">
        <v>0</v>
      </c>
      <c r="X179">
        <v>-1421715385</v>
      </c>
      <c r="Y179">
        <v>7.0000000000000007E-2</v>
      </c>
      <c r="AA179">
        <v>4438.28</v>
      </c>
      <c r="AB179">
        <v>0</v>
      </c>
      <c r="AC179">
        <v>0</v>
      </c>
      <c r="AD179">
        <v>0</v>
      </c>
      <c r="AE179">
        <v>729.98</v>
      </c>
      <c r="AF179">
        <v>0</v>
      </c>
      <c r="AG179">
        <v>0</v>
      </c>
      <c r="AH179">
        <v>0</v>
      </c>
      <c r="AI179">
        <v>6.08</v>
      </c>
      <c r="AJ179">
        <v>1</v>
      </c>
      <c r="AK179">
        <v>1</v>
      </c>
      <c r="AL179">
        <v>1</v>
      </c>
      <c r="AN179">
        <v>0</v>
      </c>
      <c r="AO179">
        <v>1</v>
      </c>
      <c r="AP179">
        <v>0</v>
      </c>
      <c r="AQ179">
        <v>0</v>
      </c>
      <c r="AR179">
        <v>0</v>
      </c>
      <c r="AS179" t="s">
        <v>1067</v>
      </c>
      <c r="AT179">
        <v>7.0000000000000007E-2</v>
      </c>
      <c r="AU179" t="s">
        <v>1067</v>
      </c>
      <c r="AV179">
        <v>0</v>
      </c>
      <c r="AW179">
        <v>2</v>
      </c>
      <c r="AX179">
        <v>39486671</v>
      </c>
      <c r="AY179">
        <v>1</v>
      </c>
      <c r="AZ179">
        <v>0</v>
      </c>
      <c r="BA179">
        <v>183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 ca="1">Y179*Source!I70</f>
        <v>5.3200000000000004E-2</v>
      </c>
      <c r="CY179">
        <f t="shared" si="18"/>
        <v>4438.28</v>
      </c>
      <c r="CZ179">
        <f t="shared" si="19"/>
        <v>729.98</v>
      </c>
      <c r="DA179">
        <f t="shared" si="20"/>
        <v>6.08</v>
      </c>
      <c r="DB179">
        <v>0</v>
      </c>
    </row>
    <row r="180" spans="1:106">
      <c r="A180">
        <f ca="1">ROW(Source!A70)</f>
        <v>70</v>
      </c>
      <c r="B180">
        <v>39278658</v>
      </c>
      <c r="C180">
        <v>39486665</v>
      </c>
      <c r="D180">
        <v>36807325</v>
      </c>
      <c r="E180">
        <v>1</v>
      </c>
      <c r="F180">
        <v>1</v>
      </c>
      <c r="G180">
        <v>1</v>
      </c>
      <c r="H180">
        <v>3</v>
      </c>
      <c r="I180" t="s">
        <v>670</v>
      </c>
      <c r="J180" t="s">
        <v>671</v>
      </c>
      <c r="K180" t="s">
        <v>672</v>
      </c>
      <c r="L180">
        <v>1339</v>
      </c>
      <c r="N180">
        <v>1007</v>
      </c>
      <c r="O180" t="s">
        <v>1249</v>
      </c>
      <c r="P180" t="s">
        <v>1249</v>
      </c>
      <c r="Q180">
        <v>1</v>
      </c>
      <c r="W180">
        <v>0</v>
      </c>
      <c r="X180">
        <v>-1813551736</v>
      </c>
      <c r="Y180">
        <v>0.03</v>
      </c>
      <c r="AA180">
        <v>3103.23</v>
      </c>
      <c r="AB180">
        <v>0</v>
      </c>
      <c r="AC180">
        <v>0</v>
      </c>
      <c r="AD180">
        <v>0</v>
      </c>
      <c r="AE180">
        <v>510.4</v>
      </c>
      <c r="AF180">
        <v>0</v>
      </c>
      <c r="AG180">
        <v>0</v>
      </c>
      <c r="AH180">
        <v>0</v>
      </c>
      <c r="AI180">
        <v>6.08</v>
      </c>
      <c r="AJ180">
        <v>1</v>
      </c>
      <c r="AK180">
        <v>1</v>
      </c>
      <c r="AL180">
        <v>1</v>
      </c>
      <c r="AN180">
        <v>0</v>
      </c>
      <c r="AO180">
        <v>1</v>
      </c>
      <c r="AP180">
        <v>0</v>
      </c>
      <c r="AQ180">
        <v>0</v>
      </c>
      <c r="AR180">
        <v>0</v>
      </c>
      <c r="AS180" t="s">
        <v>1067</v>
      </c>
      <c r="AT180">
        <v>0.03</v>
      </c>
      <c r="AU180" t="s">
        <v>1067</v>
      </c>
      <c r="AV180">
        <v>0</v>
      </c>
      <c r="AW180">
        <v>2</v>
      </c>
      <c r="AX180">
        <v>39486672</v>
      </c>
      <c r="AY180">
        <v>1</v>
      </c>
      <c r="AZ180">
        <v>0</v>
      </c>
      <c r="BA180">
        <v>184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 ca="1">Y180*Source!I70</f>
        <v>2.2800000000000001E-2</v>
      </c>
      <c r="CY180">
        <f t="shared" si="18"/>
        <v>3103.23</v>
      </c>
      <c r="CZ180">
        <f t="shared" si="19"/>
        <v>510.4</v>
      </c>
      <c r="DA180">
        <f t="shared" si="20"/>
        <v>6.08</v>
      </c>
      <c r="DB180">
        <v>0</v>
      </c>
    </row>
    <row r="181" spans="1:106">
      <c r="A181">
        <f ca="1">ROW(Source!A70)</f>
        <v>70</v>
      </c>
      <c r="B181">
        <v>39278658</v>
      </c>
      <c r="C181">
        <v>39486665</v>
      </c>
      <c r="D181">
        <v>36830315</v>
      </c>
      <c r="E181">
        <v>1</v>
      </c>
      <c r="F181">
        <v>1</v>
      </c>
      <c r="G181">
        <v>1</v>
      </c>
      <c r="H181">
        <v>3</v>
      </c>
      <c r="I181" t="s">
        <v>673</v>
      </c>
      <c r="J181" t="s">
        <v>674</v>
      </c>
      <c r="K181" t="s">
        <v>675</v>
      </c>
      <c r="L181">
        <v>1339</v>
      </c>
      <c r="N181">
        <v>1007</v>
      </c>
      <c r="O181" t="s">
        <v>1249</v>
      </c>
      <c r="P181" t="s">
        <v>1249</v>
      </c>
      <c r="Q181">
        <v>1</v>
      </c>
      <c r="W181">
        <v>0</v>
      </c>
      <c r="X181">
        <v>-395792271</v>
      </c>
      <c r="Y181">
        <v>0.52</v>
      </c>
      <c r="AA181">
        <v>7824.96</v>
      </c>
      <c r="AB181">
        <v>0</v>
      </c>
      <c r="AC181">
        <v>0</v>
      </c>
      <c r="AD181">
        <v>0</v>
      </c>
      <c r="AE181">
        <v>1287</v>
      </c>
      <c r="AF181">
        <v>0</v>
      </c>
      <c r="AG181">
        <v>0</v>
      </c>
      <c r="AH181">
        <v>0</v>
      </c>
      <c r="AI181">
        <v>6.08</v>
      </c>
      <c r="AJ181">
        <v>1</v>
      </c>
      <c r="AK181">
        <v>1</v>
      </c>
      <c r="AL181">
        <v>1</v>
      </c>
      <c r="AN181">
        <v>0</v>
      </c>
      <c r="AO181">
        <v>1</v>
      </c>
      <c r="AP181">
        <v>0</v>
      </c>
      <c r="AQ181">
        <v>0</v>
      </c>
      <c r="AR181">
        <v>0</v>
      </c>
      <c r="AS181" t="s">
        <v>1067</v>
      </c>
      <c r="AT181">
        <v>0.52</v>
      </c>
      <c r="AU181" t="s">
        <v>1067</v>
      </c>
      <c r="AV181">
        <v>0</v>
      </c>
      <c r="AW181">
        <v>2</v>
      </c>
      <c r="AX181">
        <v>39486673</v>
      </c>
      <c r="AY181">
        <v>1</v>
      </c>
      <c r="AZ181">
        <v>0</v>
      </c>
      <c r="BA181">
        <v>185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 ca="1">Y181*Source!I70</f>
        <v>0.3952</v>
      </c>
      <c r="CY181">
        <f t="shared" si="18"/>
        <v>7824.96</v>
      </c>
      <c r="CZ181">
        <f t="shared" si="19"/>
        <v>1287</v>
      </c>
      <c r="DA181">
        <f t="shared" si="20"/>
        <v>6.08</v>
      </c>
      <c r="DB181">
        <v>0</v>
      </c>
    </row>
    <row r="182" spans="1:106">
      <c r="A182">
        <f ca="1">ROW(Source!A70)</f>
        <v>70</v>
      </c>
      <c r="B182">
        <v>39278658</v>
      </c>
      <c r="C182">
        <v>39486665</v>
      </c>
      <c r="D182">
        <v>36831274</v>
      </c>
      <c r="E182">
        <v>1</v>
      </c>
      <c r="F182">
        <v>1</v>
      </c>
      <c r="G182">
        <v>1</v>
      </c>
      <c r="H182">
        <v>3</v>
      </c>
      <c r="I182" t="s">
        <v>1270</v>
      </c>
      <c r="J182" t="s">
        <v>1273</v>
      </c>
      <c r="K182" t="s">
        <v>1271</v>
      </c>
      <c r="L182">
        <v>1329</v>
      </c>
      <c r="N182">
        <v>1005</v>
      </c>
      <c r="O182" t="s">
        <v>1272</v>
      </c>
      <c r="P182" t="s">
        <v>1272</v>
      </c>
      <c r="Q182">
        <v>1000</v>
      </c>
      <c r="W182">
        <v>1</v>
      </c>
      <c r="X182">
        <v>1310136093</v>
      </c>
      <c r="Y182">
        <v>-0.105</v>
      </c>
      <c r="AA182">
        <v>34048</v>
      </c>
      <c r="AB182">
        <v>0</v>
      </c>
      <c r="AC182">
        <v>0</v>
      </c>
      <c r="AD182">
        <v>0</v>
      </c>
      <c r="AE182">
        <v>5600</v>
      </c>
      <c r="AF182">
        <v>0</v>
      </c>
      <c r="AG182">
        <v>0</v>
      </c>
      <c r="AH182">
        <v>0</v>
      </c>
      <c r="AI182">
        <v>6.08</v>
      </c>
      <c r="AJ182">
        <v>1</v>
      </c>
      <c r="AK182">
        <v>1</v>
      </c>
      <c r="AL182">
        <v>1</v>
      </c>
      <c r="AN182">
        <v>0</v>
      </c>
      <c r="AO182">
        <v>1</v>
      </c>
      <c r="AP182">
        <v>0</v>
      </c>
      <c r="AQ182">
        <v>0</v>
      </c>
      <c r="AR182">
        <v>0</v>
      </c>
      <c r="AS182" t="s">
        <v>1067</v>
      </c>
      <c r="AT182">
        <v>-0.105</v>
      </c>
      <c r="AU182" t="s">
        <v>1067</v>
      </c>
      <c r="AV182">
        <v>0</v>
      </c>
      <c r="AW182">
        <v>2</v>
      </c>
      <c r="AX182">
        <v>39486674</v>
      </c>
      <c r="AY182">
        <v>1</v>
      </c>
      <c r="AZ182">
        <v>6144</v>
      </c>
      <c r="BA182">
        <v>186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 ca="1">Y182*Source!I70</f>
        <v>-7.9799999999999996E-2</v>
      </c>
      <c r="CY182">
        <f t="shared" si="18"/>
        <v>34048</v>
      </c>
      <c r="CZ182">
        <f t="shared" si="19"/>
        <v>5600</v>
      </c>
      <c r="DA182">
        <f t="shared" si="20"/>
        <v>6.08</v>
      </c>
      <c r="DB182">
        <v>0</v>
      </c>
    </row>
    <row r="183" spans="1:106">
      <c r="A183">
        <f ca="1">ROW(Source!A70)</f>
        <v>70</v>
      </c>
      <c r="B183">
        <v>39278658</v>
      </c>
      <c r="C183">
        <v>39486665</v>
      </c>
      <c r="D183">
        <v>36831519</v>
      </c>
      <c r="E183">
        <v>1</v>
      </c>
      <c r="F183">
        <v>1</v>
      </c>
      <c r="G183">
        <v>1</v>
      </c>
      <c r="H183">
        <v>3</v>
      </c>
      <c r="I183" t="s">
        <v>1275</v>
      </c>
      <c r="J183" t="s">
        <v>0</v>
      </c>
      <c r="K183" t="s">
        <v>1276</v>
      </c>
      <c r="L183">
        <v>1327</v>
      </c>
      <c r="N183">
        <v>1005</v>
      </c>
      <c r="O183" t="s">
        <v>1134</v>
      </c>
      <c r="P183" t="s">
        <v>1134</v>
      </c>
      <c r="Q183">
        <v>1</v>
      </c>
      <c r="W183">
        <v>0</v>
      </c>
      <c r="X183">
        <v>1702074179</v>
      </c>
      <c r="Y183">
        <v>100</v>
      </c>
      <c r="AA183">
        <v>552.05999999999995</v>
      </c>
      <c r="AB183">
        <v>0</v>
      </c>
      <c r="AC183">
        <v>0</v>
      </c>
      <c r="AD183">
        <v>0</v>
      </c>
      <c r="AE183">
        <v>90.8</v>
      </c>
      <c r="AF183">
        <v>0</v>
      </c>
      <c r="AG183">
        <v>0</v>
      </c>
      <c r="AH183">
        <v>0</v>
      </c>
      <c r="AI183">
        <v>6.08</v>
      </c>
      <c r="AJ183">
        <v>1</v>
      </c>
      <c r="AK183">
        <v>1</v>
      </c>
      <c r="AL183">
        <v>1</v>
      </c>
      <c r="AN183">
        <v>0</v>
      </c>
      <c r="AO183">
        <v>0</v>
      </c>
      <c r="AP183">
        <v>0</v>
      </c>
      <c r="AQ183">
        <v>0</v>
      </c>
      <c r="AR183">
        <v>0</v>
      </c>
      <c r="AS183" t="s">
        <v>1067</v>
      </c>
      <c r="AT183">
        <v>100</v>
      </c>
      <c r="AU183" t="s">
        <v>1067</v>
      </c>
      <c r="AV183">
        <v>0</v>
      </c>
      <c r="AW183">
        <v>1</v>
      </c>
      <c r="AX183">
        <v>-1</v>
      </c>
      <c r="AY183">
        <v>0</v>
      </c>
      <c r="AZ183">
        <v>0</v>
      </c>
      <c r="BA183" t="s">
        <v>1067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 ca="1">Y183*Source!I70</f>
        <v>76</v>
      </c>
      <c r="CY183">
        <f t="shared" si="18"/>
        <v>552.05999999999995</v>
      </c>
      <c r="CZ183">
        <f t="shared" si="19"/>
        <v>90.8</v>
      </c>
      <c r="DA183">
        <f t="shared" si="20"/>
        <v>6.08</v>
      </c>
      <c r="DB183">
        <v>0</v>
      </c>
    </row>
    <row r="184" spans="1:106">
      <c r="A184">
        <f ca="1">ROW(Source!A70)</f>
        <v>70</v>
      </c>
      <c r="B184">
        <v>39278658</v>
      </c>
      <c r="C184">
        <v>39486665</v>
      </c>
      <c r="D184">
        <v>36836927</v>
      </c>
      <c r="E184">
        <v>1</v>
      </c>
      <c r="F184">
        <v>1</v>
      </c>
      <c r="G184">
        <v>1</v>
      </c>
      <c r="H184">
        <v>3</v>
      </c>
      <c r="I184" t="s">
        <v>676</v>
      </c>
      <c r="J184" t="s">
        <v>677</v>
      </c>
      <c r="K184" t="s">
        <v>678</v>
      </c>
      <c r="L184">
        <v>1348</v>
      </c>
      <c r="N184">
        <v>1009</v>
      </c>
      <c r="O184" t="s">
        <v>1097</v>
      </c>
      <c r="P184" t="s">
        <v>1097</v>
      </c>
      <c r="Q184">
        <v>1000</v>
      </c>
      <c r="W184">
        <v>0</v>
      </c>
      <c r="X184">
        <v>-350008690</v>
      </c>
      <c r="Y184">
        <v>2.9999999999999997E-4</v>
      </c>
      <c r="AA184">
        <v>161120</v>
      </c>
      <c r="AB184">
        <v>0</v>
      </c>
      <c r="AC184">
        <v>0</v>
      </c>
      <c r="AD184">
        <v>0</v>
      </c>
      <c r="AE184">
        <v>26500</v>
      </c>
      <c r="AF184">
        <v>0</v>
      </c>
      <c r="AG184">
        <v>0</v>
      </c>
      <c r="AH184">
        <v>0</v>
      </c>
      <c r="AI184">
        <v>6.08</v>
      </c>
      <c r="AJ184">
        <v>1</v>
      </c>
      <c r="AK184">
        <v>1</v>
      </c>
      <c r="AL184">
        <v>1</v>
      </c>
      <c r="AN184">
        <v>0</v>
      </c>
      <c r="AO184">
        <v>1</v>
      </c>
      <c r="AP184">
        <v>0</v>
      </c>
      <c r="AQ184">
        <v>0</v>
      </c>
      <c r="AR184">
        <v>0</v>
      </c>
      <c r="AS184" t="s">
        <v>1067</v>
      </c>
      <c r="AT184">
        <v>2.9999999999999997E-4</v>
      </c>
      <c r="AU184" t="s">
        <v>1067</v>
      </c>
      <c r="AV184">
        <v>0</v>
      </c>
      <c r="AW184">
        <v>2</v>
      </c>
      <c r="AX184">
        <v>39486675</v>
      </c>
      <c r="AY184">
        <v>1</v>
      </c>
      <c r="AZ184">
        <v>0</v>
      </c>
      <c r="BA184">
        <v>187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 ca="1">Y184*Source!I70</f>
        <v>2.2799999999999999E-4</v>
      </c>
      <c r="CY184">
        <f t="shared" si="18"/>
        <v>161120</v>
      </c>
      <c r="CZ184">
        <f t="shared" si="19"/>
        <v>26500</v>
      </c>
      <c r="DA184">
        <f t="shared" si="20"/>
        <v>6.08</v>
      </c>
      <c r="DB184">
        <v>0</v>
      </c>
    </row>
    <row r="185" spans="1:106">
      <c r="A185">
        <f ca="1">ROW(Source!A73)</f>
        <v>73</v>
      </c>
      <c r="B185">
        <v>39278658</v>
      </c>
      <c r="C185">
        <v>39486679</v>
      </c>
      <c r="D185">
        <v>37065248</v>
      </c>
      <c r="E185">
        <v>1</v>
      </c>
      <c r="F185">
        <v>1</v>
      </c>
      <c r="G185">
        <v>1</v>
      </c>
      <c r="H185">
        <v>1</v>
      </c>
      <c r="I185" t="s">
        <v>584</v>
      </c>
      <c r="J185" t="s">
        <v>1067</v>
      </c>
      <c r="K185" t="s">
        <v>585</v>
      </c>
      <c r="L185">
        <v>1191</v>
      </c>
      <c r="N185">
        <v>1013</v>
      </c>
      <c r="O185" t="s">
        <v>574</v>
      </c>
      <c r="P185" t="s">
        <v>574</v>
      </c>
      <c r="Q185">
        <v>1</v>
      </c>
      <c r="W185">
        <v>0</v>
      </c>
      <c r="X185">
        <v>-400197608</v>
      </c>
      <c r="Y185">
        <v>7.7049999999999992</v>
      </c>
      <c r="AA185">
        <v>0</v>
      </c>
      <c r="AB185">
        <v>0</v>
      </c>
      <c r="AC185">
        <v>0</v>
      </c>
      <c r="AD185">
        <v>51.86</v>
      </c>
      <c r="AE185">
        <v>0</v>
      </c>
      <c r="AF185">
        <v>0</v>
      </c>
      <c r="AG185">
        <v>0</v>
      </c>
      <c r="AH185">
        <v>8.5299999999999994</v>
      </c>
      <c r="AI185">
        <v>1</v>
      </c>
      <c r="AJ185">
        <v>1</v>
      </c>
      <c r="AK185">
        <v>1</v>
      </c>
      <c r="AL185">
        <v>6.08</v>
      </c>
      <c r="AN185">
        <v>0</v>
      </c>
      <c r="AO185">
        <v>1</v>
      </c>
      <c r="AP185">
        <v>1</v>
      </c>
      <c r="AQ185">
        <v>0</v>
      </c>
      <c r="AR185">
        <v>0</v>
      </c>
      <c r="AS185" t="s">
        <v>1067</v>
      </c>
      <c r="AT185">
        <v>6.7</v>
      </c>
      <c r="AU185" t="s">
        <v>1083</v>
      </c>
      <c r="AV185">
        <v>1</v>
      </c>
      <c r="AW185">
        <v>2</v>
      </c>
      <c r="AX185">
        <v>39486680</v>
      </c>
      <c r="AY185">
        <v>1</v>
      </c>
      <c r="AZ185">
        <v>0</v>
      </c>
      <c r="BA185">
        <v>188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 ca="1">Y185*Source!I73</f>
        <v>3.7369249999999994</v>
      </c>
      <c r="CY185">
        <f>AD185</f>
        <v>51.86</v>
      </c>
      <c r="CZ185">
        <f>AH185</f>
        <v>8.5299999999999994</v>
      </c>
      <c r="DA185">
        <f>AL185</f>
        <v>6.08</v>
      </c>
      <c r="DB185">
        <v>0</v>
      </c>
    </row>
    <row r="186" spans="1:106">
      <c r="A186">
        <f ca="1">ROW(Source!A73)</f>
        <v>73</v>
      </c>
      <c r="B186">
        <v>39278658</v>
      </c>
      <c r="C186">
        <v>39486679</v>
      </c>
      <c r="D186">
        <v>36796979</v>
      </c>
      <c r="E186">
        <v>17</v>
      </c>
      <c r="F186">
        <v>1</v>
      </c>
      <c r="G186">
        <v>1</v>
      </c>
      <c r="H186">
        <v>3</v>
      </c>
      <c r="I186" t="s">
        <v>11</v>
      </c>
      <c r="J186" t="s">
        <v>1067</v>
      </c>
      <c r="K186" t="s">
        <v>12</v>
      </c>
      <c r="L186">
        <v>2233</v>
      </c>
      <c r="N186">
        <v>1013</v>
      </c>
      <c r="O186" t="s">
        <v>13</v>
      </c>
      <c r="P186" t="s">
        <v>13</v>
      </c>
      <c r="Q186">
        <v>1</v>
      </c>
      <c r="W186">
        <v>0</v>
      </c>
      <c r="X186">
        <v>-1710570218</v>
      </c>
      <c r="Y186">
        <v>100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6.08</v>
      </c>
      <c r="AJ186">
        <v>1</v>
      </c>
      <c r="AK186">
        <v>1</v>
      </c>
      <c r="AL186">
        <v>1</v>
      </c>
      <c r="AN186">
        <v>0</v>
      </c>
      <c r="AO186">
        <v>0</v>
      </c>
      <c r="AP186">
        <v>0</v>
      </c>
      <c r="AQ186">
        <v>0</v>
      </c>
      <c r="AR186">
        <v>0</v>
      </c>
      <c r="AS186" t="s">
        <v>1067</v>
      </c>
      <c r="AT186">
        <v>100</v>
      </c>
      <c r="AU186" t="s">
        <v>1067</v>
      </c>
      <c r="AV186">
        <v>0</v>
      </c>
      <c r="AW186">
        <v>2</v>
      </c>
      <c r="AX186">
        <v>39486681</v>
      </c>
      <c r="AY186">
        <v>1</v>
      </c>
      <c r="AZ186">
        <v>0</v>
      </c>
      <c r="BA186">
        <v>189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 ca="1">Y186*Source!I73</f>
        <v>48.5</v>
      </c>
      <c r="CY186">
        <f>AA186</f>
        <v>0</v>
      </c>
      <c r="CZ186">
        <f>AE186</f>
        <v>0</v>
      </c>
      <c r="DA186">
        <f>AI186</f>
        <v>6.08</v>
      </c>
      <c r="DB186">
        <v>0</v>
      </c>
    </row>
    <row r="187" spans="1:106">
      <c r="A187">
        <f ca="1">ROW(Source!A73)</f>
        <v>73</v>
      </c>
      <c r="B187">
        <v>39278658</v>
      </c>
      <c r="C187">
        <v>39486679</v>
      </c>
      <c r="D187">
        <v>36832249</v>
      </c>
      <c r="E187">
        <v>1</v>
      </c>
      <c r="F187">
        <v>1</v>
      </c>
      <c r="G187">
        <v>1</v>
      </c>
      <c r="H187">
        <v>3</v>
      </c>
      <c r="I187" t="s">
        <v>6</v>
      </c>
      <c r="J187" t="s">
        <v>9</v>
      </c>
      <c r="K187" t="s">
        <v>7</v>
      </c>
      <c r="L187">
        <v>1302</v>
      </c>
      <c r="N187">
        <v>1003</v>
      </c>
      <c r="O187" t="s">
        <v>8</v>
      </c>
      <c r="P187" t="s">
        <v>8</v>
      </c>
      <c r="Q187">
        <v>10</v>
      </c>
      <c r="W187">
        <v>0</v>
      </c>
      <c r="X187">
        <v>-1799600013</v>
      </c>
      <c r="Y187">
        <v>10</v>
      </c>
      <c r="AA187">
        <v>155.65</v>
      </c>
      <c r="AB187">
        <v>0</v>
      </c>
      <c r="AC187">
        <v>0</v>
      </c>
      <c r="AD187">
        <v>0</v>
      </c>
      <c r="AE187">
        <v>25.6</v>
      </c>
      <c r="AF187">
        <v>0</v>
      </c>
      <c r="AG187">
        <v>0</v>
      </c>
      <c r="AH187">
        <v>0</v>
      </c>
      <c r="AI187">
        <v>6.08</v>
      </c>
      <c r="AJ187">
        <v>1</v>
      </c>
      <c r="AK187">
        <v>1</v>
      </c>
      <c r="AL187">
        <v>1</v>
      </c>
      <c r="AN187">
        <v>0</v>
      </c>
      <c r="AO187">
        <v>0</v>
      </c>
      <c r="AP187">
        <v>0</v>
      </c>
      <c r="AQ187">
        <v>0</v>
      </c>
      <c r="AR187">
        <v>0</v>
      </c>
      <c r="AS187" t="s">
        <v>1067</v>
      </c>
      <c r="AT187">
        <v>10</v>
      </c>
      <c r="AU187" t="s">
        <v>1067</v>
      </c>
      <c r="AV187">
        <v>0</v>
      </c>
      <c r="AW187">
        <v>1</v>
      </c>
      <c r="AX187">
        <v>-1</v>
      </c>
      <c r="AY187">
        <v>0</v>
      </c>
      <c r="AZ187">
        <v>0</v>
      </c>
      <c r="BA187" t="s">
        <v>1067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 ca="1">Y187*Source!I73</f>
        <v>4.8499999999999996</v>
      </c>
      <c r="CY187">
        <f>AA187</f>
        <v>155.65</v>
      </c>
      <c r="CZ187">
        <f>AE187</f>
        <v>25.6</v>
      </c>
      <c r="DA187">
        <f>AI187</f>
        <v>6.08</v>
      </c>
      <c r="DB187">
        <v>0</v>
      </c>
    </row>
    <row r="188" spans="1:106">
      <c r="A188">
        <f ca="1">ROW(Source!A73)</f>
        <v>73</v>
      </c>
      <c r="B188">
        <v>39278658</v>
      </c>
      <c r="C188">
        <v>39486679</v>
      </c>
      <c r="D188">
        <v>36836997</v>
      </c>
      <c r="E188">
        <v>1</v>
      </c>
      <c r="F188">
        <v>1</v>
      </c>
      <c r="G188">
        <v>1</v>
      </c>
      <c r="H188">
        <v>3</v>
      </c>
      <c r="I188" t="s">
        <v>738</v>
      </c>
      <c r="J188" t="s">
        <v>739</v>
      </c>
      <c r="K188" t="s">
        <v>740</v>
      </c>
      <c r="L188">
        <v>1346</v>
      </c>
      <c r="N188">
        <v>1009</v>
      </c>
      <c r="O188" t="s">
        <v>1227</v>
      </c>
      <c r="P188" t="s">
        <v>1227</v>
      </c>
      <c r="Q188">
        <v>1</v>
      </c>
      <c r="W188">
        <v>0</v>
      </c>
      <c r="X188">
        <v>-1230081286</v>
      </c>
      <c r="Y188">
        <v>0.8</v>
      </c>
      <c r="AA188">
        <v>273.60000000000002</v>
      </c>
      <c r="AB188">
        <v>0</v>
      </c>
      <c r="AC188">
        <v>0</v>
      </c>
      <c r="AD188">
        <v>0</v>
      </c>
      <c r="AE188">
        <v>45</v>
      </c>
      <c r="AF188">
        <v>0</v>
      </c>
      <c r="AG188">
        <v>0</v>
      </c>
      <c r="AH188">
        <v>0</v>
      </c>
      <c r="AI188">
        <v>6.08</v>
      </c>
      <c r="AJ188">
        <v>1</v>
      </c>
      <c r="AK188">
        <v>1</v>
      </c>
      <c r="AL188">
        <v>1</v>
      </c>
      <c r="AN188">
        <v>0</v>
      </c>
      <c r="AO188">
        <v>1</v>
      </c>
      <c r="AP188">
        <v>0</v>
      </c>
      <c r="AQ188">
        <v>0</v>
      </c>
      <c r="AR188">
        <v>0</v>
      </c>
      <c r="AS188" t="s">
        <v>1067</v>
      </c>
      <c r="AT188">
        <v>0.8</v>
      </c>
      <c r="AU188" t="s">
        <v>1067</v>
      </c>
      <c r="AV188">
        <v>0</v>
      </c>
      <c r="AW188">
        <v>2</v>
      </c>
      <c r="AX188">
        <v>39486682</v>
      </c>
      <c r="AY188">
        <v>1</v>
      </c>
      <c r="AZ188">
        <v>0</v>
      </c>
      <c r="BA188">
        <v>190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 ca="1">Y188*Source!I73</f>
        <v>0.38800000000000001</v>
      </c>
      <c r="CY188">
        <f>AA188</f>
        <v>273.60000000000002</v>
      </c>
      <c r="CZ188">
        <f>AE188</f>
        <v>45</v>
      </c>
      <c r="DA188">
        <f>AI188</f>
        <v>6.08</v>
      </c>
      <c r="DB188">
        <v>0</v>
      </c>
    </row>
    <row r="189" spans="1:106">
      <c r="A189">
        <f ca="1">ROW(Source!A76)</f>
        <v>76</v>
      </c>
      <c r="B189">
        <v>39278658</v>
      </c>
      <c r="C189">
        <v>39486686</v>
      </c>
      <c r="D189">
        <v>37071037</v>
      </c>
      <c r="E189">
        <v>1</v>
      </c>
      <c r="F189">
        <v>1</v>
      </c>
      <c r="G189">
        <v>1</v>
      </c>
      <c r="H189">
        <v>1</v>
      </c>
      <c r="I189" t="s">
        <v>658</v>
      </c>
      <c r="J189" t="s">
        <v>1067</v>
      </c>
      <c r="K189" t="s">
        <v>659</v>
      </c>
      <c r="L189">
        <v>1191</v>
      </c>
      <c r="N189">
        <v>1013</v>
      </c>
      <c r="O189" t="s">
        <v>574</v>
      </c>
      <c r="P189" t="s">
        <v>574</v>
      </c>
      <c r="Q189">
        <v>1</v>
      </c>
      <c r="W189">
        <v>0</v>
      </c>
      <c r="X189">
        <v>1069510174</v>
      </c>
      <c r="Y189">
        <v>53.382999999999996</v>
      </c>
      <c r="AA189">
        <v>0</v>
      </c>
      <c r="AB189">
        <v>0</v>
      </c>
      <c r="AC189">
        <v>0</v>
      </c>
      <c r="AD189">
        <v>58.49</v>
      </c>
      <c r="AE189">
        <v>0</v>
      </c>
      <c r="AF189">
        <v>0</v>
      </c>
      <c r="AG189">
        <v>0</v>
      </c>
      <c r="AH189">
        <v>9.6199999999999992</v>
      </c>
      <c r="AI189">
        <v>1</v>
      </c>
      <c r="AJ189">
        <v>1</v>
      </c>
      <c r="AK189">
        <v>1</v>
      </c>
      <c r="AL189">
        <v>6.08</v>
      </c>
      <c r="AN189">
        <v>0</v>
      </c>
      <c r="AO189">
        <v>1</v>
      </c>
      <c r="AP189">
        <v>1</v>
      </c>
      <c r="AQ189">
        <v>0</v>
      </c>
      <c r="AR189">
        <v>0</v>
      </c>
      <c r="AS189" t="s">
        <v>1067</v>
      </c>
      <c r="AT189">
        <v>46.42</v>
      </c>
      <c r="AU189" t="s">
        <v>1083</v>
      </c>
      <c r="AV189">
        <v>1</v>
      </c>
      <c r="AW189">
        <v>2</v>
      </c>
      <c r="AX189">
        <v>39486687</v>
      </c>
      <c r="AY189">
        <v>1</v>
      </c>
      <c r="AZ189">
        <v>0</v>
      </c>
      <c r="BA189">
        <v>191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 ca="1">Y189*Source!I76</f>
        <v>11.231783199999999</v>
      </c>
      <c r="CY189">
        <f>AD189</f>
        <v>58.49</v>
      </c>
      <c r="CZ189">
        <f>AH189</f>
        <v>9.6199999999999992</v>
      </c>
      <c r="DA189">
        <f>AL189</f>
        <v>6.08</v>
      </c>
      <c r="DB189">
        <v>0</v>
      </c>
    </row>
    <row r="190" spans="1:106">
      <c r="A190">
        <f ca="1">ROW(Source!A76)</f>
        <v>76</v>
      </c>
      <c r="B190">
        <v>39278658</v>
      </c>
      <c r="C190">
        <v>39486686</v>
      </c>
      <c r="D190">
        <v>37064876</v>
      </c>
      <c r="E190">
        <v>1</v>
      </c>
      <c r="F190">
        <v>1</v>
      </c>
      <c r="G190">
        <v>1</v>
      </c>
      <c r="H190">
        <v>1</v>
      </c>
      <c r="I190" t="s">
        <v>575</v>
      </c>
      <c r="J190" t="s">
        <v>1067</v>
      </c>
      <c r="K190" t="s">
        <v>576</v>
      </c>
      <c r="L190">
        <v>1191</v>
      </c>
      <c r="N190">
        <v>1013</v>
      </c>
      <c r="O190" t="s">
        <v>574</v>
      </c>
      <c r="P190" t="s">
        <v>574</v>
      </c>
      <c r="Q190">
        <v>1</v>
      </c>
      <c r="W190">
        <v>0</v>
      </c>
      <c r="X190">
        <v>-1417349443</v>
      </c>
      <c r="Y190">
        <v>0.15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1</v>
      </c>
      <c r="AJ190">
        <v>1</v>
      </c>
      <c r="AK190">
        <v>6.08</v>
      </c>
      <c r="AL190">
        <v>1</v>
      </c>
      <c r="AN190">
        <v>0</v>
      </c>
      <c r="AO190">
        <v>1</v>
      </c>
      <c r="AP190">
        <v>0</v>
      </c>
      <c r="AQ190">
        <v>0</v>
      </c>
      <c r="AR190">
        <v>0</v>
      </c>
      <c r="AS190" t="s">
        <v>1067</v>
      </c>
      <c r="AT190">
        <v>0.15</v>
      </c>
      <c r="AU190" t="s">
        <v>1067</v>
      </c>
      <c r="AV190">
        <v>2</v>
      </c>
      <c r="AW190">
        <v>2</v>
      </c>
      <c r="AX190">
        <v>39486688</v>
      </c>
      <c r="AY190">
        <v>1</v>
      </c>
      <c r="AZ190">
        <v>2048</v>
      </c>
      <c r="BA190">
        <v>192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 ca="1">Y190*Source!I76</f>
        <v>3.1559999999999998E-2</v>
      </c>
      <c r="CY190">
        <f>AD190</f>
        <v>0</v>
      </c>
      <c r="CZ190">
        <f>AH190</f>
        <v>0</v>
      </c>
      <c r="DA190">
        <f>AL190</f>
        <v>1</v>
      </c>
      <c r="DB190">
        <v>0</v>
      </c>
    </row>
    <row r="191" spans="1:106">
      <c r="A191">
        <f ca="1">ROW(Source!A76)</f>
        <v>76</v>
      </c>
      <c r="B191">
        <v>39278658</v>
      </c>
      <c r="C191">
        <v>39486686</v>
      </c>
      <c r="D191">
        <v>36882452</v>
      </c>
      <c r="E191">
        <v>1</v>
      </c>
      <c r="F191">
        <v>1</v>
      </c>
      <c r="G191">
        <v>1</v>
      </c>
      <c r="H191">
        <v>2</v>
      </c>
      <c r="I191" t="s">
        <v>632</v>
      </c>
      <c r="J191" t="s">
        <v>633</v>
      </c>
      <c r="K191" t="s">
        <v>634</v>
      </c>
      <c r="L191">
        <v>1368</v>
      </c>
      <c r="N191">
        <v>1011</v>
      </c>
      <c r="O191" t="s">
        <v>580</v>
      </c>
      <c r="P191" t="s">
        <v>580</v>
      </c>
      <c r="Q191">
        <v>1</v>
      </c>
      <c r="W191">
        <v>0</v>
      </c>
      <c r="X191">
        <v>1188625873</v>
      </c>
      <c r="Y191">
        <v>2.5000000000000001E-2</v>
      </c>
      <c r="AA191">
        <v>0</v>
      </c>
      <c r="AB191">
        <v>190.06</v>
      </c>
      <c r="AC191">
        <v>13.5</v>
      </c>
      <c r="AD191">
        <v>0</v>
      </c>
      <c r="AE191">
        <v>0</v>
      </c>
      <c r="AF191">
        <v>31.26</v>
      </c>
      <c r="AG191">
        <v>13.5</v>
      </c>
      <c r="AH191">
        <v>0</v>
      </c>
      <c r="AI191">
        <v>1</v>
      </c>
      <c r="AJ191">
        <v>6.08</v>
      </c>
      <c r="AK191">
        <v>1</v>
      </c>
      <c r="AL191">
        <v>1</v>
      </c>
      <c r="AN191">
        <v>0</v>
      </c>
      <c r="AO191">
        <v>1</v>
      </c>
      <c r="AP191">
        <v>1</v>
      </c>
      <c r="AQ191">
        <v>0</v>
      </c>
      <c r="AR191">
        <v>0</v>
      </c>
      <c r="AS191" t="s">
        <v>1067</v>
      </c>
      <c r="AT191">
        <v>0.02</v>
      </c>
      <c r="AU191" t="s">
        <v>1082</v>
      </c>
      <c r="AV191">
        <v>0</v>
      </c>
      <c r="AW191">
        <v>2</v>
      </c>
      <c r="AX191">
        <v>39486689</v>
      </c>
      <c r="AY191">
        <v>1</v>
      </c>
      <c r="AZ191">
        <v>0</v>
      </c>
      <c r="BA191">
        <v>193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 ca="1">Y191*Source!I76</f>
        <v>5.2600000000000008E-3</v>
      </c>
      <c r="CY191">
        <f>AB191</f>
        <v>190.06</v>
      </c>
      <c r="CZ191">
        <f>AF191</f>
        <v>31.26</v>
      </c>
      <c r="DA191">
        <f>AJ191</f>
        <v>6.08</v>
      </c>
      <c r="DB191">
        <v>0</v>
      </c>
    </row>
    <row r="192" spans="1:106">
      <c r="A192">
        <f ca="1">ROW(Source!A76)</f>
        <v>76</v>
      </c>
      <c r="B192">
        <v>39278658</v>
      </c>
      <c r="C192">
        <v>39486686</v>
      </c>
      <c r="D192">
        <v>36883554</v>
      </c>
      <c r="E192">
        <v>1</v>
      </c>
      <c r="F192">
        <v>1</v>
      </c>
      <c r="G192">
        <v>1</v>
      </c>
      <c r="H192">
        <v>2</v>
      </c>
      <c r="I192" t="s">
        <v>577</v>
      </c>
      <c r="J192" t="s">
        <v>578</v>
      </c>
      <c r="K192" t="s">
        <v>579</v>
      </c>
      <c r="L192">
        <v>1368</v>
      </c>
      <c r="N192">
        <v>1011</v>
      </c>
      <c r="O192" t="s">
        <v>580</v>
      </c>
      <c r="P192" t="s">
        <v>580</v>
      </c>
      <c r="Q192">
        <v>1</v>
      </c>
      <c r="W192">
        <v>0</v>
      </c>
      <c r="X192">
        <v>1372534845</v>
      </c>
      <c r="Y192">
        <v>0.16250000000000001</v>
      </c>
      <c r="AA192">
        <v>0</v>
      </c>
      <c r="AB192">
        <v>399.52</v>
      </c>
      <c r="AC192">
        <v>11.6</v>
      </c>
      <c r="AD192">
        <v>0</v>
      </c>
      <c r="AE192">
        <v>0</v>
      </c>
      <c r="AF192">
        <v>65.709999999999994</v>
      </c>
      <c r="AG192">
        <v>11.6</v>
      </c>
      <c r="AH192">
        <v>0</v>
      </c>
      <c r="AI192">
        <v>1</v>
      </c>
      <c r="AJ192">
        <v>6.08</v>
      </c>
      <c r="AK192">
        <v>1</v>
      </c>
      <c r="AL192">
        <v>1</v>
      </c>
      <c r="AN192">
        <v>0</v>
      </c>
      <c r="AO192">
        <v>1</v>
      </c>
      <c r="AP192">
        <v>1</v>
      </c>
      <c r="AQ192">
        <v>0</v>
      </c>
      <c r="AR192">
        <v>0</v>
      </c>
      <c r="AS192" t="s">
        <v>1067</v>
      </c>
      <c r="AT192">
        <v>0.13</v>
      </c>
      <c r="AU192" t="s">
        <v>1082</v>
      </c>
      <c r="AV192">
        <v>0</v>
      </c>
      <c r="AW192">
        <v>2</v>
      </c>
      <c r="AX192">
        <v>39486690</v>
      </c>
      <c r="AY192">
        <v>1</v>
      </c>
      <c r="AZ192">
        <v>0</v>
      </c>
      <c r="BA192">
        <v>194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 ca="1">Y192*Source!I76</f>
        <v>3.4190000000000005E-2</v>
      </c>
      <c r="CY192">
        <f>AB192</f>
        <v>399.52</v>
      </c>
      <c r="CZ192">
        <f>AF192</f>
        <v>65.709999999999994</v>
      </c>
      <c r="DA192">
        <f>AJ192</f>
        <v>6.08</v>
      </c>
      <c r="DB192">
        <v>0</v>
      </c>
    </row>
    <row r="193" spans="1:106">
      <c r="A193">
        <f ca="1">ROW(Source!A76)</f>
        <v>76</v>
      </c>
      <c r="B193">
        <v>39278658</v>
      </c>
      <c r="C193">
        <v>39486686</v>
      </c>
      <c r="D193">
        <v>36805188</v>
      </c>
      <c r="E193">
        <v>1</v>
      </c>
      <c r="F193">
        <v>1</v>
      </c>
      <c r="G193">
        <v>1</v>
      </c>
      <c r="H193">
        <v>3</v>
      </c>
      <c r="I193" t="s">
        <v>707</v>
      </c>
      <c r="J193" t="s">
        <v>708</v>
      </c>
      <c r="K193" t="s">
        <v>709</v>
      </c>
      <c r="L193">
        <v>1327</v>
      </c>
      <c r="N193">
        <v>1005</v>
      </c>
      <c r="O193" t="s">
        <v>1134</v>
      </c>
      <c r="P193" t="s">
        <v>1134</v>
      </c>
      <c r="Q193">
        <v>1</v>
      </c>
      <c r="W193">
        <v>0</v>
      </c>
      <c r="X193">
        <v>-1987926685</v>
      </c>
      <c r="Y193">
        <v>0.88</v>
      </c>
      <c r="AA193">
        <v>439.71</v>
      </c>
      <c r="AB193">
        <v>0</v>
      </c>
      <c r="AC193">
        <v>0</v>
      </c>
      <c r="AD193">
        <v>0</v>
      </c>
      <c r="AE193">
        <v>72.319999999999993</v>
      </c>
      <c r="AF193">
        <v>0</v>
      </c>
      <c r="AG193">
        <v>0</v>
      </c>
      <c r="AH193">
        <v>0</v>
      </c>
      <c r="AI193">
        <v>6.08</v>
      </c>
      <c r="AJ193">
        <v>1</v>
      </c>
      <c r="AK193">
        <v>1</v>
      </c>
      <c r="AL193">
        <v>1</v>
      </c>
      <c r="AN193">
        <v>0</v>
      </c>
      <c r="AO193">
        <v>1</v>
      </c>
      <c r="AP193">
        <v>0</v>
      </c>
      <c r="AQ193">
        <v>0</v>
      </c>
      <c r="AR193">
        <v>0</v>
      </c>
      <c r="AS193" t="s">
        <v>1067</v>
      </c>
      <c r="AT193">
        <v>0.88</v>
      </c>
      <c r="AU193" t="s">
        <v>1067</v>
      </c>
      <c r="AV193">
        <v>0</v>
      </c>
      <c r="AW193">
        <v>2</v>
      </c>
      <c r="AX193">
        <v>39486691</v>
      </c>
      <c r="AY193">
        <v>1</v>
      </c>
      <c r="AZ193">
        <v>0</v>
      </c>
      <c r="BA193">
        <v>195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 ca="1">Y193*Source!I76</f>
        <v>0.18515200000000001</v>
      </c>
      <c r="CY193">
        <f>AA193</f>
        <v>439.71</v>
      </c>
      <c r="CZ193">
        <f>AE193</f>
        <v>72.319999999999993</v>
      </c>
      <c r="DA193">
        <f>AI193</f>
        <v>6.08</v>
      </c>
      <c r="DB193">
        <v>0</v>
      </c>
    </row>
    <row r="194" spans="1:106">
      <c r="A194">
        <f ca="1">ROW(Source!A76)</f>
        <v>76</v>
      </c>
      <c r="B194">
        <v>39278658</v>
      </c>
      <c r="C194">
        <v>39486686</v>
      </c>
      <c r="D194">
        <v>36805524</v>
      </c>
      <c r="E194">
        <v>1</v>
      </c>
      <c r="F194">
        <v>1</v>
      </c>
      <c r="G194">
        <v>1</v>
      </c>
      <c r="H194">
        <v>3</v>
      </c>
      <c r="I194" t="s">
        <v>702</v>
      </c>
      <c r="J194" t="s">
        <v>703</v>
      </c>
      <c r="K194" t="s">
        <v>704</v>
      </c>
      <c r="L194">
        <v>1346</v>
      </c>
      <c r="N194">
        <v>1009</v>
      </c>
      <c r="O194" t="s">
        <v>1227</v>
      </c>
      <c r="P194" t="s">
        <v>1227</v>
      </c>
      <c r="Q194">
        <v>1</v>
      </c>
      <c r="W194">
        <v>0</v>
      </c>
      <c r="X194">
        <v>813963326</v>
      </c>
      <c r="Y194">
        <v>0.36</v>
      </c>
      <c r="AA194">
        <v>11.07</v>
      </c>
      <c r="AB194">
        <v>0</v>
      </c>
      <c r="AC194">
        <v>0</v>
      </c>
      <c r="AD194">
        <v>0</v>
      </c>
      <c r="AE194">
        <v>1.82</v>
      </c>
      <c r="AF194">
        <v>0</v>
      </c>
      <c r="AG194">
        <v>0</v>
      </c>
      <c r="AH194">
        <v>0</v>
      </c>
      <c r="AI194">
        <v>6.08</v>
      </c>
      <c r="AJ194">
        <v>1</v>
      </c>
      <c r="AK194">
        <v>1</v>
      </c>
      <c r="AL194">
        <v>1</v>
      </c>
      <c r="AN194">
        <v>0</v>
      </c>
      <c r="AO194">
        <v>1</v>
      </c>
      <c r="AP194">
        <v>0</v>
      </c>
      <c r="AQ194">
        <v>0</v>
      </c>
      <c r="AR194">
        <v>0</v>
      </c>
      <c r="AS194" t="s">
        <v>1067</v>
      </c>
      <c r="AT194">
        <v>0.36</v>
      </c>
      <c r="AU194" t="s">
        <v>1067</v>
      </c>
      <c r="AV194">
        <v>0</v>
      </c>
      <c r="AW194">
        <v>2</v>
      </c>
      <c r="AX194">
        <v>39486692</v>
      </c>
      <c r="AY194">
        <v>1</v>
      </c>
      <c r="AZ194">
        <v>0</v>
      </c>
      <c r="BA194">
        <v>196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 ca="1">Y194*Source!I76</f>
        <v>7.5743999999999992E-2</v>
      </c>
      <c r="CY194">
        <f>AA194</f>
        <v>11.07</v>
      </c>
      <c r="CZ194">
        <f>AE194</f>
        <v>1.82</v>
      </c>
      <c r="DA194">
        <f>AI194</f>
        <v>6.08</v>
      </c>
      <c r="DB194">
        <v>0</v>
      </c>
    </row>
    <row r="195" spans="1:106">
      <c r="A195">
        <f ca="1">ROW(Source!A76)</f>
        <v>76</v>
      </c>
      <c r="B195">
        <v>39278658</v>
      </c>
      <c r="C195">
        <v>39486686</v>
      </c>
      <c r="D195">
        <v>36797561</v>
      </c>
      <c r="E195">
        <v>17</v>
      </c>
      <c r="F195">
        <v>1</v>
      </c>
      <c r="G195">
        <v>1</v>
      </c>
      <c r="H195">
        <v>3</v>
      </c>
      <c r="I195" t="s">
        <v>1200</v>
      </c>
      <c r="J195" t="s">
        <v>1067</v>
      </c>
      <c r="K195" t="s">
        <v>1201</v>
      </c>
      <c r="L195">
        <v>1348</v>
      </c>
      <c r="N195">
        <v>1009</v>
      </c>
      <c r="O195" t="s">
        <v>1097</v>
      </c>
      <c r="P195" t="s">
        <v>1097</v>
      </c>
      <c r="Q195">
        <v>1000</v>
      </c>
      <c r="W195">
        <v>0</v>
      </c>
      <c r="X195">
        <v>1891904026</v>
      </c>
      <c r="Y195">
        <v>6.3E-2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6.08</v>
      </c>
      <c r="AJ195">
        <v>1</v>
      </c>
      <c r="AK195">
        <v>1</v>
      </c>
      <c r="AL195">
        <v>1</v>
      </c>
      <c r="AN195">
        <v>0</v>
      </c>
      <c r="AO195">
        <v>0</v>
      </c>
      <c r="AP195">
        <v>0</v>
      </c>
      <c r="AQ195">
        <v>0</v>
      </c>
      <c r="AR195">
        <v>0</v>
      </c>
      <c r="AS195" t="s">
        <v>1067</v>
      </c>
      <c r="AT195">
        <v>6.3E-2</v>
      </c>
      <c r="AU195" t="s">
        <v>1067</v>
      </c>
      <c r="AV195">
        <v>0</v>
      </c>
      <c r="AW195">
        <v>2</v>
      </c>
      <c r="AX195">
        <v>39486693</v>
      </c>
      <c r="AY195">
        <v>1</v>
      </c>
      <c r="AZ195">
        <v>0</v>
      </c>
      <c r="BA195">
        <v>197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 ca="1">Y195*Source!I76</f>
        <v>1.32552E-2</v>
      </c>
      <c r="CY195">
        <f>AA195</f>
        <v>0</v>
      </c>
      <c r="CZ195">
        <f>AE195</f>
        <v>0</v>
      </c>
      <c r="DA195">
        <f>AI195</f>
        <v>6.08</v>
      </c>
      <c r="DB195">
        <v>0</v>
      </c>
    </row>
    <row r="196" spans="1:106">
      <c r="A196">
        <f ca="1">ROW(Source!A76)</f>
        <v>76</v>
      </c>
      <c r="B196">
        <v>39278658</v>
      </c>
      <c r="C196">
        <v>39486686</v>
      </c>
      <c r="D196">
        <v>36837796</v>
      </c>
      <c r="E196">
        <v>1</v>
      </c>
      <c r="F196">
        <v>1</v>
      </c>
      <c r="G196">
        <v>1</v>
      </c>
      <c r="H196">
        <v>3</v>
      </c>
      <c r="I196" t="s">
        <v>1196</v>
      </c>
      <c r="J196" t="s">
        <v>1198</v>
      </c>
      <c r="K196" t="s">
        <v>1197</v>
      </c>
      <c r="L196">
        <v>1348</v>
      </c>
      <c r="N196">
        <v>1009</v>
      </c>
      <c r="O196" t="s">
        <v>1097</v>
      </c>
      <c r="P196" t="s">
        <v>1097</v>
      </c>
      <c r="Q196">
        <v>1000</v>
      </c>
      <c r="W196">
        <v>0</v>
      </c>
      <c r="X196">
        <v>960802034</v>
      </c>
      <c r="Y196">
        <v>6.3E-2</v>
      </c>
      <c r="AA196">
        <v>136706.73000000001</v>
      </c>
      <c r="AB196">
        <v>0</v>
      </c>
      <c r="AC196">
        <v>0</v>
      </c>
      <c r="AD196">
        <v>0</v>
      </c>
      <c r="AE196">
        <v>22484.66</v>
      </c>
      <c r="AF196">
        <v>0</v>
      </c>
      <c r="AG196">
        <v>0</v>
      </c>
      <c r="AH196">
        <v>0</v>
      </c>
      <c r="AI196">
        <v>6.08</v>
      </c>
      <c r="AJ196">
        <v>1</v>
      </c>
      <c r="AK196">
        <v>1</v>
      </c>
      <c r="AL196">
        <v>1</v>
      </c>
      <c r="AN196">
        <v>0</v>
      </c>
      <c r="AO196">
        <v>0</v>
      </c>
      <c r="AP196">
        <v>0</v>
      </c>
      <c r="AQ196">
        <v>0</v>
      </c>
      <c r="AR196">
        <v>0</v>
      </c>
      <c r="AS196" t="s">
        <v>1067</v>
      </c>
      <c r="AT196">
        <v>6.3E-2</v>
      </c>
      <c r="AU196" t="s">
        <v>1067</v>
      </c>
      <c r="AV196">
        <v>0</v>
      </c>
      <c r="AW196">
        <v>1</v>
      </c>
      <c r="AX196">
        <v>-1</v>
      </c>
      <c r="AY196">
        <v>0</v>
      </c>
      <c r="AZ196">
        <v>0</v>
      </c>
      <c r="BA196" t="s">
        <v>1067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 ca="1">Y196*Source!I76</f>
        <v>1.32552E-2</v>
      </c>
      <c r="CY196">
        <f>AA196</f>
        <v>136706.73000000001</v>
      </c>
      <c r="CZ196">
        <f>AE196</f>
        <v>22484.66</v>
      </c>
      <c r="DA196">
        <f>AI196</f>
        <v>6.08</v>
      </c>
      <c r="DB196">
        <v>0</v>
      </c>
    </row>
    <row r="197" spans="1:106">
      <c r="A197">
        <f ca="1">ROW(Source!A76)</f>
        <v>76</v>
      </c>
      <c r="B197">
        <v>39278658</v>
      </c>
      <c r="C197">
        <v>39486686</v>
      </c>
      <c r="D197">
        <v>36839212</v>
      </c>
      <c r="E197">
        <v>1</v>
      </c>
      <c r="F197">
        <v>1</v>
      </c>
      <c r="G197">
        <v>1</v>
      </c>
      <c r="H197">
        <v>3</v>
      </c>
      <c r="I197" t="s">
        <v>710</v>
      </c>
      <c r="J197" t="s">
        <v>711</v>
      </c>
      <c r="K197" t="s">
        <v>712</v>
      </c>
      <c r="L197">
        <v>1348</v>
      </c>
      <c r="N197">
        <v>1009</v>
      </c>
      <c r="O197" t="s">
        <v>1097</v>
      </c>
      <c r="P197" t="s">
        <v>1097</v>
      </c>
      <c r="Q197">
        <v>1000</v>
      </c>
      <c r="W197">
        <v>0</v>
      </c>
      <c r="X197">
        <v>-2084827333</v>
      </c>
      <c r="Y197">
        <v>3.4000000000000002E-2</v>
      </c>
      <c r="AA197">
        <v>26107.52</v>
      </c>
      <c r="AB197">
        <v>0</v>
      </c>
      <c r="AC197">
        <v>0</v>
      </c>
      <c r="AD197">
        <v>0</v>
      </c>
      <c r="AE197">
        <v>4294</v>
      </c>
      <c r="AF197">
        <v>0</v>
      </c>
      <c r="AG197">
        <v>0</v>
      </c>
      <c r="AH197">
        <v>0</v>
      </c>
      <c r="AI197">
        <v>6.08</v>
      </c>
      <c r="AJ197">
        <v>1</v>
      </c>
      <c r="AK197">
        <v>1</v>
      </c>
      <c r="AL197">
        <v>1</v>
      </c>
      <c r="AN197">
        <v>0</v>
      </c>
      <c r="AO197">
        <v>1</v>
      </c>
      <c r="AP197">
        <v>0</v>
      </c>
      <c r="AQ197">
        <v>0</v>
      </c>
      <c r="AR197">
        <v>0</v>
      </c>
      <c r="AS197" t="s">
        <v>1067</v>
      </c>
      <c r="AT197">
        <v>3.4000000000000002E-2</v>
      </c>
      <c r="AU197" t="s">
        <v>1067</v>
      </c>
      <c r="AV197">
        <v>0</v>
      </c>
      <c r="AW197">
        <v>2</v>
      </c>
      <c r="AX197">
        <v>39486694</v>
      </c>
      <c r="AY197">
        <v>1</v>
      </c>
      <c r="AZ197">
        <v>0</v>
      </c>
      <c r="BA197">
        <v>198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 ca="1">Y197*Source!I76</f>
        <v>7.1536000000000004E-3</v>
      </c>
      <c r="CY197">
        <f>AA197</f>
        <v>26107.52</v>
      </c>
      <c r="CZ197">
        <f>AE197</f>
        <v>4294</v>
      </c>
      <c r="DA197">
        <f>AI197</f>
        <v>6.08</v>
      </c>
      <c r="DB197">
        <v>0</v>
      </c>
    </row>
    <row r="198" spans="1:106">
      <c r="A198">
        <f ca="1">ROW(Source!A79)</f>
        <v>79</v>
      </c>
      <c r="B198">
        <v>39278658</v>
      </c>
      <c r="C198">
        <v>39279298</v>
      </c>
      <c r="D198">
        <v>37064928</v>
      </c>
      <c r="E198">
        <v>1</v>
      </c>
      <c r="F198">
        <v>1</v>
      </c>
      <c r="G198">
        <v>1</v>
      </c>
      <c r="H198">
        <v>1</v>
      </c>
      <c r="I198" t="s">
        <v>741</v>
      </c>
      <c r="J198" t="s">
        <v>1067</v>
      </c>
      <c r="K198" t="s">
        <v>742</v>
      </c>
      <c r="L198">
        <v>1191</v>
      </c>
      <c r="N198">
        <v>1013</v>
      </c>
      <c r="O198" t="s">
        <v>574</v>
      </c>
      <c r="P198" t="s">
        <v>574</v>
      </c>
      <c r="Q198">
        <v>1</v>
      </c>
      <c r="W198">
        <v>0</v>
      </c>
      <c r="X198">
        <v>145020957</v>
      </c>
      <c r="Y198">
        <v>104.05199999999999</v>
      </c>
      <c r="AA198">
        <v>0</v>
      </c>
      <c r="AB198">
        <v>0</v>
      </c>
      <c r="AC198">
        <v>0</v>
      </c>
      <c r="AD198">
        <v>55.15</v>
      </c>
      <c r="AE198">
        <v>0</v>
      </c>
      <c r="AF198">
        <v>0</v>
      </c>
      <c r="AG198">
        <v>0</v>
      </c>
      <c r="AH198">
        <v>9.07</v>
      </c>
      <c r="AI198">
        <v>1</v>
      </c>
      <c r="AJ198">
        <v>1</v>
      </c>
      <c r="AK198">
        <v>1</v>
      </c>
      <c r="AL198">
        <v>6.08</v>
      </c>
      <c r="AN198">
        <v>0</v>
      </c>
      <c r="AO198">
        <v>1</v>
      </c>
      <c r="AP198">
        <v>1</v>
      </c>
      <c r="AQ198">
        <v>0</v>
      </c>
      <c r="AR198">
        <v>0</v>
      </c>
      <c r="AS198" t="s">
        <v>1067</v>
      </c>
      <c r="AT198">
        <v>90.48</v>
      </c>
      <c r="AU198" t="s">
        <v>1083</v>
      </c>
      <c r="AV198">
        <v>1</v>
      </c>
      <c r="AW198">
        <v>2</v>
      </c>
      <c r="AX198">
        <v>39279299</v>
      </c>
      <c r="AY198">
        <v>1</v>
      </c>
      <c r="AZ198">
        <v>0</v>
      </c>
      <c r="BA198">
        <v>199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 ca="1">Y198*Source!I79</f>
        <v>3.6938459999999993</v>
      </c>
      <c r="CY198">
        <f>AD198</f>
        <v>55.15</v>
      </c>
      <c r="CZ198">
        <f>AH198</f>
        <v>9.07</v>
      </c>
      <c r="DA198">
        <f>AL198</f>
        <v>6.08</v>
      </c>
      <c r="DB198">
        <v>0</v>
      </c>
    </row>
    <row r="199" spans="1:106">
      <c r="A199">
        <f ca="1">ROW(Source!A79)</f>
        <v>79</v>
      </c>
      <c r="B199">
        <v>39278658</v>
      </c>
      <c r="C199">
        <v>39279298</v>
      </c>
      <c r="D199">
        <v>37064876</v>
      </c>
      <c r="E199">
        <v>1</v>
      </c>
      <c r="F199">
        <v>1</v>
      </c>
      <c r="G199">
        <v>1</v>
      </c>
      <c r="H199">
        <v>1</v>
      </c>
      <c r="I199" t="s">
        <v>575</v>
      </c>
      <c r="J199" t="s">
        <v>1067</v>
      </c>
      <c r="K199" t="s">
        <v>576</v>
      </c>
      <c r="L199">
        <v>1191</v>
      </c>
      <c r="N199">
        <v>1013</v>
      </c>
      <c r="O199" t="s">
        <v>574</v>
      </c>
      <c r="P199" t="s">
        <v>574</v>
      </c>
      <c r="Q199">
        <v>1</v>
      </c>
      <c r="W199">
        <v>0</v>
      </c>
      <c r="X199">
        <v>-1417349443</v>
      </c>
      <c r="Y199">
        <v>7.46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1</v>
      </c>
      <c r="AJ199">
        <v>1</v>
      </c>
      <c r="AK199">
        <v>6.08</v>
      </c>
      <c r="AL199">
        <v>1</v>
      </c>
      <c r="AN199">
        <v>0</v>
      </c>
      <c r="AO199">
        <v>1</v>
      </c>
      <c r="AP199">
        <v>0</v>
      </c>
      <c r="AQ199">
        <v>0</v>
      </c>
      <c r="AR199">
        <v>0</v>
      </c>
      <c r="AS199" t="s">
        <v>1067</v>
      </c>
      <c r="AT199">
        <v>7.46</v>
      </c>
      <c r="AU199" t="s">
        <v>1067</v>
      </c>
      <c r="AV199">
        <v>2</v>
      </c>
      <c r="AW199">
        <v>2</v>
      </c>
      <c r="AX199">
        <v>39279300</v>
      </c>
      <c r="AY199">
        <v>1</v>
      </c>
      <c r="AZ199">
        <v>2048</v>
      </c>
      <c r="BA199">
        <v>200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 ca="1">Y199*Source!I79</f>
        <v>0.26482999999999995</v>
      </c>
      <c r="CY199">
        <f>AD199</f>
        <v>0</v>
      </c>
      <c r="CZ199">
        <f>AH199</f>
        <v>0</v>
      </c>
      <c r="DA199">
        <f>AL199</f>
        <v>1</v>
      </c>
      <c r="DB199">
        <v>0</v>
      </c>
    </row>
    <row r="200" spans="1:106">
      <c r="A200">
        <f ca="1">ROW(Source!A79)</f>
        <v>79</v>
      </c>
      <c r="B200">
        <v>39278658</v>
      </c>
      <c r="C200">
        <v>39279298</v>
      </c>
      <c r="D200">
        <v>36882452</v>
      </c>
      <c r="E200">
        <v>1</v>
      </c>
      <c r="F200">
        <v>1</v>
      </c>
      <c r="G200">
        <v>1</v>
      </c>
      <c r="H200">
        <v>2</v>
      </c>
      <c r="I200" t="s">
        <v>632</v>
      </c>
      <c r="J200" t="s">
        <v>633</v>
      </c>
      <c r="K200" t="s">
        <v>634</v>
      </c>
      <c r="L200">
        <v>1368</v>
      </c>
      <c r="N200">
        <v>1011</v>
      </c>
      <c r="O200" t="s">
        <v>580</v>
      </c>
      <c r="P200" t="s">
        <v>580</v>
      </c>
      <c r="Q200">
        <v>1</v>
      </c>
      <c r="W200">
        <v>0</v>
      </c>
      <c r="X200">
        <v>1188625873</v>
      </c>
      <c r="Y200">
        <v>0.77500000000000002</v>
      </c>
      <c r="AA200">
        <v>0</v>
      </c>
      <c r="AB200">
        <v>190.06</v>
      </c>
      <c r="AC200">
        <v>13.5</v>
      </c>
      <c r="AD200">
        <v>0</v>
      </c>
      <c r="AE200">
        <v>0</v>
      </c>
      <c r="AF200">
        <v>31.26</v>
      </c>
      <c r="AG200">
        <v>13.5</v>
      </c>
      <c r="AH200">
        <v>0</v>
      </c>
      <c r="AI200">
        <v>1</v>
      </c>
      <c r="AJ200">
        <v>6.08</v>
      </c>
      <c r="AK200">
        <v>1</v>
      </c>
      <c r="AL200">
        <v>1</v>
      </c>
      <c r="AN200">
        <v>0</v>
      </c>
      <c r="AO200">
        <v>1</v>
      </c>
      <c r="AP200">
        <v>1</v>
      </c>
      <c r="AQ200">
        <v>0</v>
      </c>
      <c r="AR200">
        <v>0</v>
      </c>
      <c r="AS200" t="s">
        <v>1067</v>
      </c>
      <c r="AT200">
        <v>0.62</v>
      </c>
      <c r="AU200" t="s">
        <v>1082</v>
      </c>
      <c r="AV200">
        <v>0</v>
      </c>
      <c r="AW200">
        <v>2</v>
      </c>
      <c r="AX200">
        <v>39279301</v>
      </c>
      <c r="AY200">
        <v>1</v>
      </c>
      <c r="AZ200">
        <v>0</v>
      </c>
      <c r="BA200">
        <v>201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 ca="1">Y200*Source!I79</f>
        <v>2.7512499999999999E-2</v>
      </c>
      <c r="CY200">
        <f>AB200</f>
        <v>190.06</v>
      </c>
      <c r="CZ200">
        <f>AF200</f>
        <v>31.26</v>
      </c>
      <c r="DA200">
        <f>AJ200</f>
        <v>6.08</v>
      </c>
      <c r="DB200">
        <v>0</v>
      </c>
    </row>
    <row r="201" spans="1:106">
      <c r="A201">
        <f ca="1">ROW(Source!A79)</f>
        <v>79</v>
      </c>
      <c r="B201">
        <v>39278658</v>
      </c>
      <c r="C201">
        <v>39279298</v>
      </c>
      <c r="D201">
        <v>36882608</v>
      </c>
      <c r="E201">
        <v>1</v>
      </c>
      <c r="F201">
        <v>1</v>
      </c>
      <c r="G201">
        <v>1</v>
      </c>
      <c r="H201">
        <v>2</v>
      </c>
      <c r="I201" t="s">
        <v>743</v>
      </c>
      <c r="J201" t="s">
        <v>744</v>
      </c>
      <c r="K201" t="s">
        <v>745</v>
      </c>
      <c r="L201">
        <v>1368</v>
      </c>
      <c r="N201">
        <v>1011</v>
      </c>
      <c r="O201" t="s">
        <v>580</v>
      </c>
      <c r="P201" t="s">
        <v>580</v>
      </c>
      <c r="Q201">
        <v>1</v>
      </c>
      <c r="W201">
        <v>0</v>
      </c>
      <c r="X201">
        <v>1573467769</v>
      </c>
      <c r="Y201">
        <v>8.5500000000000007</v>
      </c>
      <c r="AA201">
        <v>0</v>
      </c>
      <c r="AB201">
        <v>86.03</v>
      </c>
      <c r="AC201">
        <v>8.91</v>
      </c>
      <c r="AD201">
        <v>0</v>
      </c>
      <c r="AE201">
        <v>0</v>
      </c>
      <c r="AF201">
        <v>14.15</v>
      </c>
      <c r="AG201">
        <v>8.91</v>
      </c>
      <c r="AH201">
        <v>0</v>
      </c>
      <c r="AI201">
        <v>1</v>
      </c>
      <c r="AJ201">
        <v>6.08</v>
      </c>
      <c r="AK201">
        <v>1</v>
      </c>
      <c r="AL201">
        <v>1</v>
      </c>
      <c r="AN201">
        <v>0</v>
      </c>
      <c r="AO201">
        <v>1</v>
      </c>
      <c r="AP201">
        <v>1</v>
      </c>
      <c r="AQ201">
        <v>0</v>
      </c>
      <c r="AR201">
        <v>0</v>
      </c>
      <c r="AS201" t="s">
        <v>1067</v>
      </c>
      <c r="AT201">
        <v>6.84</v>
      </c>
      <c r="AU201" t="s">
        <v>1082</v>
      </c>
      <c r="AV201">
        <v>0</v>
      </c>
      <c r="AW201">
        <v>2</v>
      </c>
      <c r="AX201">
        <v>39279302</v>
      </c>
      <c r="AY201">
        <v>1</v>
      </c>
      <c r="AZ201">
        <v>0</v>
      </c>
      <c r="BA201">
        <v>202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 ca="1">Y201*Source!I79</f>
        <v>0.30352499999999999</v>
      </c>
      <c r="CY201">
        <f>AB201</f>
        <v>86.03</v>
      </c>
      <c r="CZ201">
        <f>AF201</f>
        <v>14.15</v>
      </c>
      <c r="DA201">
        <f>AJ201</f>
        <v>6.08</v>
      </c>
      <c r="DB201">
        <v>0</v>
      </c>
    </row>
    <row r="202" spans="1:106">
      <c r="A202">
        <f ca="1">ROW(Source!A79)</f>
        <v>79</v>
      </c>
      <c r="B202">
        <v>39278658</v>
      </c>
      <c r="C202">
        <v>39279298</v>
      </c>
      <c r="D202">
        <v>36804547</v>
      </c>
      <c r="E202">
        <v>1</v>
      </c>
      <c r="F202">
        <v>1</v>
      </c>
      <c r="G202">
        <v>1</v>
      </c>
      <c r="H202">
        <v>3</v>
      </c>
      <c r="I202" t="s">
        <v>746</v>
      </c>
      <c r="J202" t="s">
        <v>747</v>
      </c>
      <c r="K202" t="s">
        <v>748</v>
      </c>
      <c r="L202">
        <v>1348</v>
      </c>
      <c r="N202">
        <v>1009</v>
      </c>
      <c r="O202" t="s">
        <v>1097</v>
      </c>
      <c r="P202" t="s">
        <v>1097</v>
      </c>
      <c r="Q202">
        <v>1000</v>
      </c>
      <c r="W202">
        <v>0</v>
      </c>
      <c r="X202">
        <v>2032238625</v>
      </c>
      <c r="Y202">
        <v>6.9999999999999994E-5</v>
      </c>
      <c r="AA202">
        <v>51528</v>
      </c>
      <c r="AB202">
        <v>0</v>
      </c>
      <c r="AC202">
        <v>0</v>
      </c>
      <c r="AD202">
        <v>0</v>
      </c>
      <c r="AE202">
        <v>8475</v>
      </c>
      <c r="AF202">
        <v>0</v>
      </c>
      <c r="AG202">
        <v>0</v>
      </c>
      <c r="AH202">
        <v>0</v>
      </c>
      <c r="AI202">
        <v>6.08</v>
      </c>
      <c r="AJ202">
        <v>1</v>
      </c>
      <c r="AK202">
        <v>1</v>
      </c>
      <c r="AL202">
        <v>1</v>
      </c>
      <c r="AN202">
        <v>0</v>
      </c>
      <c r="AO202">
        <v>1</v>
      </c>
      <c r="AP202">
        <v>0</v>
      </c>
      <c r="AQ202">
        <v>0</v>
      </c>
      <c r="AR202">
        <v>0</v>
      </c>
      <c r="AS202" t="s">
        <v>1067</v>
      </c>
      <c r="AT202">
        <v>6.9999999999999994E-5</v>
      </c>
      <c r="AU202" t="s">
        <v>1067</v>
      </c>
      <c r="AV202">
        <v>0</v>
      </c>
      <c r="AW202">
        <v>2</v>
      </c>
      <c r="AX202">
        <v>39279303</v>
      </c>
      <c r="AY202">
        <v>1</v>
      </c>
      <c r="AZ202">
        <v>0</v>
      </c>
      <c r="BA202">
        <v>203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 ca="1">Y202*Source!I79</f>
        <v>2.4849999999999995E-6</v>
      </c>
      <c r="CY202">
        <f>AA202</f>
        <v>51528</v>
      </c>
      <c r="CZ202">
        <f>AE202</f>
        <v>8475</v>
      </c>
      <c r="DA202">
        <f>AI202</f>
        <v>6.08</v>
      </c>
      <c r="DB202">
        <v>0</v>
      </c>
    </row>
    <row r="203" spans="1:106">
      <c r="A203">
        <f ca="1">ROW(Source!A79)</f>
        <v>79</v>
      </c>
      <c r="B203">
        <v>39278658</v>
      </c>
      <c r="C203">
        <v>39279298</v>
      </c>
      <c r="D203">
        <v>36806488</v>
      </c>
      <c r="E203">
        <v>1</v>
      </c>
      <c r="F203">
        <v>1</v>
      </c>
      <c r="G203">
        <v>1</v>
      </c>
      <c r="H203">
        <v>3</v>
      </c>
      <c r="I203" t="s">
        <v>667</v>
      </c>
      <c r="J203" t="s">
        <v>668</v>
      </c>
      <c r="K203" t="s">
        <v>669</v>
      </c>
      <c r="L203">
        <v>1348</v>
      </c>
      <c r="N203">
        <v>1009</v>
      </c>
      <c r="O203" t="s">
        <v>1097</v>
      </c>
      <c r="P203" t="s">
        <v>1097</v>
      </c>
      <c r="Q203">
        <v>1000</v>
      </c>
      <c r="W203">
        <v>0</v>
      </c>
      <c r="X203">
        <v>-1421715385</v>
      </c>
      <c r="Y203">
        <v>6.0000000000000001E-3</v>
      </c>
      <c r="AA203">
        <v>4438.28</v>
      </c>
      <c r="AB203">
        <v>0</v>
      </c>
      <c r="AC203">
        <v>0</v>
      </c>
      <c r="AD203">
        <v>0</v>
      </c>
      <c r="AE203">
        <v>729.98</v>
      </c>
      <c r="AF203">
        <v>0</v>
      </c>
      <c r="AG203">
        <v>0</v>
      </c>
      <c r="AH203">
        <v>0</v>
      </c>
      <c r="AI203">
        <v>6.08</v>
      </c>
      <c r="AJ203">
        <v>1</v>
      </c>
      <c r="AK203">
        <v>1</v>
      </c>
      <c r="AL203">
        <v>1</v>
      </c>
      <c r="AN203">
        <v>0</v>
      </c>
      <c r="AO203">
        <v>1</v>
      </c>
      <c r="AP203">
        <v>0</v>
      </c>
      <c r="AQ203">
        <v>0</v>
      </c>
      <c r="AR203">
        <v>0</v>
      </c>
      <c r="AS203" t="s">
        <v>1067</v>
      </c>
      <c r="AT203">
        <v>6.0000000000000001E-3</v>
      </c>
      <c r="AU203" t="s">
        <v>1067</v>
      </c>
      <c r="AV203">
        <v>0</v>
      </c>
      <c r="AW203">
        <v>2</v>
      </c>
      <c r="AX203">
        <v>39279304</v>
      </c>
      <c r="AY203">
        <v>1</v>
      </c>
      <c r="AZ203">
        <v>0</v>
      </c>
      <c r="BA203">
        <v>204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 ca="1">Y203*Source!I79</f>
        <v>2.1299999999999997E-4</v>
      </c>
      <c r="CY203">
        <f>AA203</f>
        <v>4438.28</v>
      </c>
      <c r="CZ203">
        <f>AE203</f>
        <v>729.98</v>
      </c>
      <c r="DA203">
        <f>AI203</f>
        <v>6.08</v>
      </c>
      <c r="DB203">
        <v>0</v>
      </c>
    </row>
    <row r="204" spans="1:106">
      <c r="A204">
        <f ca="1">ROW(Source!A79)</f>
        <v>79</v>
      </c>
      <c r="B204">
        <v>39278658</v>
      </c>
      <c r="C204">
        <v>39279298</v>
      </c>
      <c r="D204">
        <v>36807381</v>
      </c>
      <c r="E204">
        <v>1</v>
      </c>
      <c r="F204">
        <v>1</v>
      </c>
      <c r="G204">
        <v>1</v>
      </c>
      <c r="H204">
        <v>3</v>
      </c>
      <c r="I204" t="s">
        <v>749</v>
      </c>
      <c r="J204" t="s">
        <v>750</v>
      </c>
      <c r="K204" t="s">
        <v>751</v>
      </c>
      <c r="L204">
        <v>1339</v>
      </c>
      <c r="N204">
        <v>1007</v>
      </c>
      <c r="O204" t="s">
        <v>1249</v>
      </c>
      <c r="P204" t="s">
        <v>1249</v>
      </c>
      <c r="Q204">
        <v>1</v>
      </c>
      <c r="W204">
        <v>0</v>
      </c>
      <c r="X204">
        <v>-1001479081</v>
      </c>
      <c r="Y204">
        <v>1.51</v>
      </c>
      <c r="AA204">
        <v>3148.89</v>
      </c>
      <c r="AB204">
        <v>0</v>
      </c>
      <c r="AC204">
        <v>0</v>
      </c>
      <c r="AD204">
        <v>0</v>
      </c>
      <c r="AE204">
        <v>517.91</v>
      </c>
      <c r="AF204">
        <v>0</v>
      </c>
      <c r="AG204">
        <v>0</v>
      </c>
      <c r="AH204">
        <v>0</v>
      </c>
      <c r="AI204">
        <v>6.08</v>
      </c>
      <c r="AJ204">
        <v>1</v>
      </c>
      <c r="AK204">
        <v>1</v>
      </c>
      <c r="AL204">
        <v>1</v>
      </c>
      <c r="AN204">
        <v>0</v>
      </c>
      <c r="AO204">
        <v>1</v>
      </c>
      <c r="AP204">
        <v>0</v>
      </c>
      <c r="AQ204">
        <v>0</v>
      </c>
      <c r="AR204">
        <v>0</v>
      </c>
      <c r="AS204" t="s">
        <v>1067</v>
      </c>
      <c r="AT204">
        <v>1.51</v>
      </c>
      <c r="AU204" t="s">
        <v>1067</v>
      </c>
      <c r="AV204">
        <v>0</v>
      </c>
      <c r="AW204">
        <v>2</v>
      </c>
      <c r="AX204">
        <v>39279305</v>
      </c>
      <c r="AY204">
        <v>1</v>
      </c>
      <c r="AZ204">
        <v>0</v>
      </c>
      <c r="BA204">
        <v>205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 ca="1">Y204*Source!I79</f>
        <v>5.3604999999999993E-2</v>
      </c>
      <c r="CY204">
        <f>AA204</f>
        <v>3148.89</v>
      </c>
      <c r="CZ204">
        <f>AE204</f>
        <v>517.91</v>
      </c>
      <c r="DA204">
        <f>AI204</f>
        <v>6.08</v>
      </c>
      <c r="DB204">
        <v>0</v>
      </c>
    </row>
    <row r="205" spans="1:106">
      <c r="A205">
        <f ca="1">ROW(Source!A79)</f>
        <v>79</v>
      </c>
      <c r="B205">
        <v>39278658</v>
      </c>
      <c r="C205">
        <v>39279298</v>
      </c>
      <c r="D205">
        <v>36824423</v>
      </c>
      <c r="E205">
        <v>1</v>
      </c>
      <c r="F205">
        <v>1</v>
      </c>
      <c r="G205">
        <v>1</v>
      </c>
      <c r="H205">
        <v>3</v>
      </c>
      <c r="I205" t="s">
        <v>752</v>
      </c>
      <c r="J205" t="s">
        <v>753</v>
      </c>
      <c r="K205" t="s">
        <v>754</v>
      </c>
      <c r="L205">
        <v>1327</v>
      </c>
      <c r="N205">
        <v>1005</v>
      </c>
      <c r="O205" t="s">
        <v>1134</v>
      </c>
      <c r="P205" t="s">
        <v>1134</v>
      </c>
      <c r="Q205">
        <v>1</v>
      </c>
      <c r="W205">
        <v>0</v>
      </c>
      <c r="X205">
        <v>1704710638</v>
      </c>
      <c r="Y205">
        <v>2.77</v>
      </c>
      <c r="AA205">
        <v>171.76</v>
      </c>
      <c r="AB205">
        <v>0</v>
      </c>
      <c r="AC205">
        <v>0</v>
      </c>
      <c r="AD205">
        <v>0</v>
      </c>
      <c r="AE205">
        <v>28.25</v>
      </c>
      <c r="AF205">
        <v>0</v>
      </c>
      <c r="AG205">
        <v>0</v>
      </c>
      <c r="AH205">
        <v>0</v>
      </c>
      <c r="AI205">
        <v>6.08</v>
      </c>
      <c r="AJ205">
        <v>1</v>
      </c>
      <c r="AK205">
        <v>1</v>
      </c>
      <c r="AL205">
        <v>1</v>
      </c>
      <c r="AN205">
        <v>0</v>
      </c>
      <c r="AO205">
        <v>1</v>
      </c>
      <c r="AP205">
        <v>0</v>
      </c>
      <c r="AQ205">
        <v>0</v>
      </c>
      <c r="AR205">
        <v>0</v>
      </c>
      <c r="AS205" t="s">
        <v>1067</v>
      </c>
      <c r="AT205">
        <v>2.77</v>
      </c>
      <c r="AU205" t="s">
        <v>1067</v>
      </c>
      <c r="AV205">
        <v>0</v>
      </c>
      <c r="AW205">
        <v>2</v>
      </c>
      <c r="AX205">
        <v>39279306</v>
      </c>
      <c r="AY205">
        <v>1</v>
      </c>
      <c r="AZ205">
        <v>0</v>
      </c>
      <c r="BA205">
        <v>206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 ca="1">Y205*Source!I79</f>
        <v>9.8334999999999992E-2</v>
      </c>
      <c r="CY205">
        <f>AA205</f>
        <v>171.76</v>
      </c>
      <c r="CZ205">
        <f>AE205</f>
        <v>28.25</v>
      </c>
      <c r="DA205">
        <f>AI205</f>
        <v>6.08</v>
      </c>
      <c r="DB205">
        <v>0</v>
      </c>
    </row>
    <row r="206" spans="1:106">
      <c r="A206">
        <f ca="1">ROW(Source!A79)</f>
        <v>79</v>
      </c>
      <c r="B206">
        <v>39278658</v>
      </c>
      <c r="C206">
        <v>39279298</v>
      </c>
      <c r="D206">
        <v>36830502</v>
      </c>
      <c r="E206">
        <v>1</v>
      </c>
      <c r="F206">
        <v>1</v>
      </c>
      <c r="G206">
        <v>1</v>
      </c>
      <c r="H206">
        <v>3</v>
      </c>
      <c r="I206" t="s">
        <v>755</v>
      </c>
      <c r="J206" t="s">
        <v>756</v>
      </c>
      <c r="K206" t="s">
        <v>757</v>
      </c>
      <c r="L206">
        <v>1339</v>
      </c>
      <c r="N206">
        <v>1007</v>
      </c>
      <c r="O206" t="s">
        <v>1249</v>
      </c>
      <c r="P206" t="s">
        <v>1249</v>
      </c>
      <c r="Q206">
        <v>1</v>
      </c>
      <c r="W206">
        <v>0</v>
      </c>
      <c r="X206">
        <v>-1639303898</v>
      </c>
      <c r="Y206">
        <v>0.06</v>
      </c>
      <c r="AA206">
        <v>5062.82</v>
      </c>
      <c r="AB206">
        <v>0</v>
      </c>
      <c r="AC206">
        <v>0</v>
      </c>
      <c r="AD206">
        <v>0</v>
      </c>
      <c r="AE206">
        <v>832.7</v>
      </c>
      <c r="AF206">
        <v>0</v>
      </c>
      <c r="AG206">
        <v>0</v>
      </c>
      <c r="AH206">
        <v>0</v>
      </c>
      <c r="AI206">
        <v>6.08</v>
      </c>
      <c r="AJ206">
        <v>1</v>
      </c>
      <c r="AK206">
        <v>1</v>
      </c>
      <c r="AL206">
        <v>1</v>
      </c>
      <c r="AN206">
        <v>0</v>
      </c>
      <c r="AO206">
        <v>1</v>
      </c>
      <c r="AP206">
        <v>0</v>
      </c>
      <c r="AQ206">
        <v>0</v>
      </c>
      <c r="AR206">
        <v>0</v>
      </c>
      <c r="AS206" t="s">
        <v>1067</v>
      </c>
      <c r="AT206">
        <v>0.06</v>
      </c>
      <c r="AU206" t="s">
        <v>1067</v>
      </c>
      <c r="AV206">
        <v>0</v>
      </c>
      <c r="AW206">
        <v>2</v>
      </c>
      <c r="AX206">
        <v>39279307</v>
      </c>
      <c r="AY206">
        <v>1</v>
      </c>
      <c r="AZ206">
        <v>0</v>
      </c>
      <c r="BA206">
        <v>207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 ca="1">Y206*Source!I79</f>
        <v>2.1299999999999995E-3</v>
      </c>
      <c r="CY206">
        <f>AA206</f>
        <v>5062.82</v>
      </c>
      <c r="CZ206">
        <f>AE206</f>
        <v>832.7</v>
      </c>
      <c r="DA206">
        <f>AI206</f>
        <v>6.08</v>
      </c>
      <c r="DB206">
        <v>0</v>
      </c>
    </row>
    <row r="207" spans="1:106">
      <c r="A207">
        <f ca="1">ROW(Source!A80)</f>
        <v>80</v>
      </c>
      <c r="B207">
        <v>39278658</v>
      </c>
      <c r="C207">
        <v>39279309</v>
      </c>
      <c r="D207">
        <v>37072767</v>
      </c>
      <c r="E207">
        <v>1</v>
      </c>
      <c r="F207">
        <v>1</v>
      </c>
      <c r="G207">
        <v>1</v>
      </c>
      <c r="H207">
        <v>1</v>
      </c>
      <c r="I207" t="s">
        <v>758</v>
      </c>
      <c r="J207" t="s">
        <v>1067</v>
      </c>
      <c r="K207" t="s">
        <v>759</v>
      </c>
      <c r="L207">
        <v>1191</v>
      </c>
      <c r="N207">
        <v>1013</v>
      </c>
      <c r="O207" t="s">
        <v>574</v>
      </c>
      <c r="P207" t="s">
        <v>574</v>
      </c>
      <c r="Q207">
        <v>1</v>
      </c>
      <c r="W207">
        <v>0</v>
      </c>
      <c r="X207">
        <v>-1027537862</v>
      </c>
      <c r="Y207">
        <v>191.44049999999999</v>
      </c>
      <c r="AA207">
        <v>0</v>
      </c>
      <c r="AB207">
        <v>0</v>
      </c>
      <c r="AC207">
        <v>0</v>
      </c>
      <c r="AD207">
        <v>55.81</v>
      </c>
      <c r="AE207">
        <v>0</v>
      </c>
      <c r="AF207">
        <v>0</v>
      </c>
      <c r="AG207">
        <v>0</v>
      </c>
      <c r="AH207">
        <v>9.18</v>
      </c>
      <c r="AI207">
        <v>1</v>
      </c>
      <c r="AJ207">
        <v>1</v>
      </c>
      <c r="AK207">
        <v>1</v>
      </c>
      <c r="AL207">
        <v>6.08</v>
      </c>
      <c r="AN207">
        <v>0</v>
      </c>
      <c r="AO207">
        <v>1</v>
      </c>
      <c r="AP207">
        <v>1</v>
      </c>
      <c r="AQ207">
        <v>0</v>
      </c>
      <c r="AR207">
        <v>0</v>
      </c>
      <c r="AS207" t="s">
        <v>1067</v>
      </c>
      <c r="AT207">
        <v>166.47</v>
      </c>
      <c r="AU207" t="s">
        <v>1083</v>
      </c>
      <c r="AV207">
        <v>1</v>
      </c>
      <c r="AW207">
        <v>2</v>
      </c>
      <c r="AX207">
        <v>39279310</v>
      </c>
      <c r="AY207">
        <v>1</v>
      </c>
      <c r="AZ207">
        <v>0</v>
      </c>
      <c r="BA207">
        <v>208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 ca="1">Y207*Source!I80</f>
        <v>6.7961377499999989</v>
      </c>
      <c r="CY207">
        <f>AD207</f>
        <v>55.81</v>
      </c>
      <c r="CZ207">
        <f>AH207</f>
        <v>9.18</v>
      </c>
      <c r="DA207">
        <f>AL207</f>
        <v>6.08</v>
      </c>
      <c r="DB207">
        <v>0</v>
      </c>
    </row>
    <row r="208" spans="1:106">
      <c r="A208">
        <f ca="1">ROW(Source!A80)</f>
        <v>80</v>
      </c>
      <c r="B208">
        <v>39278658</v>
      </c>
      <c r="C208">
        <v>39279309</v>
      </c>
      <c r="D208">
        <v>37064876</v>
      </c>
      <c r="E208">
        <v>1</v>
      </c>
      <c r="F208">
        <v>1</v>
      </c>
      <c r="G208">
        <v>1</v>
      </c>
      <c r="H208">
        <v>1</v>
      </c>
      <c r="I208" t="s">
        <v>575</v>
      </c>
      <c r="J208" t="s">
        <v>1067</v>
      </c>
      <c r="K208" t="s">
        <v>576</v>
      </c>
      <c r="L208">
        <v>1191</v>
      </c>
      <c r="N208">
        <v>1013</v>
      </c>
      <c r="O208" t="s">
        <v>574</v>
      </c>
      <c r="P208" t="s">
        <v>574</v>
      </c>
      <c r="Q208">
        <v>1</v>
      </c>
      <c r="W208">
        <v>0</v>
      </c>
      <c r="X208">
        <v>-1417349443</v>
      </c>
      <c r="Y208">
        <v>0.57999999999999996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1</v>
      </c>
      <c r="AJ208">
        <v>1</v>
      </c>
      <c r="AK208">
        <v>6.08</v>
      </c>
      <c r="AL208">
        <v>1</v>
      </c>
      <c r="AN208">
        <v>0</v>
      </c>
      <c r="AO208">
        <v>1</v>
      </c>
      <c r="AP208">
        <v>0</v>
      </c>
      <c r="AQ208">
        <v>0</v>
      </c>
      <c r="AR208">
        <v>0</v>
      </c>
      <c r="AS208" t="s">
        <v>1067</v>
      </c>
      <c r="AT208">
        <v>0.57999999999999996</v>
      </c>
      <c r="AU208" t="s">
        <v>1067</v>
      </c>
      <c r="AV208">
        <v>2</v>
      </c>
      <c r="AW208">
        <v>2</v>
      </c>
      <c r="AX208">
        <v>39279311</v>
      </c>
      <c r="AY208">
        <v>1</v>
      </c>
      <c r="AZ208">
        <v>2048</v>
      </c>
      <c r="BA208">
        <v>209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 ca="1">Y208*Source!I80</f>
        <v>2.0589999999999997E-2</v>
      </c>
      <c r="CY208">
        <f>AD208</f>
        <v>0</v>
      </c>
      <c r="CZ208">
        <f>AH208</f>
        <v>0</v>
      </c>
      <c r="DA208">
        <f>AL208</f>
        <v>1</v>
      </c>
      <c r="DB208">
        <v>0</v>
      </c>
    </row>
    <row r="209" spans="1:106">
      <c r="A209">
        <f ca="1">ROW(Source!A80)</f>
        <v>80</v>
      </c>
      <c r="B209">
        <v>39278658</v>
      </c>
      <c r="C209">
        <v>39279309</v>
      </c>
      <c r="D209">
        <v>36882452</v>
      </c>
      <c r="E209">
        <v>1</v>
      </c>
      <c r="F209">
        <v>1</v>
      </c>
      <c r="G209">
        <v>1</v>
      </c>
      <c r="H209">
        <v>2</v>
      </c>
      <c r="I209" t="s">
        <v>632</v>
      </c>
      <c r="J209" t="s">
        <v>633</v>
      </c>
      <c r="K209" t="s">
        <v>634</v>
      </c>
      <c r="L209">
        <v>1368</v>
      </c>
      <c r="N209">
        <v>1011</v>
      </c>
      <c r="O209" t="s">
        <v>580</v>
      </c>
      <c r="P209" t="s">
        <v>580</v>
      </c>
      <c r="Q209">
        <v>1</v>
      </c>
      <c r="W209">
        <v>0</v>
      </c>
      <c r="X209">
        <v>1188625873</v>
      </c>
      <c r="Y209">
        <v>0.1</v>
      </c>
      <c r="AA209">
        <v>0</v>
      </c>
      <c r="AB209">
        <v>190.06</v>
      </c>
      <c r="AC209">
        <v>13.5</v>
      </c>
      <c r="AD209">
        <v>0</v>
      </c>
      <c r="AE209">
        <v>0</v>
      </c>
      <c r="AF209">
        <v>31.26</v>
      </c>
      <c r="AG209">
        <v>13.5</v>
      </c>
      <c r="AH209">
        <v>0</v>
      </c>
      <c r="AI209">
        <v>1</v>
      </c>
      <c r="AJ209">
        <v>6.08</v>
      </c>
      <c r="AK209">
        <v>1</v>
      </c>
      <c r="AL209">
        <v>1</v>
      </c>
      <c r="AN209">
        <v>0</v>
      </c>
      <c r="AO209">
        <v>1</v>
      </c>
      <c r="AP209">
        <v>1</v>
      </c>
      <c r="AQ209">
        <v>0</v>
      </c>
      <c r="AR209">
        <v>0</v>
      </c>
      <c r="AS209" t="s">
        <v>1067</v>
      </c>
      <c r="AT209">
        <v>0.08</v>
      </c>
      <c r="AU209" t="s">
        <v>1082</v>
      </c>
      <c r="AV209">
        <v>0</v>
      </c>
      <c r="AW209">
        <v>2</v>
      </c>
      <c r="AX209">
        <v>39279312</v>
      </c>
      <c r="AY209">
        <v>1</v>
      </c>
      <c r="AZ209">
        <v>0</v>
      </c>
      <c r="BA209">
        <v>210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 ca="1">Y209*Source!I80</f>
        <v>3.5499999999999998E-3</v>
      </c>
      <c r="CY209">
        <f>AB209</f>
        <v>190.06</v>
      </c>
      <c r="CZ209">
        <f>AF209</f>
        <v>31.26</v>
      </c>
      <c r="DA209">
        <f>AJ209</f>
        <v>6.08</v>
      </c>
      <c r="DB209">
        <v>0</v>
      </c>
    </row>
    <row r="210" spans="1:106">
      <c r="A210">
        <f ca="1">ROW(Source!A80)</f>
        <v>80</v>
      </c>
      <c r="B210">
        <v>39278658</v>
      </c>
      <c r="C210">
        <v>39279309</v>
      </c>
      <c r="D210">
        <v>36883554</v>
      </c>
      <c r="E210">
        <v>1</v>
      </c>
      <c r="F210">
        <v>1</v>
      </c>
      <c r="G210">
        <v>1</v>
      </c>
      <c r="H210">
        <v>2</v>
      </c>
      <c r="I210" t="s">
        <v>577</v>
      </c>
      <c r="J210" t="s">
        <v>578</v>
      </c>
      <c r="K210" t="s">
        <v>579</v>
      </c>
      <c r="L210">
        <v>1368</v>
      </c>
      <c r="N210">
        <v>1011</v>
      </c>
      <c r="O210" t="s">
        <v>580</v>
      </c>
      <c r="P210" t="s">
        <v>580</v>
      </c>
      <c r="Q210">
        <v>1</v>
      </c>
      <c r="W210">
        <v>0</v>
      </c>
      <c r="X210">
        <v>1372534845</v>
      </c>
      <c r="Y210">
        <v>0.625</v>
      </c>
      <c r="AA210">
        <v>0</v>
      </c>
      <c r="AB210">
        <v>399.52</v>
      </c>
      <c r="AC210">
        <v>11.6</v>
      </c>
      <c r="AD210">
        <v>0</v>
      </c>
      <c r="AE210">
        <v>0</v>
      </c>
      <c r="AF210">
        <v>65.709999999999994</v>
      </c>
      <c r="AG210">
        <v>11.6</v>
      </c>
      <c r="AH210">
        <v>0</v>
      </c>
      <c r="AI210">
        <v>1</v>
      </c>
      <c r="AJ210">
        <v>6.08</v>
      </c>
      <c r="AK210">
        <v>1</v>
      </c>
      <c r="AL210">
        <v>1</v>
      </c>
      <c r="AN210">
        <v>0</v>
      </c>
      <c r="AO210">
        <v>1</v>
      </c>
      <c r="AP210">
        <v>1</v>
      </c>
      <c r="AQ210">
        <v>0</v>
      </c>
      <c r="AR210">
        <v>0</v>
      </c>
      <c r="AS210" t="s">
        <v>1067</v>
      </c>
      <c r="AT210">
        <v>0.5</v>
      </c>
      <c r="AU210" t="s">
        <v>1082</v>
      </c>
      <c r="AV210">
        <v>0</v>
      </c>
      <c r="AW210">
        <v>2</v>
      </c>
      <c r="AX210">
        <v>39279313</v>
      </c>
      <c r="AY210">
        <v>1</v>
      </c>
      <c r="AZ210">
        <v>0</v>
      </c>
      <c r="BA210">
        <v>211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 ca="1">Y210*Source!I80</f>
        <v>2.2187499999999999E-2</v>
      </c>
      <c r="CY210">
        <f>AB210</f>
        <v>399.52</v>
      </c>
      <c r="CZ210">
        <f>AF210</f>
        <v>65.709999999999994</v>
      </c>
      <c r="DA210">
        <f>AJ210</f>
        <v>6.08</v>
      </c>
      <c r="DB210">
        <v>0</v>
      </c>
    </row>
    <row r="211" spans="1:106">
      <c r="A211">
        <f ca="1">ROW(Source!A80)</f>
        <v>80</v>
      </c>
      <c r="B211">
        <v>39278658</v>
      </c>
      <c r="C211">
        <v>39279309</v>
      </c>
      <c r="D211">
        <v>36797506</v>
      </c>
      <c r="E211">
        <v>17</v>
      </c>
      <c r="F211">
        <v>1</v>
      </c>
      <c r="G211">
        <v>1</v>
      </c>
      <c r="H211">
        <v>3</v>
      </c>
      <c r="I211" t="s">
        <v>33</v>
      </c>
      <c r="J211" t="s">
        <v>1067</v>
      </c>
      <c r="K211" t="s">
        <v>34</v>
      </c>
      <c r="L211">
        <v>1327</v>
      </c>
      <c r="N211">
        <v>1005</v>
      </c>
      <c r="O211" t="s">
        <v>1134</v>
      </c>
      <c r="P211" t="s">
        <v>1134</v>
      </c>
      <c r="Q211">
        <v>1</v>
      </c>
      <c r="W211">
        <v>0</v>
      </c>
      <c r="X211">
        <v>-112006704</v>
      </c>
      <c r="Y211">
        <v>105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6.08</v>
      </c>
      <c r="AJ211">
        <v>1</v>
      </c>
      <c r="AK211">
        <v>1</v>
      </c>
      <c r="AL211">
        <v>1</v>
      </c>
      <c r="AN211">
        <v>0</v>
      </c>
      <c r="AO211">
        <v>0</v>
      </c>
      <c r="AP211">
        <v>0</v>
      </c>
      <c r="AQ211">
        <v>0</v>
      </c>
      <c r="AR211">
        <v>0</v>
      </c>
      <c r="AS211" t="s">
        <v>1067</v>
      </c>
      <c r="AT211">
        <v>105</v>
      </c>
      <c r="AU211" t="s">
        <v>1067</v>
      </c>
      <c r="AV211">
        <v>0</v>
      </c>
      <c r="AW211">
        <v>2</v>
      </c>
      <c r="AX211">
        <v>39279314</v>
      </c>
      <c r="AY211">
        <v>1</v>
      </c>
      <c r="AZ211">
        <v>0</v>
      </c>
      <c r="BA211">
        <v>212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 ca="1">Y211*Source!I80</f>
        <v>3.7274999999999996</v>
      </c>
      <c r="CY211">
        <f>AA211</f>
        <v>0</v>
      </c>
      <c r="CZ211">
        <f>AE211</f>
        <v>0</v>
      </c>
      <c r="DA211">
        <f>AI211</f>
        <v>6.08</v>
      </c>
      <c r="DB211">
        <v>0</v>
      </c>
    </row>
    <row r="212" spans="1:106">
      <c r="A212">
        <f ca="1">ROW(Source!A80)</f>
        <v>80</v>
      </c>
      <c r="B212">
        <v>39278658</v>
      </c>
      <c r="C212">
        <v>39279309</v>
      </c>
      <c r="D212">
        <v>36805524</v>
      </c>
      <c r="E212">
        <v>1</v>
      </c>
      <c r="F212">
        <v>1</v>
      </c>
      <c r="G212">
        <v>1</v>
      </c>
      <c r="H212">
        <v>3</v>
      </c>
      <c r="I212" t="s">
        <v>702</v>
      </c>
      <c r="J212" t="s">
        <v>703</v>
      </c>
      <c r="K212" t="s">
        <v>704</v>
      </c>
      <c r="L212">
        <v>1346</v>
      </c>
      <c r="N212">
        <v>1009</v>
      </c>
      <c r="O212" t="s">
        <v>1227</v>
      </c>
      <c r="P212" t="s">
        <v>1227</v>
      </c>
      <c r="Q212">
        <v>1</v>
      </c>
      <c r="W212">
        <v>0</v>
      </c>
      <c r="X212">
        <v>813963326</v>
      </c>
      <c r="Y212">
        <v>0.2</v>
      </c>
      <c r="AA212">
        <v>11.07</v>
      </c>
      <c r="AB212">
        <v>0</v>
      </c>
      <c r="AC212">
        <v>0</v>
      </c>
      <c r="AD212">
        <v>0</v>
      </c>
      <c r="AE212">
        <v>1.82</v>
      </c>
      <c r="AF212">
        <v>0</v>
      </c>
      <c r="AG212">
        <v>0</v>
      </c>
      <c r="AH212">
        <v>0</v>
      </c>
      <c r="AI212">
        <v>6.08</v>
      </c>
      <c r="AJ212">
        <v>1</v>
      </c>
      <c r="AK212">
        <v>1</v>
      </c>
      <c r="AL212">
        <v>1</v>
      </c>
      <c r="AN212">
        <v>0</v>
      </c>
      <c r="AO212">
        <v>1</v>
      </c>
      <c r="AP212">
        <v>0</v>
      </c>
      <c r="AQ212">
        <v>0</v>
      </c>
      <c r="AR212">
        <v>0</v>
      </c>
      <c r="AS212" t="s">
        <v>1067</v>
      </c>
      <c r="AT212">
        <v>0.2</v>
      </c>
      <c r="AU212" t="s">
        <v>1067</v>
      </c>
      <c r="AV212">
        <v>0</v>
      </c>
      <c r="AW212">
        <v>2</v>
      </c>
      <c r="AX212">
        <v>39279315</v>
      </c>
      <c r="AY212">
        <v>1</v>
      </c>
      <c r="AZ212">
        <v>0</v>
      </c>
      <c r="BA212">
        <v>213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 ca="1">Y212*Source!I80</f>
        <v>7.0999999999999995E-3</v>
      </c>
      <c r="CY212">
        <f>AA212</f>
        <v>11.07</v>
      </c>
      <c r="CZ212">
        <f>AE212</f>
        <v>1.82</v>
      </c>
      <c r="DA212">
        <f>AI212</f>
        <v>6.08</v>
      </c>
      <c r="DB212">
        <v>0</v>
      </c>
    </row>
    <row r="213" spans="1:106">
      <c r="A213">
        <f ca="1">ROW(Source!A80)</f>
        <v>80</v>
      </c>
      <c r="B213">
        <v>39278658</v>
      </c>
      <c r="C213">
        <v>39279309</v>
      </c>
      <c r="D213">
        <v>36832164</v>
      </c>
      <c r="E213">
        <v>1</v>
      </c>
      <c r="F213">
        <v>1</v>
      </c>
      <c r="G213">
        <v>1</v>
      </c>
      <c r="H213">
        <v>3</v>
      </c>
      <c r="I213" t="s">
        <v>29</v>
      </c>
      <c r="J213" t="s">
        <v>31</v>
      </c>
      <c r="K213" t="s">
        <v>30</v>
      </c>
      <c r="L213">
        <v>1327</v>
      </c>
      <c r="N213">
        <v>1005</v>
      </c>
      <c r="O213" t="s">
        <v>1134</v>
      </c>
      <c r="P213" t="s">
        <v>1134</v>
      </c>
      <c r="Q213">
        <v>1</v>
      </c>
      <c r="W213">
        <v>0</v>
      </c>
      <c r="X213">
        <v>-956992290</v>
      </c>
      <c r="Y213">
        <v>105</v>
      </c>
      <c r="AA213">
        <v>209.03</v>
      </c>
      <c r="AB213">
        <v>0</v>
      </c>
      <c r="AC213">
        <v>0</v>
      </c>
      <c r="AD213">
        <v>0</v>
      </c>
      <c r="AE213">
        <v>34.380000000000003</v>
      </c>
      <c r="AF213">
        <v>0</v>
      </c>
      <c r="AG213">
        <v>0</v>
      </c>
      <c r="AH213">
        <v>0</v>
      </c>
      <c r="AI213">
        <v>6.08</v>
      </c>
      <c r="AJ213">
        <v>1</v>
      </c>
      <c r="AK213">
        <v>1</v>
      </c>
      <c r="AL213">
        <v>1</v>
      </c>
      <c r="AN213">
        <v>0</v>
      </c>
      <c r="AO213">
        <v>0</v>
      </c>
      <c r="AP213">
        <v>0</v>
      </c>
      <c r="AQ213">
        <v>0</v>
      </c>
      <c r="AR213">
        <v>0</v>
      </c>
      <c r="AS213" t="s">
        <v>1067</v>
      </c>
      <c r="AT213">
        <v>105</v>
      </c>
      <c r="AU213" t="s">
        <v>1067</v>
      </c>
      <c r="AV213">
        <v>0</v>
      </c>
      <c r="AW213">
        <v>1</v>
      </c>
      <c r="AX213">
        <v>-1</v>
      </c>
      <c r="AY213">
        <v>0</v>
      </c>
      <c r="AZ213">
        <v>0</v>
      </c>
      <c r="BA213" t="s">
        <v>1067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 ca="1">Y213*Source!I80</f>
        <v>3.7274999999999996</v>
      </c>
      <c r="CY213">
        <f>AA213</f>
        <v>209.03</v>
      </c>
      <c r="CZ213">
        <f>AE213</f>
        <v>34.380000000000003</v>
      </c>
      <c r="DA213">
        <f>AI213</f>
        <v>6.08</v>
      </c>
      <c r="DB213">
        <v>0</v>
      </c>
    </row>
    <row r="214" spans="1:106">
      <c r="A214">
        <f ca="1">ROW(Source!A83)</f>
        <v>83</v>
      </c>
      <c r="B214">
        <v>39278658</v>
      </c>
      <c r="C214">
        <v>39486700</v>
      </c>
      <c r="D214">
        <v>37069580</v>
      </c>
      <c r="E214">
        <v>1</v>
      </c>
      <c r="F214">
        <v>1</v>
      </c>
      <c r="G214">
        <v>1</v>
      </c>
      <c r="H214">
        <v>1</v>
      </c>
      <c r="I214" t="s">
        <v>572</v>
      </c>
      <c r="J214" t="s">
        <v>1067</v>
      </c>
      <c r="K214" t="s">
        <v>573</v>
      </c>
      <c r="L214">
        <v>1191</v>
      </c>
      <c r="N214">
        <v>1013</v>
      </c>
      <c r="O214" t="s">
        <v>574</v>
      </c>
      <c r="P214" t="s">
        <v>574</v>
      </c>
      <c r="Q214">
        <v>1</v>
      </c>
      <c r="W214">
        <v>0</v>
      </c>
      <c r="X214">
        <v>1010519658</v>
      </c>
      <c r="Y214">
        <v>124.19999999999999</v>
      </c>
      <c r="AA214">
        <v>0</v>
      </c>
      <c r="AB214">
        <v>0</v>
      </c>
      <c r="AC214">
        <v>0</v>
      </c>
      <c r="AD214">
        <v>52.53</v>
      </c>
      <c r="AE214">
        <v>0</v>
      </c>
      <c r="AF214">
        <v>0</v>
      </c>
      <c r="AG214">
        <v>0</v>
      </c>
      <c r="AH214">
        <v>8.64</v>
      </c>
      <c r="AI214">
        <v>1</v>
      </c>
      <c r="AJ214">
        <v>1</v>
      </c>
      <c r="AK214">
        <v>1</v>
      </c>
      <c r="AL214">
        <v>6.08</v>
      </c>
      <c r="AN214">
        <v>0</v>
      </c>
      <c r="AO214">
        <v>1</v>
      </c>
      <c r="AP214">
        <v>1</v>
      </c>
      <c r="AQ214">
        <v>0</v>
      </c>
      <c r="AR214">
        <v>0</v>
      </c>
      <c r="AS214" t="s">
        <v>1067</v>
      </c>
      <c r="AT214">
        <v>108</v>
      </c>
      <c r="AU214" t="s">
        <v>1083</v>
      </c>
      <c r="AV214">
        <v>1</v>
      </c>
      <c r="AW214">
        <v>2</v>
      </c>
      <c r="AX214">
        <v>39491655</v>
      </c>
      <c r="AY214">
        <v>1</v>
      </c>
      <c r="AZ214">
        <v>0</v>
      </c>
      <c r="BA214">
        <v>216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 ca="1">Y214*Source!I83</f>
        <v>130.41</v>
      </c>
      <c r="CY214">
        <f>AD214</f>
        <v>52.53</v>
      </c>
      <c r="CZ214">
        <f>AH214</f>
        <v>8.64</v>
      </c>
      <c r="DA214">
        <f>AL214</f>
        <v>6.08</v>
      </c>
      <c r="DB214">
        <v>0</v>
      </c>
    </row>
    <row r="215" spans="1:106">
      <c r="A215">
        <f ca="1">ROW(Source!A83)</f>
        <v>83</v>
      </c>
      <c r="B215">
        <v>39278658</v>
      </c>
      <c r="C215">
        <v>39486700</v>
      </c>
      <c r="D215">
        <v>37064876</v>
      </c>
      <c r="E215">
        <v>1</v>
      </c>
      <c r="F215">
        <v>1</v>
      </c>
      <c r="G215">
        <v>1</v>
      </c>
      <c r="H215">
        <v>1</v>
      </c>
      <c r="I215" t="s">
        <v>575</v>
      </c>
      <c r="J215" t="s">
        <v>1067</v>
      </c>
      <c r="K215" t="s">
        <v>576</v>
      </c>
      <c r="L215">
        <v>1191</v>
      </c>
      <c r="N215">
        <v>1013</v>
      </c>
      <c r="O215" t="s">
        <v>574</v>
      </c>
      <c r="P215" t="s">
        <v>574</v>
      </c>
      <c r="Q215">
        <v>1</v>
      </c>
      <c r="W215">
        <v>0</v>
      </c>
      <c r="X215">
        <v>-1417349443</v>
      </c>
      <c r="Y215">
        <v>0.17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1</v>
      </c>
      <c r="AJ215">
        <v>1</v>
      </c>
      <c r="AK215">
        <v>6.08</v>
      </c>
      <c r="AL215">
        <v>1</v>
      </c>
      <c r="AN215">
        <v>0</v>
      </c>
      <c r="AO215">
        <v>1</v>
      </c>
      <c r="AP215">
        <v>0</v>
      </c>
      <c r="AQ215">
        <v>0</v>
      </c>
      <c r="AR215">
        <v>0</v>
      </c>
      <c r="AS215" t="s">
        <v>1067</v>
      </c>
      <c r="AT215">
        <v>0.17</v>
      </c>
      <c r="AU215" t="s">
        <v>1067</v>
      </c>
      <c r="AV215">
        <v>2</v>
      </c>
      <c r="AW215">
        <v>2</v>
      </c>
      <c r="AX215">
        <v>39491656</v>
      </c>
      <c r="AY215">
        <v>1</v>
      </c>
      <c r="AZ215">
        <v>2048</v>
      </c>
      <c r="BA215">
        <v>217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 ca="1">Y215*Source!I83</f>
        <v>0.17850000000000002</v>
      </c>
      <c r="CY215">
        <f>AD215</f>
        <v>0</v>
      </c>
      <c r="CZ215">
        <f>AH215</f>
        <v>0</v>
      </c>
      <c r="DA215">
        <f>AL215</f>
        <v>1</v>
      </c>
      <c r="DB215">
        <v>0</v>
      </c>
    </row>
    <row r="216" spans="1:106">
      <c r="A216">
        <f ca="1">ROW(Source!A83)</f>
        <v>83</v>
      </c>
      <c r="B216">
        <v>39278658</v>
      </c>
      <c r="C216">
        <v>39486700</v>
      </c>
      <c r="D216">
        <v>36883554</v>
      </c>
      <c r="E216">
        <v>1</v>
      </c>
      <c r="F216">
        <v>1</v>
      </c>
      <c r="G216">
        <v>1</v>
      </c>
      <c r="H216">
        <v>2</v>
      </c>
      <c r="I216" t="s">
        <v>577</v>
      </c>
      <c r="J216" t="s">
        <v>578</v>
      </c>
      <c r="K216" t="s">
        <v>579</v>
      </c>
      <c r="L216">
        <v>1368</v>
      </c>
      <c r="N216">
        <v>1011</v>
      </c>
      <c r="O216" t="s">
        <v>580</v>
      </c>
      <c r="P216" t="s">
        <v>580</v>
      </c>
      <c r="Q216">
        <v>1</v>
      </c>
      <c r="W216">
        <v>0</v>
      </c>
      <c r="X216">
        <v>1372534845</v>
      </c>
      <c r="Y216">
        <v>0.21250000000000002</v>
      </c>
      <c r="AA216">
        <v>0</v>
      </c>
      <c r="AB216">
        <v>399.52</v>
      </c>
      <c r="AC216">
        <v>11.6</v>
      </c>
      <c r="AD216">
        <v>0</v>
      </c>
      <c r="AE216">
        <v>0</v>
      </c>
      <c r="AF216">
        <v>65.709999999999994</v>
      </c>
      <c r="AG216">
        <v>11.6</v>
      </c>
      <c r="AH216">
        <v>0</v>
      </c>
      <c r="AI216">
        <v>1</v>
      </c>
      <c r="AJ216">
        <v>6.08</v>
      </c>
      <c r="AK216">
        <v>1</v>
      </c>
      <c r="AL216">
        <v>1</v>
      </c>
      <c r="AN216">
        <v>0</v>
      </c>
      <c r="AO216">
        <v>1</v>
      </c>
      <c r="AP216">
        <v>1</v>
      </c>
      <c r="AQ216">
        <v>0</v>
      </c>
      <c r="AR216">
        <v>0</v>
      </c>
      <c r="AS216" t="s">
        <v>1067</v>
      </c>
      <c r="AT216">
        <v>0.17</v>
      </c>
      <c r="AU216" t="s">
        <v>1082</v>
      </c>
      <c r="AV216">
        <v>0</v>
      </c>
      <c r="AW216">
        <v>2</v>
      </c>
      <c r="AX216">
        <v>39491657</v>
      </c>
      <c r="AY216">
        <v>1</v>
      </c>
      <c r="AZ216">
        <v>0</v>
      </c>
      <c r="BA216">
        <v>218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 ca="1">Y216*Source!I83</f>
        <v>0.22312500000000005</v>
      </c>
      <c r="CY216">
        <f>AB216</f>
        <v>399.52</v>
      </c>
      <c r="CZ216">
        <f>AF216</f>
        <v>65.709999999999994</v>
      </c>
      <c r="DA216">
        <f>AJ216</f>
        <v>6.08</v>
      </c>
      <c r="DB216">
        <v>0</v>
      </c>
    </row>
    <row r="217" spans="1:106">
      <c r="A217">
        <f ca="1">ROW(Source!A83)</f>
        <v>83</v>
      </c>
      <c r="B217">
        <v>39278658</v>
      </c>
      <c r="C217">
        <v>39486700</v>
      </c>
      <c r="D217">
        <v>36804549</v>
      </c>
      <c r="E217">
        <v>1</v>
      </c>
      <c r="F217">
        <v>1</v>
      </c>
      <c r="G217">
        <v>1</v>
      </c>
      <c r="H217">
        <v>3</v>
      </c>
      <c r="I217" t="s">
        <v>649</v>
      </c>
      <c r="J217" t="s">
        <v>650</v>
      </c>
      <c r="K217" t="s">
        <v>651</v>
      </c>
      <c r="L217">
        <v>1348</v>
      </c>
      <c r="N217">
        <v>1009</v>
      </c>
      <c r="O217" t="s">
        <v>1097</v>
      </c>
      <c r="P217" t="s">
        <v>1097</v>
      </c>
      <c r="Q217">
        <v>1000</v>
      </c>
      <c r="W217">
        <v>0</v>
      </c>
      <c r="X217">
        <v>888381482</v>
      </c>
      <c r="Y217">
        <v>9.7000000000000003E-3</v>
      </c>
      <c r="AA217">
        <v>51528</v>
      </c>
      <c r="AB217">
        <v>0</v>
      </c>
      <c r="AC217">
        <v>0</v>
      </c>
      <c r="AD217">
        <v>0</v>
      </c>
      <c r="AE217">
        <v>8475</v>
      </c>
      <c r="AF217">
        <v>0</v>
      </c>
      <c r="AG217">
        <v>0</v>
      </c>
      <c r="AH217">
        <v>0</v>
      </c>
      <c r="AI217">
        <v>6.08</v>
      </c>
      <c r="AJ217">
        <v>1</v>
      </c>
      <c r="AK217">
        <v>1</v>
      </c>
      <c r="AL217">
        <v>1</v>
      </c>
      <c r="AN217">
        <v>0</v>
      </c>
      <c r="AO217">
        <v>1</v>
      </c>
      <c r="AP217">
        <v>0</v>
      </c>
      <c r="AQ217">
        <v>0</v>
      </c>
      <c r="AR217">
        <v>0</v>
      </c>
      <c r="AS217" t="s">
        <v>1067</v>
      </c>
      <c r="AT217">
        <v>9.7000000000000003E-3</v>
      </c>
      <c r="AU217" t="s">
        <v>1067</v>
      </c>
      <c r="AV217">
        <v>0</v>
      </c>
      <c r="AW217">
        <v>2</v>
      </c>
      <c r="AX217">
        <v>39491658</v>
      </c>
      <c r="AY217">
        <v>1</v>
      </c>
      <c r="AZ217">
        <v>0</v>
      </c>
      <c r="BA217">
        <v>219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 ca="1">Y217*Source!I83</f>
        <v>1.0185000000000001E-2</v>
      </c>
      <c r="CY217">
        <f t="shared" ref="CY217:CY222" si="21">AA217</f>
        <v>51528</v>
      </c>
      <c r="CZ217">
        <f t="shared" ref="CZ217:CZ222" si="22">AE217</f>
        <v>8475</v>
      </c>
      <c r="DA217">
        <f t="shared" ref="DA217:DA222" si="23">AI217</f>
        <v>6.08</v>
      </c>
      <c r="DB217">
        <v>0</v>
      </c>
    </row>
    <row r="218" spans="1:106">
      <c r="A218">
        <f ca="1">ROW(Source!A83)</f>
        <v>83</v>
      </c>
      <c r="B218">
        <v>39278658</v>
      </c>
      <c r="C218">
        <v>39486700</v>
      </c>
      <c r="D218">
        <v>36830004</v>
      </c>
      <c r="E218">
        <v>1</v>
      </c>
      <c r="F218">
        <v>1</v>
      </c>
      <c r="G218">
        <v>1</v>
      </c>
      <c r="H218">
        <v>3</v>
      </c>
      <c r="I218" t="s">
        <v>652</v>
      </c>
      <c r="J218" t="s">
        <v>653</v>
      </c>
      <c r="K218" t="s">
        <v>654</v>
      </c>
      <c r="L218">
        <v>1301</v>
      </c>
      <c r="N218">
        <v>1003</v>
      </c>
      <c r="O218" t="s">
        <v>171</v>
      </c>
      <c r="P218" t="s">
        <v>171</v>
      </c>
      <c r="Q218">
        <v>1</v>
      </c>
      <c r="W218">
        <v>0</v>
      </c>
      <c r="X218">
        <v>876590585</v>
      </c>
      <c r="Y218">
        <v>44</v>
      </c>
      <c r="AA218">
        <v>19.329999999999998</v>
      </c>
      <c r="AB218">
        <v>0</v>
      </c>
      <c r="AC218">
        <v>0</v>
      </c>
      <c r="AD218">
        <v>0</v>
      </c>
      <c r="AE218">
        <v>3.18</v>
      </c>
      <c r="AF218">
        <v>0</v>
      </c>
      <c r="AG218">
        <v>0</v>
      </c>
      <c r="AH218">
        <v>0</v>
      </c>
      <c r="AI218">
        <v>6.08</v>
      </c>
      <c r="AJ218">
        <v>1</v>
      </c>
      <c r="AK218">
        <v>1</v>
      </c>
      <c r="AL218">
        <v>1</v>
      </c>
      <c r="AN218">
        <v>0</v>
      </c>
      <c r="AO218">
        <v>1</v>
      </c>
      <c r="AP218">
        <v>0</v>
      </c>
      <c r="AQ218">
        <v>0</v>
      </c>
      <c r="AR218">
        <v>0</v>
      </c>
      <c r="AS218" t="s">
        <v>1067</v>
      </c>
      <c r="AT218">
        <v>44</v>
      </c>
      <c r="AU218" t="s">
        <v>1067</v>
      </c>
      <c r="AV218">
        <v>0</v>
      </c>
      <c r="AW218">
        <v>2</v>
      </c>
      <c r="AX218">
        <v>39491659</v>
      </c>
      <c r="AY218">
        <v>1</v>
      </c>
      <c r="AZ218">
        <v>0</v>
      </c>
      <c r="BA218">
        <v>220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 ca="1">Y218*Source!I83</f>
        <v>46.2</v>
      </c>
      <c r="CY218">
        <f t="shared" si="21"/>
        <v>19.329999999999998</v>
      </c>
      <c r="CZ218">
        <f t="shared" si="22"/>
        <v>3.18</v>
      </c>
      <c r="DA218">
        <f t="shared" si="23"/>
        <v>6.08</v>
      </c>
      <c r="DB218">
        <v>0</v>
      </c>
    </row>
    <row r="219" spans="1:106">
      <c r="A219">
        <f ca="1">ROW(Source!A83)</f>
        <v>83</v>
      </c>
      <c r="B219">
        <v>39278658</v>
      </c>
      <c r="C219">
        <v>39486700</v>
      </c>
      <c r="D219">
        <v>36830314</v>
      </c>
      <c r="E219">
        <v>1</v>
      </c>
      <c r="F219">
        <v>1</v>
      </c>
      <c r="G219">
        <v>1</v>
      </c>
      <c r="H219">
        <v>3</v>
      </c>
      <c r="I219" t="s">
        <v>100</v>
      </c>
      <c r="J219" t="s">
        <v>102</v>
      </c>
      <c r="K219" t="s">
        <v>101</v>
      </c>
      <c r="L219">
        <v>1339</v>
      </c>
      <c r="N219">
        <v>1007</v>
      </c>
      <c r="O219" t="s">
        <v>1249</v>
      </c>
      <c r="P219" t="s">
        <v>1249</v>
      </c>
      <c r="Q219">
        <v>1</v>
      </c>
      <c r="W219">
        <v>0</v>
      </c>
      <c r="X219">
        <v>-645086769</v>
      </c>
      <c r="Y219">
        <v>0.76</v>
      </c>
      <c r="AA219">
        <v>9734.08</v>
      </c>
      <c r="AB219">
        <v>0</v>
      </c>
      <c r="AC219">
        <v>0</v>
      </c>
      <c r="AD219">
        <v>0</v>
      </c>
      <c r="AE219">
        <v>1601</v>
      </c>
      <c r="AF219">
        <v>0</v>
      </c>
      <c r="AG219">
        <v>0</v>
      </c>
      <c r="AH219">
        <v>0</v>
      </c>
      <c r="AI219">
        <v>6.08</v>
      </c>
      <c r="AJ219">
        <v>1</v>
      </c>
      <c r="AK219">
        <v>1</v>
      </c>
      <c r="AL219">
        <v>1</v>
      </c>
      <c r="AN219">
        <v>0</v>
      </c>
      <c r="AO219">
        <v>1</v>
      </c>
      <c r="AP219">
        <v>0</v>
      </c>
      <c r="AQ219">
        <v>0</v>
      </c>
      <c r="AR219">
        <v>0</v>
      </c>
      <c r="AS219" t="s">
        <v>1067</v>
      </c>
      <c r="AT219">
        <v>0.76</v>
      </c>
      <c r="AU219" t="s">
        <v>1067</v>
      </c>
      <c r="AV219">
        <v>0</v>
      </c>
      <c r="AW219">
        <v>2</v>
      </c>
      <c r="AX219">
        <v>39491660</v>
      </c>
      <c r="AY219">
        <v>1</v>
      </c>
      <c r="AZ219">
        <v>0</v>
      </c>
      <c r="BA219">
        <v>221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 ca="1">Y219*Source!I83</f>
        <v>0.79800000000000004</v>
      </c>
      <c r="CY219">
        <f t="shared" si="21"/>
        <v>9734.08</v>
      </c>
      <c r="CZ219">
        <f t="shared" si="22"/>
        <v>1601</v>
      </c>
      <c r="DA219">
        <f t="shared" si="23"/>
        <v>6.08</v>
      </c>
      <c r="DB219">
        <v>0</v>
      </c>
    </row>
    <row r="220" spans="1:106">
      <c r="A220">
        <f ca="1">ROW(Source!A83)</f>
        <v>83</v>
      </c>
      <c r="B220">
        <v>39278658</v>
      </c>
      <c r="C220">
        <v>39486700</v>
      </c>
      <c r="D220">
        <v>36830768</v>
      </c>
      <c r="E220">
        <v>1</v>
      </c>
      <c r="F220">
        <v>1</v>
      </c>
      <c r="G220">
        <v>1</v>
      </c>
      <c r="H220">
        <v>3</v>
      </c>
      <c r="I220" t="s">
        <v>42</v>
      </c>
      <c r="J220" t="s">
        <v>44</v>
      </c>
      <c r="K220" t="s">
        <v>43</v>
      </c>
      <c r="L220">
        <v>1327</v>
      </c>
      <c r="N220">
        <v>1005</v>
      </c>
      <c r="O220" t="s">
        <v>1134</v>
      </c>
      <c r="P220" t="s">
        <v>1134</v>
      </c>
      <c r="Q220">
        <v>1</v>
      </c>
      <c r="W220">
        <v>0</v>
      </c>
      <c r="X220">
        <v>-1891309318</v>
      </c>
      <c r="Y220">
        <v>100</v>
      </c>
      <c r="AA220">
        <v>476.06</v>
      </c>
      <c r="AB220">
        <v>0</v>
      </c>
      <c r="AC220">
        <v>0</v>
      </c>
      <c r="AD220">
        <v>0</v>
      </c>
      <c r="AE220">
        <v>78.3</v>
      </c>
      <c r="AF220">
        <v>0</v>
      </c>
      <c r="AG220">
        <v>0</v>
      </c>
      <c r="AH220">
        <v>0</v>
      </c>
      <c r="AI220">
        <v>6.08</v>
      </c>
      <c r="AJ220">
        <v>1</v>
      </c>
      <c r="AK220">
        <v>1</v>
      </c>
      <c r="AL220">
        <v>1</v>
      </c>
      <c r="AN220">
        <v>0</v>
      </c>
      <c r="AO220">
        <v>0</v>
      </c>
      <c r="AP220">
        <v>0</v>
      </c>
      <c r="AQ220">
        <v>0</v>
      </c>
      <c r="AR220">
        <v>0</v>
      </c>
      <c r="AS220" t="s">
        <v>1067</v>
      </c>
      <c r="AT220">
        <v>100</v>
      </c>
      <c r="AU220" t="s">
        <v>1067</v>
      </c>
      <c r="AV220">
        <v>0</v>
      </c>
      <c r="AW220">
        <v>1</v>
      </c>
      <c r="AX220">
        <v>-1</v>
      </c>
      <c r="AY220">
        <v>0</v>
      </c>
      <c r="AZ220">
        <v>0</v>
      </c>
      <c r="BA220" t="s">
        <v>1067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 ca="1">Y220*Source!I83</f>
        <v>105</v>
      </c>
      <c r="CY220">
        <f t="shared" si="21"/>
        <v>476.06</v>
      </c>
      <c r="CZ220">
        <f t="shared" si="22"/>
        <v>78.3</v>
      </c>
      <c r="DA220">
        <f t="shared" si="23"/>
        <v>6.08</v>
      </c>
      <c r="DB220">
        <v>0</v>
      </c>
    </row>
    <row r="221" spans="1:106">
      <c r="A221">
        <f ca="1">ROW(Source!A83)</f>
        <v>83</v>
      </c>
      <c r="B221">
        <v>39278658</v>
      </c>
      <c r="C221">
        <v>39486700</v>
      </c>
      <c r="D221">
        <v>36831690</v>
      </c>
      <c r="E221">
        <v>1</v>
      </c>
      <c r="F221">
        <v>1</v>
      </c>
      <c r="G221">
        <v>1</v>
      </c>
      <c r="H221">
        <v>3</v>
      </c>
      <c r="I221" t="s">
        <v>38</v>
      </c>
      <c r="J221" t="s">
        <v>40</v>
      </c>
      <c r="K221" t="s">
        <v>39</v>
      </c>
      <c r="L221">
        <v>1339</v>
      </c>
      <c r="N221">
        <v>1007</v>
      </c>
      <c r="O221" t="s">
        <v>1249</v>
      </c>
      <c r="P221" t="s">
        <v>1249</v>
      </c>
      <c r="Q221">
        <v>1</v>
      </c>
      <c r="W221">
        <v>1</v>
      </c>
      <c r="X221">
        <v>470198126</v>
      </c>
      <c r="Y221">
        <v>-0.34</v>
      </c>
      <c r="AA221">
        <v>29548.799999999999</v>
      </c>
      <c r="AB221">
        <v>0</v>
      </c>
      <c r="AC221">
        <v>0</v>
      </c>
      <c r="AD221">
        <v>0</v>
      </c>
      <c r="AE221">
        <v>4860</v>
      </c>
      <c r="AF221">
        <v>0</v>
      </c>
      <c r="AG221">
        <v>0</v>
      </c>
      <c r="AH221">
        <v>0</v>
      </c>
      <c r="AI221">
        <v>6.08</v>
      </c>
      <c r="AJ221">
        <v>1</v>
      </c>
      <c r="AK221">
        <v>1</v>
      </c>
      <c r="AL221">
        <v>1</v>
      </c>
      <c r="AN221">
        <v>0</v>
      </c>
      <c r="AO221">
        <v>1</v>
      </c>
      <c r="AP221">
        <v>0</v>
      </c>
      <c r="AQ221">
        <v>0</v>
      </c>
      <c r="AR221">
        <v>0</v>
      </c>
      <c r="AS221" t="s">
        <v>1067</v>
      </c>
      <c r="AT221">
        <v>-0.34</v>
      </c>
      <c r="AU221" t="s">
        <v>1067</v>
      </c>
      <c r="AV221">
        <v>0</v>
      </c>
      <c r="AW221">
        <v>2</v>
      </c>
      <c r="AX221">
        <v>39491661</v>
      </c>
      <c r="AY221">
        <v>1</v>
      </c>
      <c r="AZ221">
        <v>6144</v>
      </c>
      <c r="BA221">
        <v>222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 ca="1">Y221*Source!I83</f>
        <v>-0.35700000000000004</v>
      </c>
      <c r="CY221">
        <f t="shared" si="21"/>
        <v>29548.799999999999</v>
      </c>
      <c r="CZ221">
        <f t="shared" si="22"/>
        <v>4860</v>
      </c>
      <c r="DA221">
        <f t="shared" si="23"/>
        <v>6.08</v>
      </c>
      <c r="DB221">
        <v>0</v>
      </c>
    </row>
    <row r="222" spans="1:106">
      <c r="A222">
        <f ca="1">ROW(Source!A83)</f>
        <v>83</v>
      </c>
      <c r="B222">
        <v>39278658</v>
      </c>
      <c r="C222">
        <v>39486700</v>
      </c>
      <c r="D222">
        <v>36838972</v>
      </c>
      <c r="E222">
        <v>1</v>
      </c>
      <c r="F222">
        <v>1</v>
      </c>
      <c r="G222">
        <v>1</v>
      </c>
      <c r="H222">
        <v>3</v>
      </c>
      <c r="I222" t="s">
        <v>655</v>
      </c>
      <c r="J222" t="s">
        <v>656</v>
      </c>
      <c r="K222" t="s">
        <v>657</v>
      </c>
      <c r="L222">
        <v>1348</v>
      </c>
      <c r="N222">
        <v>1009</v>
      </c>
      <c r="O222" t="s">
        <v>1097</v>
      </c>
      <c r="P222" t="s">
        <v>1097</v>
      </c>
      <c r="Q222">
        <v>1000</v>
      </c>
      <c r="W222">
        <v>0</v>
      </c>
      <c r="X222">
        <v>1254963396</v>
      </c>
      <c r="Y222">
        <v>3.8500000000000001E-3</v>
      </c>
      <c r="AA222">
        <v>92750.399999999994</v>
      </c>
      <c r="AB222">
        <v>0</v>
      </c>
      <c r="AC222">
        <v>0</v>
      </c>
      <c r="AD222">
        <v>0</v>
      </c>
      <c r="AE222">
        <v>15255</v>
      </c>
      <c r="AF222">
        <v>0</v>
      </c>
      <c r="AG222">
        <v>0</v>
      </c>
      <c r="AH222">
        <v>0</v>
      </c>
      <c r="AI222">
        <v>6.08</v>
      </c>
      <c r="AJ222">
        <v>1</v>
      </c>
      <c r="AK222">
        <v>1</v>
      </c>
      <c r="AL222">
        <v>1</v>
      </c>
      <c r="AN222">
        <v>0</v>
      </c>
      <c r="AO222">
        <v>1</v>
      </c>
      <c r="AP222">
        <v>0</v>
      </c>
      <c r="AQ222">
        <v>0</v>
      </c>
      <c r="AR222">
        <v>0</v>
      </c>
      <c r="AS222" t="s">
        <v>1067</v>
      </c>
      <c r="AT222">
        <v>3.8500000000000001E-3</v>
      </c>
      <c r="AU222" t="s">
        <v>1067</v>
      </c>
      <c r="AV222">
        <v>0</v>
      </c>
      <c r="AW222">
        <v>2</v>
      </c>
      <c r="AX222">
        <v>39491662</v>
      </c>
      <c r="AY222">
        <v>1</v>
      </c>
      <c r="AZ222">
        <v>0</v>
      </c>
      <c r="BA222">
        <v>223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 ca="1">Y222*Source!I83</f>
        <v>4.0425000000000001E-3</v>
      </c>
      <c r="CY222">
        <f t="shared" si="21"/>
        <v>92750.399999999994</v>
      </c>
      <c r="CZ222">
        <f t="shared" si="22"/>
        <v>15255</v>
      </c>
      <c r="DA222">
        <f t="shared" si="23"/>
        <v>6.08</v>
      </c>
      <c r="DB222">
        <v>0</v>
      </c>
    </row>
    <row r="223" spans="1:106">
      <c r="A223">
        <f ca="1">ROW(Source!A86)</f>
        <v>86</v>
      </c>
      <c r="B223">
        <v>39278658</v>
      </c>
      <c r="C223">
        <v>39491767</v>
      </c>
      <c r="D223">
        <v>37064998</v>
      </c>
      <c r="E223">
        <v>1</v>
      </c>
      <c r="F223">
        <v>1</v>
      </c>
      <c r="G223">
        <v>1</v>
      </c>
      <c r="H223">
        <v>1</v>
      </c>
      <c r="I223" t="s">
        <v>628</v>
      </c>
      <c r="J223" t="s">
        <v>1067</v>
      </c>
      <c r="K223" t="s">
        <v>629</v>
      </c>
      <c r="L223">
        <v>1191</v>
      </c>
      <c r="N223">
        <v>1013</v>
      </c>
      <c r="O223" t="s">
        <v>574</v>
      </c>
      <c r="P223" t="s">
        <v>574</v>
      </c>
      <c r="Q223">
        <v>1</v>
      </c>
      <c r="W223">
        <v>0</v>
      </c>
      <c r="X223">
        <v>735429535</v>
      </c>
      <c r="Y223">
        <v>46.747499999999995</v>
      </c>
      <c r="AA223">
        <v>0</v>
      </c>
      <c r="AB223">
        <v>0</v>
      </c>
      <c r="AC223">
        <v>0</v>
      </c>
      <c r="AD223">
        <v>47.42</v>
      </c>
      <c r="AE223">
        <v>0</v>
      </c>
      <c r="AF223">
        <v>0</v>
      </c>
      <c r="AG223">
        <v>0</v>
      </c>
      <c r="AH223">
        <v>7.8</v>
      </c>
      <c r="AI223">
        <v>1</v>
      </c>
      <c r="AJ223">
        <v>1</v>
      </c>
      <c r="AK223">
        <v>1</v>
      </c>
      <c r="AL223">
        <v>6.08</v>
      </c>
      <c r="AN223">
        <v>0</v>
      </c>
      <c r="AO223">
        <v>1</v>
      </c>
      <c r="AP223">
        <v>1</v>
      </c>
      <c r="AQ223">
        <v>0</v>
      </c>
      <c r="AR223">
        <v>0</v>
      </c>
      <c r="AS223" t="s">
        <v>1067</v>
      </c>
      <c r="AT223">
        <v>40.65</v>
      </c>
      <c r="AU223" t="s">
        <v>1083</v>
      </c>
      <c r="AV223">
        <v>1</v>
      </c>
      <c r="AW223">
        <v>2</v>
      </c>
      <c r="AX223">
        <v>39491768</v>
      </c>
      <c r="AY223">
        <v>1</v>
      </c>
      <c r="AZ223">
        <v>0</v>
      </c>
      <c r="BA223">
        <v>224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 ca="1">Y223*Source!I86</f>
        <v>137.43764999999999</v>
      </c>
      <c r="CY223">
        <f>AD223</f>
        <v>47.42</v>
      </c>
      <c r="CZ223">
        <f>AH223</f>
        <v>7.8</v>
      </c>
      <c r="DA223">
        <f>AL223</f>
        <v>6.08</v>
      </c>
      <c r="DB223">
        <v>0</v>
      </c>
    </row>
    <row r="224" spans="1:106">
      <c r="A224">
        <f ca="1">ROW(Source!A86)</f>
        <v>86</v>
      </c>
      <c r="B224">
        <v>39278658</v>
      </c>
      <c r="C224">
        <v>39491767</v>
      </c>
      <c r="D224">
        <v>37064876</v>
      </c>
      <c r="E224">
        <v>1</v>
      </c>
      <c r="F224">
        <v>1</v>
      </c>
      <c r="G224">
        <v>1</v>
      </c>
      <c r="H224">
        <v>1</v>
      </c>
      <c r="I224" t="s">
        <v>575</v>
      </c>
      <c r="J224" t="s">
        <v>1067</v>
      </c>
      <c r="K224" t="s">
        <v>576</v>
      </c>
      <c r="L224">
        <v>1191</v>
      </c>
      <c r="N224">
        <v>1013</v>
      </c>
      <c r="O224" t="s">
        <v>574</v>
      </c>
      <c r="P224" t="s">
        <v>574</v>
      </c>
      <c r="Q224">
        <v>1</v>
      </c>
      <c r="W224">
        <v>0</v>
      </c>
      <c r="X224">
        <v>-1417349443</v>
      </c>
      <c r="Y224">
        <v>1.27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1</v>
      </c>
      <c r="AJ224">
        <v>1</v>
      </c>
      <c r="AK224">
        <v>6.08</v>
      </c>
      <c r="AL224">
        <v>1</v>
      </c>
      <c r="AN224">
        <v>0</v>
      </c>
      <c r="AO224">
        <v>1</v>
      </c>
      <c r="AP224">
        <v>0</v>
      </c>
      <c r="AQ224">
        <v>0</v>
      </c>
      <c r="AR224">
        <v>0</v>
      </c>
      <c r="AS224" t="s">
        <v>1067</v>
      </c>
      <c r="AT224">
        <v>1.27</v>
      </c>
      <c r="AU224" t="s">
        <v>1067</v>
      </c>
      <c r="AV224">
        <v>2</v>
      </c>
      <c r="AW224">
        <v>2</v>
      </c>
      <c r="AX224">
        <v>39491769</v>
      </c>
      <c r="AY224">
        <v>1</v>
      </c>
      <c r="AZ224">
        <v>2048</v>
      </c>
      <c r="BA224">
        <v>225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 ca="1">Y224*Source!I86</f>
        <v>3.7338</v>
      </c>
      <c r="CY224">
        <f>AD224</f>
        <v>0</v>
      </c>
      <c r="CZ224">
        <f>AH224</f>
        <v>0</v>
      </c>
      <c r="DA224">
        <f>AL224</f>
        <v>1</v>
      </c>
      <c r="DB224">
        <v>0</v>
      </c>
    </row>
    <row r="225" spans="1:106">
      <c r="A225">
        <f ca="1">ROW(Source!A86)</f>
        <v>86</v>
      </c>
      <c r="B225">
        <v>39278658</v>
      </c>
      <c r="C225">
        <v>39491767</v>
      </c>
      <c r="D225">
        <v>36882452</v>
      </c>
      <c r="E225">
        <v>1</v>
      </c>
      <c r="F225">
        <v>1</v>
      </c>
      <c r="G225">
        <v>1</v>
      </c>
      <c r="H225">
        <v>2</v>
      </c>
      <c r="I225" t="s">
        <v>632</v>
      </c>
      <c r="J225" t="s">
        <v>633</v>
      </c>
      <c r="K225" t="s">
        <v>634</v>
      </c>
      <c r="L225">
        <v>1368</v>
      </c>
      <c r="N225">
        <v>1011</v>
      </c>
      <c r="O225" t="s">
        <v>580</v>
      </c>
      <c r="P225" t="s">
        <v>580</v>
      </c>
      <c r="Q225">
        <v>1</v>
      </c>
      <c r="W225">
        <v>0</v>
      </c>
      <c r="X225">
        <v>1188625873</v>
      </c>
      <c r="Y225">
        <v>1.5874999999999999</v>
      </c>
      <c r="AA225">
        <v>0</v>
      </c>
      <c r="AB225">
        <v>190.06</v>
      </c>
      <c r="AC225">
        <v>13.5</v>
      </c>
      <c r="AD225">
        <v>0</v>
      </c>
      <c r="AE225">
        <v>0</v>
      </c>
      <c r="AF225">
        <v>31.26</v>
      </c>
      <c r="AG225">
        <v>13.5</v>
      </c>
      <c r="AH225">
        <v>0</v>
      </c>
      <c r="AI225">
        <v>1</v>
      </c>
      <c r="AJ225">
        <v>6.08</v>
      </c>
      <c r="AK225">
        <v>1</v>
      </c>
      <c r="AL225">
        <v>1</v>
      </c>
      <c r="AN225">
        <v>0</v>
      </c>
      <c r="AO225">
        <v>1</v>
      </c>
      <c r="AP225">
        <v>1</v>
      </c>
      <c r="AQ225">
        <v>0</v>
      </c>
      <c r="AR225">
        <v>0</v>
      </c>
      <c r="AS225" t="s">
        <v>1067</v>
      </c>
      <c r="AT225">
        <v>1.27</v>
      </c>
      <c r="AU225" t="s">
        <v>1082</v>
      </c>
      <c r="AV225">
        <v>0</v>
      </c>
      <c r="AW225">
        <v>2</v>
      </c>
      <c r="AX225">
        <v>39491770</v>
      </c>
      <c r="AY225">
        <v>1</v>
      </c>
      <c r="AZ225">
        <v>0</v>
      </c>
      <c r="BA225">
        <v>226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 ca="1">Y225*Source!I86</f>
        <v>4.6672499999999992</v>
      </c>
      <c r="CY225">
        <f>AB225</f>
        <v>190.06</v>
      </c>
      <c r="CZ225">
        <f>AF225</f>
        <v>31.26</v>
      </c>
      <c r="DA225">
        <f>AJ225</f>
        <v>6.08</v>
      </c>
      <c r="DB225">
        <v>0</v>
      </c>
    </row>
    <row r="226" spans="1:106">
      <c r="A226">
        <f ca="1">ROW(Source!A86)</f>
        <v>86</v>
      </c>
      <c r="B226">
        <v>39278658</v>
      </c>
      <c r="C226">
        <v>39491767</v>
      </c>
      <c r="D226">
        <v>36882569</v>
      </c>
      <c r="E226">
        <v>1</v>
      </c>
      <c r="F226">
        <v>1</v>
      </c>
      <c r="G226">
        <v>1</v>
      </c>
      <c r="H226">
        <v>2</v>
      </c>
      <c r="I226" t="s">
        <v>760</v>
      </c>
      <c r="J226" t="s">
        <v>761</v>
      </c>
      <c r="K226" t="s">
        <v>762</v>
      </c>
      <c r="L226">
        <v>1368</v>
      </c>
      <c r="N226">
        <v>1011</v>
      </c>
      <c r="O226" t="s">
        <v>580</v>
      </c>
      <c r="P226" t="s">
        <v>580</v>
      </c>
      <c r="Q226">
        <v>1</v>
      </c>
      <c r="W226">
        <v>0</v>
      </c>
      <c r="X226">
        <v>126902709</v>
      </c>
      <c r="Y226">
        <v>5.875</v>
      </c>
      <c r="AA226">
        <v>0</v>
      </c>
      <c r="AB226">
        <v>3.04</v>
      </c>
      <c r="AC226">
        <v>0</v>
      </c>
      <c r="AD226">
        <v>0</v>
      </c>
      <c r="AE226">
        <v>0</v>
      </c>
      <c r="AF226">
        <v>0.5</v>
      </c>
      <c r="AG226">
        <v>0</v>
      </c>
      <c r="AH226">
        <v>0</v>
      </c>
      <c r="AI226">
        <v>1</v>
      </c>
      <c r="AJ226">
        <v>6.08</v>
      </c>
      <c r="AK226">
        <v>1</v>
      </c>
      <c r="AL226">
        <v>1</v>
      </c>
      <c r="AN226">
        <v>0</v>
      </c>
      <c r="AO226">
        <v>1</v>
      </c>
      <c r="AP226">
        <v>1</v>
      </c>
      <c r="AQ226">
        <v>0</v>
      </c>
      <c r="AR226">
        <v>0</v>
      </c>
      <c r="AS226" t="s">
        <v>1067</v>
      </c>
      <c r="AT226">
        <v>4.7</v>
      </c>
      <c r="AU226" t="s">
        <v>1082</v>
      </c>
      <c r="AV226">
        <v>0</v>
      </c>
      <c r="AW226">
        <v>2</v>
      </c>
      <c r="AX226">
        <v>39491771</v>
      </c>
      <c r="AY226">
        <v>1</v>
      </c>
      <c r="AZ226">
        <v>0</v>
      </c>
      <c r="BA226">
        <v>227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 ca="1">Y226*Source!I86</f>
        <v>17.272500000000001</v>
      </c>
      <c r="CY226">
        <f>AB226</f>
        <v>3.04</v>
      </c>
      <c r="CZ226">
        <f>AF226</f>
        <v>0.5</v>
      </c>
      <c r="DA226">
        <f>AJ226</f>
        <v>6.08</v>
      </c>
      <c r="DB226">
        <v>0</v>
      </c>
    </row>
    <row r="227" spans="1:106">
      <c r="A227">
        <f ca="1">ROW(Source!A86)</f>
        <v>86</v>
      </c>
      <c r="B227">
        <v>39278658</v>
      </c>
      <c r="C227">
        <v>39491767</v>
      </c>
      <c r="D227">
        <v>36801792</v>
      </c>
      <c r="E227">
        <v>1</v>
      </c>
      <c r="F227">
        <v>1</v>
      </c>
      <c r="G227">
        <v>1</v>
      </c>
      <c r="H227">
        <v>3</v>
      </c>
      <c r="I227" t="s">
        <v>721</v>
      </c>
      <c r="J227" t="s">
        <v>722</v>
      </c>
      <c r="K227" t="s">
        <v>723</v>
      </c>
      <c r="L227">
        <v>1339</v>
      </c>
      <c r="N227">
        <v>1007</v>
      </c>
      <c r="O227" t="s">
        <v>1249</v>
      </c>
      <c r="P227" t="s">
        <v>1249</v>
      </c>
      <c r="Q227">
        <v>1</v>
      </c>
      <c r="W227">
        <v>0</v>
      </c>
      <c r="X227">
        <v>-1660354250</v>
      </c>
      <c r="Y227">
        <v>3.5</v>
      </c>
      <c r="AA227">
        <v>14.84</v>
      </c>
      <c r="AB227">
        <v>0</v>
      </c>
      <c r="AC227">
        <v>0</v>
      </c>
      <c r="AD227">
        <v>0</v>
      </c>
      <c r="AE227">
        <v>2.44</v>
      </c>
      <c r="AF227">
        <v>0</v>
      </c>
      <c r="AG227">
        <v>0</v>
      </c>
      <c r="AH227">
        <v>0</v>
      </c>
      <c r="AI227">
        <v>6.08</v>
      </c>
      <c r="AJ227">
        <v>1</v>
      </c>
      <c r="AK227">
        <v>1</v>
      </c>
      <c r="AL227">
        <v>1</v>
      </c>
      <c r="AN227">
        <v>0</v>
      </c>
      <c r="AO227">
        <v>1</v>
      </c>
      <c r="AP227">
        <v>0</v>
      </c>
      <c r="AQ227">
        <v>0</v>
      </c>
      <c r="AR227">
        <v>0</v>
      </c>
      <c r="AS227" t="s">
        <v>1067</v>
      </c>
      <c r="AT227">
        <v>3.5</v>
      </c>
      <c r="AU227" t="s">
        <v>1067</v>
      </c>
      <c r="AV227">
        <v>0</v>
      </c>
      <c r="AW227">
        <v>2</v>
      </c>
      <c r="AX227">
        <v>39491772</v>
      </c>
      <c r="AY227">
        <v>1</v>
      </c>
      <c r="AZ227">
        <v>0</v>
      </c>
      <c r="BA227">
        <v>228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 ca="1">Y227*Source!I86</f>
        <v>10.29</v>
      </c>
      <c r="CY227">
        <f>AA227</f>
        <v>14.84</v>
      </c>
      <c r="CZ227">
        <f>AE227</f>
        <v>2.44</v>
      </c>
      <c r="DA227">
        <f>AI227</f>
        <v>6.08</v>
      </c>
      <c r="DB227">
        <v>0</v>
      </c>
    </row>
    <row r="228" spans="1:106">
      <c r="A228">
        <f ca="1">ROW(Source!A86)</f>
        <v>86</v>
      </c>
      <c r="B228">
        <v>39278658</v>
      </c>
      <c r="C228">
        <v>39491767</v>
      </c>
      <c r="D228">
        <v>36807097</v>
      </c>
      <c r="E228">
        <v>1</v>
      </c>
      <c r="F228">
        <v>1</v>
      </c>
      <c r="G228">
        <v>1</v>
      </c>
      <c r="H228">
        <v>3</v>
      </c>
      <c r="I228" t="s">
        <v>51</v>
      </c>
      <c r="J228" t="s">
        <v>53</v>
      </c>
      <c r="K228" t="s">
        <v>52</v>
      </c>
      <c r="L228">
        <v>1339</v>
      </c>
      <c r="N228">
        <v>1007</v>
      </c>
      <c r="O228" t="s">
        <v>1249</v>
      </c>
      <c r="P228" t="s">
        <v>1249</v>
      </c>
      <c r="Q228">
        <v>1</v>
      </c>
      <c r="W228">
        <v>0</v>
      </c>
      <c r="X228">
        <v>1329812617</v>
      </c>
      <c r="Y228">
        <v>2.04</v>
      </c>
      <c r="AA228">
        <v>4043.2</v>
      </c>
      <c r="AB228">
        <v>0</v>
      </c>
      <c r="AC228">
        <v>0</v>
      </c>
      <c r="AD228">
        <v>0</v>
      </c>
      <c r="AE228">
        <v>665</v>
      </c>
      <c r="AF228">
        <v>0</v>
      </c>
      <c r="AG228">
        <v>0</v>
      </c>
      <c r="AH228">
        <v>0</v>
      </c>
      <c r="AI228">
        <v>6.08</v>
      </c>
      <c r="AJ228">
        <v>1</v>
      </c>
      <c r="AK228">
        <v>1</v>
      </c>
      <c r="AL228">
        <v>1</v>
      </c>
      <c r="AN228">
        <v>0</v>
      </c>
      <c r="AO228">
        <v>0</v>
      </c>
      <c r="AP228">
        <v>0</v>
      </c>
      <c r="AQ228">
        <v>0</v>
      </c>
      <c r="AR228">
        <v>0</v>
      </c>
      <c r="AS228" t="s">
        <v>1067</v>
      </c>
      <c r="AT228">
        <v>2.04</v>
      </c>
      <c r="AU228" t="s">
        <v>1067</v>
      </c>
      <c r="AV228">
        <v>0</v>
      </c>
      <c r="AW228">
        <v>1</v>
      </c>
      <c r="AX228">
        <v>-1</v>
      </c>
      <c r="AY228">
        <v>0</v>
      </c>
      <c r="AZ228">
        <v>0</v>
      </c>
      <c r="BA228" t="s">
        <v>1067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 ca="1">Y228*Source!I86</f>
        <v>5.9976000000000003</v>
      </c>
      <c r="CY228">
        <f>AA228</f>
        <v>4043.2</v>
      </c>
      <c r="CZ228">
        <f>AE228</f>
        <v>665</v>
      </c>
      <c r="DA228">
        <f>AI228</f>
        <v>6.08</v>
      </c>
      <c r="DB228">
        <v>0</v>
      </c>
    </row>
    <row r="229" spans="1:106">
      <c r="A229">
        <f ca="1">ROW(Source!A86)</f>
        <v>86</v>
      </c>
      <c r="B229">
        <v>39278658</v>
      </c>
      <c r="C229">
        <v>39491767</v>
      </c>
      <c r="D229">
        <v>36796420</v>
      </c>
      <c r="E229">
        <v>17</v>
      </c>
      <c r="F229">
        <v>1</v>
      </c>
      <c r="G229">
        <v>1</v>
      </c>
      <c r="H229">
        <v>3</v>
      </c>
      <c r="I229" t="s">
        <v>55</v>
      </c>
      <c r="J229" t="s">
        <v>1067</v>
      </c>
      <c r="K229" t="s">
        <v>56</v>
      </c>
      <c r="L229">
        <v>1339</v>
      </c>
      <c r="N229">
        <v>1007</v>
      </c>
      <c r="O229" t="s">
        <v>1249</v>
      </c>
      <c r="P229" t="s">
        <v>1249</v>
      </c>
      <c r="Q229">
        <v>1</v>
      </c>
      <c r="W229">
        <v>0</v>
      </c>
      <c r="X229">
        <v>-355906858</v>
      </c>
      <c r="Y229">
        <v>2.04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6.08</v>
      </c>
      <c r="AJ229">
        <v>1</v>
      </c>
      <c r="AK229">
        <v>1</v>
      </c>
      <c r="AL229">
        <v>1</v>
      </c>
      <c r="AN229">
        <v>0</v>
      </c>
      <c r="AO229">
        <v>0</v>
      </c>
      <c r="AP229">
        <v>0</v>
      </c>
      <c r="AQ229">
        <v>0</v>
      </c>
      <c r="AR229">
        <v>0</v>
      </c>
      <c r="AS229" t="s">
        <v>1067</v>
      </c>
      <c r="AT229">
        <v>2.04</v>
      </c>
      <c r="AU229" t="s">
        <v>1067</v>
      </c>
      <c r="AV229">
        <v>0</v>
      </c>
      <c r="AW229">
        <v>2</v>
      </c>
      <c r="AX229">
        <v>39491773</v>
      </c>
      <c r="AY229">
        <v>1</v>
      </c>
      <c r="AZ229">
        <v>0</v>
      </c>
      <c r="BA229">
        <v>229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 ca="1">Y229*Source!I86</f>
        <v>5.9976000000000003</v>
      </c>
      <c r="CY229">
        <f>AA229</f>
        <v>0</v>
      </c>
      <c r="CZ229">
        <f>AE229</f>
        <v>0</v>
      </c>
      <c r="DA229">
        <f>AI229</f>
        <v>6.08</v>
      </c>
      <c r="DB229">
        <v>0</v>
      </c>
    </row>
    <row r="230" spans="1:106">
      <c r="A230">
        <f ca="1">ROW(Source!A89)</f>
        <v>89</v>
      </c>
      <c r="B230">
        <v>39278658</v>
      </c>
      <c r="C230">
        <v>39491777</v>
      </c>
      <c r="D230">
        <v>37064998</v>
      </c>
      <c r="E230">
        <v>1</v>
      </c>
      <c r="F230">
        <v>1</v>
      </c>
      <c r="G230">
        <v>1</v>
      </c>
      <c r="H230">
        <v>1</v>
      </c>
      <c r="I230" t="s">
        <v>628</v>
      </c>
      <c r="J230" t="s">
        <v>1067</v>
      </c>
      <c r="K230" t="s">
        <v>629</v>
      </c>
      <c r="L230">
        <v>1191</v>
      </c>
      <c r="N230">
        <v>1013</v>
      </c>
      <c r="O230" t="s">
        <v>574</v>
      </c>
      <c r="P230" t="s">
        <v>574</v>
      </c>
      <c r="Q230">
        <v>1</v>
      </c>
      <c r="W230">
        <v>0</v>
      </c>
      <c r="X230">
        <v>735429535</v>
      </c>
      <c r="Y230">
        <v>1.1499999999999999</v>
      </c>
      <c r="AA230">
        <v>0</v>
      </c>
      <c r="AB230">
        <v>0</v>
      </c>
      <c r="AC230">
        <v>0</v>
      </c>
      <c r="AD230">
        <v>47.42</v>
      </c>
      <c r="AE230">
        <v>0</v>
      </c>
      <c r="AF230">
        <v>0</v>
      </c>
      <c r="AG230">
        <v>0</v>
      </c>
      <c r="AH230">
        <v>7.8</v>
      </c>
      <c r="AI230">
        <v>1</v>
      </c>
      <c r="AJ230">
        <v>1</v>
      </c>
      <c r="AK230">
        <v>1</v>
      </c>
      <c r="AL230">
        <v>6.08</v>
      </c>
      <c r="AN230">
        <v>0</v>
      </c>
      <c r="AO230">
        <v>1</v>
      </c>
      <c r="AP230">
        <v>1</v>
      </c>
      <c r="AQ230">
        <v>0</v>
      </c>
      <c r="AR230">
        <v>0</v>
      </c>
      <c r="AS230" t="s">
        <v>1067</v>
      </c>
      <c r="AT230">
        <v>0.5</v>
      </c>
      <c r="AU230" t="s">
        <v>63</v>
      </c>
      <c r="AV230">
        <v>1</v>
      </c>
      <c r="AW230">
        <v>2</v>
      </c>
      <c r="AX230">
        <v>39491778</v>
      </c>
      <c r="AY230">
        <v>1</v>
      </c>
      <c r="AZ230">
        <v>0</v>
      </c>
      <c r="BA230">
        <v>230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 ca="1">Y230*Source!I89</f>
        <v>3.3809999999999998</v>
      </c>
      <c r="CY230">
        <f>AD230</f>
        <v>47.42</v>
      </c>
      <c r="CZ230">
        <f>AH230</f>
        <v>7.8</v>
      </c>
      <c r="DA230">
        <f>AL230</f>
        <v>6.08</v>
      </c>
      <c r="DB230">
        <v>0</v>
      </c>
    </row>
    <row r="231" spans="1:106">
      <c r="A231">
        <f ca="1">ROW(Source!A89)</f>
        <v>89</v>
      </c>
      <c r="B231">
        <v>39278658</v>
      </c>
      <c r="C231">
        <v>39491777</v>
      </c>
      <c r="D231">
        <v>37064876</v>
      </c>
      <c r="E231">
        <v>1</v>
      </c>
      <c r="F231">
        <v>1</v>
      </c>
      <c r="G231">
        <v>1</v>
      </c>
      <c r="H231">
        <v>1</v>
      </c>
      <c r="I231" t="s">
        <v>575</v>
      </c>
      <c r="J231" t="s">
        <v>1067</v>
      </c>
      <c r="K231" t="s">
        <v>576</v>
      </c>
      <c r="L231">
        <v>1191</v>
      </c>
      <c r="N231">
        <v>1013</v>
      </c>
      <c r="O231" t="s">
        <v>574</v>
      </c>
      <c r="P231" t="s">
        <v>574</v>
      </c>
      <c r="Q231">
        <v>1</v>
      </c>
      <c r="W231">
        <v>0</v>
      </c>
      <c r="X231">
        <v>-1417349443</v>
      </c>
      <c r="Y231">
        <v>0.21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1</v>
      </c>
      <c r="AJ231">
        <v>1</v>
      </c>
      <c r="AK231">
        <v>6.08</v>
      </c>
      <c r="AL231">
        <v>1</v>
      </c>
      <c r="AN231">
        <v>0</v>
      </c>
      <c r="AO231">
        <v>1</v>
      </c>
      <c r="AP231">
        <v>0</v>
      </c>
      <c r="AQ231">
        <v>0</v>
      </c>
      <c r="AR231">
        <v>0</v>
      </c>
      <c r="AS231" t="s">
        <v>1067</v>
      </c>
      <c r="AT231">
        <v>0.21</v>
      </c>
      <c r="AU231" t="s">
        <v>1067</v>
      </c>
      <c r="AV231">
        <v>2</v>
      </c>
      <c r="AW231">
        <v>2</v>
      </c>
      <c r="AX231">
        <v>39491779</v>
      </c>
      <c r="AY231">
        <v>1</v>
      </c>
      <c r="AZ231">
        <v>2048</v>
      </c>
      <c r="BA231">
        <v>231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 ca="1">Y231*Source!I89</f>
        <v>0.61739999999999995</v>
      </c>
      <c r="CY231">
        <f>AD231</f>
        <v>0</v>
      </c>
      <c r="CZ231">
        <f>AH231</f>
        <v>0</v>
      </c>
      <c r="DA231">
        <f>AL231</f>
        <v>1</v>
      </c>
      <c r="DB231">
        <v>0</v>
      </c>
    </row>
    <row r="232" spans="1:106">
      <c r="A232">
        <f ca="1">ROW(Source!A89)</f>
        <v>89</v>
      </c>
      <c r="B232">
        <v>39278658</v>
      </c>
      <c r="C232">
        <v>39491777</v>
      </c>
      <c r="D232">
        <v>36882452</v>
      </c>
      <c r="E232">
        <v>1</v>
      </c>
      <c r="F232">
        <v>1</v>
      </c>
      <c r="G232">
        <v>1</v>
      </c>
      <c r="H232">
        <v>2</v>
      </c>
      <c r="I232" t="s">
        <v>632</v>
      </c>
      <c r="J232" t="s">
        <v>633</v>
      </c>
      <c r="K232" t="s">
        <v>634</v>
      </c>
      <c r="L232">
        <v>1368</v>
      </c>
      <c r="N232">
        <v>1011</v>
      </c>
      <c r="O232" t="s">
        <v>580</v>
      </c>
      <c r="P232" t="s">
        <v>580</v>
      </c>
      <c r="Q232">
        <v>1</v>
      </c>
      <c r="W232">
        <v>0</v>
      </c>
      <c r="X232">
        <v>1188625873</v>
      </c>
      <c r="Y232">
        <v>0.52500000000000002</v>
      </c>
      <c r="AA232">
        <v>0</v>
      </c>
      <c r="AB232">
        <v>190.06</v>
      </c>
      <c r="AC232">
        <v>13.5</v>
      </c>
      <c r="AD232">
        <v>0</v>
      </c>
      <c r="AE232">
        <v>0</v>
      </c>
      <c r="AF232">
        <v>31.26</v>
      </c>
      <c r="AG232">
        <v>13.5</v>
      </c>
      <c r="AH232">
        <v>0</v>
      </c>
      <c r="AI232">
        <v>1</v>
      </c>
      <c r="AJ232">
        <v>6.08</v>
      </c>
      <c r="AK232">
        <v>1</v>
      </c>
      <c r="AL232">
        <v>1</v>
      </c>
      <c r="AN232">
        <v>0</v>
      </c>
      <c r="AO232">
        <v>1</v>
      </c>
      <c r="AP232">
        <v>1</v>
      </c>
      <c r="AQ232">
        <v>0</v>
      </c>
      <c r="AR232">
        <v>0</v>
      </c>
      <c r="AS232" t="s">
        <v>1067</v>
      </c>
      <c r="AT232">
        <v>0.21</v>
      </c>
      <c r="AU232" t="s">
        <v>62</v>
      </c>
      <c r="AV232">
        <v>0</v>
      </c>
      <c r="AW232">
        <v>2</v>
      </c>
      <c r="AX232">
        <v>39491780</v>
      </c>
      <c r="AY232">
        <v>1</v>
      </c>
      <c r="AZ232">
        <v>0</v>
      </c>
      <c r="BA232">
        <v>232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 ca="1">Y232*Source!I89</f>
        <v>1.5435000000000001</v>
      </c>
      <c r="CY232">
        <f>AB232</f>
        <v>190.06</v>
      </c>
      <c r="CZ232">
        <f>AF232</f>
        <v>31.26</v>
      </c>
      <c r="DA232">
        <f>AJ232</f>
        <v>6.08</v>
      </c>
      <c r="DB232">
        <v>0</v>
      </c>
    </row>
    <row r="233" spans="1:106">
      <c r="A233">
        <f ca="1">ROW(Source!A89)</f>
        <v>89</v>
      </c>
      <c r="B233">
        <v>39278658</v>
      </c>
      <c r="C233">
        <v>39491777</v>
      </c>
      <c r="D233">
        <v>36882569</v>
      </c>
      <c r="E233">
        <v>1</v>
      </c>
      <c r="F233">
        <v>1</v>
      </c>
      <c r="G233">
        <v>1</v>
      </c>
      <c r="H233">
        <v>2</v>
      </c>
      <c r="I233" t="s">
        <v>760</v>
      </c>
      <c r="J233" t="s">
        <v>761</v>
      </c>
      <c r="K233" t="s">
        <v>762</v>
      </c>
      <c r="L233">
        <v>1368</v>
      </c>
      <c r="N233">
        <v>1011</v>
      </c>
      <c r="O233" t="s">
        <v>580</v>
      </c>
      <c r="P233" t="s">
        <v>580</v>
      </c>
      <c r="Q233">
        <v>1</v>
      </c>
      <c r="W233">
        <v>0</v>
      </c>
      <c r="X233">
        <v>126902709</v>
      </c>
      <c r="Y233">
        <v>5.8</v>
      </c>
      <c r="AA233">
        <v>0</v>
      </c>
      <c r="AB233">
        <v>3.04</v>
      </c>
      <c r="AC233">
        <v>0</v>
      </c>
      <c r="AD233">
        <v>0</v>
      </c>
      <c r="AE233">
        <v>0</v>
      </c>
      <c r="AF233">
        <v>0.5</v>
      </c>
      <c r="AG233">
        <v>0</v>
      </c>
      <c r="AH233">
        <v>0</v>
      </c>
      <c r="AI233">
        <v>1</v>
      </c>
      <c r="AJ233">
        <v>6.08</v>
      </c>
      <c r="AK233">
        <v>1</v>
      </c>
      <c r="AL233">
        <v>1</v>
      </c>
      <c r="AN233">
        <v>0</v>
      </c>
      <c r="AO233">
        <v>1</v>
      </c>
      <c r="AP233">
        <v>1</v>
      </c>
      <c r="AQ233">
        <v>0</v>
      </c>
      <c r="AR233">
        <v>0</v>
      </c>
      <c r="AS233" t="s">
        <v>1067</v>
      </c>
      <c r="AT233">
        <v>2.3199999999999998</v>
      </c>
      <c r="AU233" t="s">
        <v>62</v>
      </c>
      <c r="AV233">
        <v>0</v>
      </c>
      <c r="AW233">
        <v>2</v>
      </c>
      <c r="AX233">
        <v>39491781</v>
      </c>
      <c r="AY233">
        <v>1</v>
      </c>
      <c r="AZ233">
        <v>0</v>
      </c>
      <c r="BA233">
        <v>233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 ca="1">Y233*Source!I89</f>
        <v>17.052</v>
      </c>
      <c r="CY233">
        <f>AB233</f>
        <v>3.04</v>
      </c>
      <c r="CZ233">
        <f>AF233</f>
        <v>0.5</v>
      </c>
      <c r="DA233">
        <f>AJ233</f>
        <v>6.08</v>
      </c>
      <c r="DB233">
        <v>0</v>
      </c>
    </row>
    <row r="234" spans="1:106">
      <c r="A234">
        <f ca="1">ROW(Source!A89)</f>
        <v>89</v>
      </c>
      <c r="B234">
        <v>39278658</v>
      </c>
      <c r="C234">
        <v>39491777</v>
      </c>
      <c r="D234">
        <v>36807097</v>
      </c>
      <c r="E234">
        <v>1</v>
      </c>
      <c r="F234">
        <v>1</v>
      </c>
      <c r="G234">
        <v>1</v>
      </c>
      <c r="H234">
        <v>3</v>
      </c>
      <c r="I234" t="s">
        <v>51</v>
      </c>
      <c r="J234" t="s">
        <v>53</v>
      </c>
      <c r="K234" t="s">
        <v>52</v>
      </c>
      <c r="L234">
        <v>1339</v>
      </c>
      <c r="N234">
        <v>1007</v>
      </c>
      <c r="O234" t="s">
        <v>1249</v>
      </c>
      <c r="P234" t="s">
        <v>1249</v>
      </c>
      <c r="Q234">
        <v>1</v>
      </c>
      <c r="W234">
        <v>0</v>
      </c>
      <c r="X234">
        <v>1329812617</v>
      </c>
      <c r="Y234">
        <v>1.02</v>
      </c>
      <c r="AA234">
        <v>4043.2</v>
      </c>
      <c r="AB234">
        <v>0</v>
      </c>
      <c r="AC234">
        <v>0</v>
      </c>
      <c r="AD234">
        <v>0</v>
      </c>
      <c r="AE234">
        <v>665</v>
      </c>
      <c r="AF234">
        <v>0</v>
      </c>
      <c r="AG234">
        <v>0</v>
      </c>
      <c r="AH234">
        <v>0</v>
      </c>
      <c r="AI234">
        <v>6.08</v>
      </c>
      <c r="AJ234">
        <v>1</v>
      </c>
      <c r="AK234">
        <v>1</v>
      </c>
      <c r="AL234">
        <v>1</v>
      </c>
      <c r="AN234">
        <v>0</v>
      </c>
      <c r="AO234">
        <v>0</v>
      </c>
      <c r="AP234">
        <v>1</v>
      </c>
      <c r="AQ234">
        <v>0</v>
      </c>
      <c r="AR234">
        <v>0</v>
      </c>
      <c r="AS234" t="s">
        <v>1067</v>
      </c>
      <c r="AT234">
        <v>0.51</v>
      </c>
      <c r="AU234" t="s">
        <v>61</v>
      </c>
      <c r="AV234">
        <v>0</v>
      </c>
      <c r="AW234">
        <v>1</v>
      </c>
      <c r="AX234">
        <v>-1</v>
      </c>
      <c r="AY234">
        <v>0</v>
      </c>
      <c r="AZ234">
        <v>0</v>
      </c>
      <c r="BA234" t="s">
        <v>1067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 ca="1">Y234*Source!I89</f>
        <v>2.9988000000000001</v>
      </c>
      <c r="CY234">
        <f>AA234</f>
        <v>4043.2</v>
      </c>
      <c r="CZ234">
        <f>AE234</f>
        <v>665</v>
      </c>
      <c r="DA234">
        <f>AI234</f>
        <v>6.08</v>
      </c>
      <c r="DB234">
        <v>0</v>
      </c>
    </row>
    <row r="235" spans="1:106">
      <c r="A235">
        <f ca="1">ROW(Source!A89)</f>
        <v>89</v>
      </c>
      <c r="B235">
        <v>39278658</v>
      </c>
      <c r="C235">
        <v>39491777</v>
      </c>
      <c r="D235">
        <v>36796420</v>
      </c>
      <c r="E235">
        <v>17</v>
      </c>
      <c r="F235">
        <v>1</v>
      </c>
      <c r="G235">
        <v>1</v>
      </c>
      <c r="H235">
        <v>3</v>
      </c>
      <c r="I235" t="s">
        <v>55</v>
      </c>
      <c r="J235" t="s">
        <v>1067</v>
      </c>
      <c r="K235" t="s">
        <v>56</v>
      </c>
      <c r="L235">
        <v>1339</v>
      </c>
      <c r="N235">
        <v>1007</v>
      </c>
      <c r="O235" t="s">
        <v>1249</v>
      </c>
      <c r="P235" t="s">
        <v>1249</v>
      </c>
      <c r="Q235">
        <v>1</v>
      </c>
      <c r="W235">
        <v>0</v>
      </c>
      <c r="X235">
        <v>-355906858</v>
      </c>
      <c r="Y235">
        <v>1.02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6.08</v>
      </c>
      <c r="AJ235">
        <v>1</v>
      </c>
      <c r="AK235">
        <v>1</v>
      </c>
      <c r="AL235">
        <v>1</v>
      </c>
      <c r="AN235">
        <v>0</v>
      </c>
      <c r="AO235">
        <v>0</v>
      </c>
      <c r="AP235">
        <v>1</v>
      </c>
      <c r="AQ235">
        <v>0</v>
      </c>
      <c r="AR235">
        <v>0</v>
      </c>
      <c r="AS235" t="s">
        <v>1067</v>
      </c>
      <c r="AT235">
        <v>0.51</v>
      </c>
      <c r="AU235" t="s">
        <v>61</v>
      </c>
      <c r="AV235">
        <v>0</v>
      </c>
      <c r="AW235">
        <v>2</v>
      </c>
      <c r="AX235">
        <v>39491782</v>
      </c>
      <c r="AY235">
        <v>1</v>
      </c>
      <c r="AZ235">
        <v>0</v>
      </c>
      <c r="BA235">
        <v>234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 ca="1">Y235*Source!I89</f>
        <v>2.9988000000000001</v>
      </c>
      <c r="CY235">
        <f>AA235</f>
        <v>0</v>
      </c>
      <c r="CZ235">
        <f>AE235</f>
        <v>0</v>
      </c>
      <c r="DA235">
        <f>AI235</f>
        <v>6.08</v>
      </c>
      <c r="DB235">
        <v>0</v>
      </c>
    </row>
    <row r="236" spans="1:106">
      <c r="A236">
        <f ca="1">ROW(Source!A92)</f>
        <v>92</v>
      </c>
      <c r="B236">
        <v>39278658</v>
      </c>
      <c r="C236">
        <v>39283716</v>
      </c>
      <c r="D236">
        <v>37065248</v>
      </c>
      <c r="E236">
        <v>1</v>
      </c>
      <c r="F236">
        <v>1</v>
      </c>
      <c r="G236">
        <v>1</v>
      </c>
      <c r="H236">
        <v>1</v>
      </c>
      <c r="I236" t="s">
        <v>584</v>
      </c>
      <c r="J236" t="s">
        <v>1067</v>
      </c>
      <c r="K236" t="s">
        <v>585</v>
      </c>
      <c r="L236">
        <v>1191</v>
      </c>
      <c r="N236">
        <v>1013</v>
      </c>
      <c r="O236" t="s">
        <v>574</v>
      </c>
      <c r="P236" t="s">
        <v>574</v>
      </c>
      <c r="Q236">
        <v>1</v>
      </c>
      <c r="W236">
        <v>0</v>
      </c>
      <c r="X236">
        <v>-400197608</v>
      </c>
      <c r="Y236">
        <v>35.339500000000001</v>
      </c>
      <c r="AA236">
        <v>0</v>
      </c>
      <c r="AB236">
        <v>0</v>
      </c>
      <c r="AC236">
        <v>0</v>
      </c>
      <c r="AD236">
        <v>51.86</v>
      </c>
      <c r="AE236">
        <v>0</v>
      </c>
      <c r="AF236">
        <v>0</v>
      </c>
      <c r="AG236">
        <v>0</v>
      </c>
      <c r="AH236">
        <v>8.5299999999999994</v>
      </c>
      <c r="AI236">
        <v>1</v>
      </c>
      <c r="AJ236">
        <v>1</v>
      </c>
      <c r="AK236">
        <v>1</v>
      </c>
      <c r="AL236">
        <v>6.08</v>
      </c>
      <c r="AN236">
        <v>0</v>
      </c>
      <c r="AO236">
        <v>1</v>
      </c>
      <c r="AP236">
        <v>1</v>
      </c>
      <c r="AQ236">
        <v>0</v>
      </c>
      <c r="AR236">
        <v>0</v>
      </c>
      <c r="AS236" t="s">
        <v>1067</v>
      </c>
      <c r="AT236">
        <v>30.73</v>
      </c>
      <c r="AU236" t="s">
        <v>1083</v>
      </c>
      <c r="AV236">
        <v>1</v>
      </c>
      <c r="AW236">
        <v>2</v>
      </c>
      <c r="AX236">
        <v>39283717</v>
      </c>
      <c r="AY236">
        <v>1</v>
      </c>
      <c r="AZ236">
        <v>0</v>
      </c>
      <c r="BA236">
        <v>235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 ca="1">Y236*Source!I92</f>
        <v>103.89812999999999</v>
      </c>
      <c r="CY236">
        <f>AD236</f>
        <v>51.86</v>
      </c>
      <c r="CZ236">
        <f>AH236</f>
        <v>8.5299999999999994</v>
      </c>
      <c r="DA236">
        <f>AL236</f>
        <v>6.08</v>
      </c>
      <c r="DB236">
        <v>0</v>
      </c>
    </row>
    <row r="237" spans="1:106">
      <c r="A237">
        <f ca="1">ROW(Source!A92)</f>
        <v>92</v>
      </c>
      <c r="B237">
        <v>39278658</v>
      </c>
      <c r="C237">
        <v>39283716</v>
      </c>
      <c r="D237">
        <v>37064876</v>
      </c>
      <c r="E237">
        <v>1</v>
      </c>
      <c r="F237">
        <v>1</v>
      </c>
      <c r="G237">
        <v>1</v>
      </c>
      <c r="H237">
        <v>1</v>
      </c>
      <c r="I237" t="s">
        <v>575</v>
      </c>
      <c r="J237" t="s">
        <v>1067</v>
      </c>
      <c r="K237" t="s">
        <v>576</v>
      </c>
      <c r="L237">
        <v>1191</v>
      </c>
      <c r="N237">
        <v>1013</v>
      </c>
      <c r="O237" t="s">
        <v>574</v>
      </c>
      <c r="P237" t="s">
        <v>574</v>
      </c>
      <c r="Q237">
        <v>1</v>
      </c>
      <c r="W237">
        <v>0</v>
      </c>
      <c r="X237">
        <v>-1417349443</v>
      </c>
      <c r="Y237">
        <v>0.09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1</v>
      </c>
      <c r="AJ237">
        <v>1</v>
      </c>
      <c r="AK237">
        <v>6.08</v>
      </c>
      <c r="AL237">
        <v>1</v>
      </c>
      <c r="AN237">
        <v>0</v>
      </c>
      <c r="AO237">
        <v>1</v>
      </c>
      <c r="AP237">
        <v>0</v>
      </c>
      <c r="AQ237">
        <v>0</v>
      </c>
      <c r="AR237">
        <v>0</v>
      </c>
      <c r="AS237" t="s">
        <v>1067</v>
      </c>
      <c r="AT237">
        <v>0.09</v>
      </c>
      <c r="AU237" t="s">
        <v>1067</v>
      </c>
      <c r="AV237">
        <v>2</v>
      </c>
      <c r="AW237">
        <v>2</v>
      </c>
      <c r="AX237">
        <v>39283718</v>
      </c>
      <c r="AY237">
        <v>1</v>
      </c>
      <c r="AZ237">
        <v>2048</v>
      </c>
      <c r="BA237">
        <v>236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 ca="1">Y237*Source!I92</f>
        <v>0.2646</v>
      </c>
      <c r="CY237">
        <f>AD237</f>
        <v>0</v>
      </c>
      <c r="CZ237">
        <f>AH237</f>
        <v>0</v>
      </c>
      <c r="DA237">
        <f>AL237</f>
        <v>1</v>
      </c>
      <c r="DB237">
        <v>0</v>
      </c>
    </row>
    <row r="238" spans="1:106">
      <c r="A238">
        <f ca="1">ROW(Source!A92)</f>
        <v>92</v>
      </c>
      <c r="B238">
        <v>39278658</v>
      </c>
      <c r="C238">
        <v>39283716</v>
      </c>
      <c r="D238">
        <v>36882448</v>
      </c>
      <c r="E238">
        <v>1</v>
      </c>
      <c r="F238">
        <v>1</v>
      </c>
      <c r="G238">
        <v>1</v>
      </c>
      <c r="H238">
        <v>2</v>
      </c>
      <c r="I238" t="s">
        <v>763</v>
      </c>
      <c r="J238" t="s">
        <v>764</v>
      </c>
      <c r="K238" t="s">
        <v>765</v>
      </c>
      <c r="L238">
        <v>1368</v>
      </c>
      <c r="N238">
        <v>1011</v>
      </c>
      <c r="O238" t="s">
        <v>580</v>
      </c>
      <c r="P238" t="s">
        <v>580</v>
      </c>
      <c r="Q238">
        <v>1</v>
      </c>
      <c r="W238">
        <v>0</v>
      </c>
      <c r="X238">
        <v>368031958</v>
      </c>
      <c r="Y238">
        <v>8.7500000000000008E-2</v>
      </c>
      <c r="AA238">
        <v>0</v>
      </c>
      <c r="AB238">
        <v>168.17</v>
      </c>
      <c r="AC238">
        <v>11.6</v>
      </c>
      <c r="AD238">
        <v>0</v>
      </c>
      <c r="AE238">
        <v>0</v>
      </c>
      <c r="AF238">
        <v>27.66</v>
      </c>
      <c r="AG238">
        <v>11.6</v>
      </c>
      <c r="AH238">
        <v>0</v>
      </c>
      <c r="AI238">
        <v>1</v>
      </c>
      <c r="AJ238">
        <v>6.08</v>
      </c>
      <c r="AK238">
        <v>1</v>
      </c>
      <c r="AL238">
        <v>1</v>
      </c>
      <c r="AN238">
        <v>0</v>
      </c>
      <c r="AO238">
        <v>1</v>
      </c>
      <c r="AP238">
        <v>1</v>
      </c>
      <c r="AQ238">
        <v>0</v>
      </c>
      <c r="AR238">
        <v>0</v>
      </c>
      <c r="AS238" t="s">
        <v>1067</v>
      </c>
      <c r="AT238">
        <v>7.0000000000000007E-2</v>
      </c>
      <c r="AU238" t="s">
        <v>1082</v>
      </c>
      <c r="AV238">
        <v>0</v>
      </c>
      <c r="AW238">
        <v>2</v>
      </c>
      <c r="AX238">
        <v>39283719</v>
      </c>
      <c r="AY238">
        <v>1</v>
      </c>
      <c r="AZ238">
        <v>0</v>
      </c>
      <c r="BA238">
        <v>237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 ca="1">Y238*Source!I92</f>
        <v>0.25725000000000003</v>
      </c>
      <c r="CY238">
        <f>AB238</f>
        <v>168.17</v>
      </c>
      <c r="CZ238">
        <f>AF238</f>
        <v>27.66</v>
      </c>
      <c r="DA238">
        <f>AJ238</f>
        <v>6.08</v>
      </c>
      <c r="DB238">
        <v>0</v>
      </c>
    </row>
    <row r="239" spans="1:106">
      <c r="A239">
        <f ca="1">ROW(Source!A92)</f>
        <v>92</v>
      </c>
      <c r="B239">
        <v>39278658</v>
      </c>
      <c r="C239">
        <v>39283716</v>
      </c>
      <c r="D239">
        <v>36883554</v>
      </c>
      <c r="E239">
        <v>1</v>
      </c>
      <c r="F239">
        <v>1</v>
      </c>
      <c r="G239">
        <v>1</v>
      </c>
      <c r="H239">
        <v>2</v>
      </c>
      <c r="I239" t="s">
        <v>577</v>
      </c>
      <c r="J239" t="s">
        <v>578</v>
      </c>
      <c r="K239" t="s">
        <v>579</v>
      </c>
      <c r="L239">
        <v>1368</v>
      </c>
      <c r="N239">
        <v>1011</v>
      </c>
      <c r="O239" t="s">
        <v>580</v>
      </c>
      <c r="P239" t="s">
        <v>580</v>
      </c>
      <c r="Q239">
        <v>1</v>
      </c>
      <c r="W239">
        <v>0</v>
      </c>
      <c r="X239">
        <v>1372534845</v>
      </c>
      <c r="Y239">
        <v>2.5000000000000001E-2</v>
      </c>
      <c r="AA239">
        <v>0</v>
      </c>
      <c r="AB239">
        <v>399.52</v>
      </c>
      <c r="AC239">
        <v>11.6</v>
      </c>
      <c r="AD239">
        <v>0</v>
      </c>
      <c r="AE239">
        <v>0</v>
      </c>
      <c r="AF239">
        <v>65.709999999999994</v>
      </c>
      <c r="AG239">
        <v>11.6</v>
      </c>
      <c r="AH239">
        <v>0</v>
      </c>
      <c r="AI239">
        <v>1</v>
      </c>
      <c r="AJ239">
        <v>6.08</v>
      </c>
      <c r="AK239">
        <v>1</v>
      </c>
      <c r="AL239">
        <v>1</v>
      </c>
      <c r="AN239">
        <v>0</v>
      </c>
      <c r="AO239">
        <v>1</v>
      </c>
      <c r="AP239">
        <v>1</v>
      </c>
      <c r="AQ239">
        <v>0</v>
      </c>
      <c r="AR239">
        <v>0</v>
      </c>
      <c r="AS239" t="s">
        <v>1067</v>
      </c>
      <c r="AT239">
        <v>0.02</v>
      </c>
      <c r="AU239" t="s">
        <v>1082</v>
      </c>
      <c r="AV239">
        <v>0</v>
      </c>
      <c r="AW239">
        <v>2</v>
      </c>
      <c r="AX239">
        <v>39283720</v>
      </c>
      <c r="AY239">
        <v>1</v>
      </c>
      <c r="AZ239">
        <v>0</v>
      </c>
      <c r="BA239">
        <v>238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 ca="1">Y239*Source!I92</f>
        <v>7.3499999999999996E-2</v>
      </c>
      <c r="CY239">
        <f>AB239</f>
        <v>399.52</v>
      </c>
      <c r="CZ239">
        <f>AF239</f>
        <v>65.709999999999994</v>
      </c>
      <c r="DA239">
        <f>AJ239</f>
        <v>6.08</v>
      </c>
      <c r="DB239">
        <v>0</v>
      </c>
    </row>
    <row r="240" spans="1:106">
      <c r="A240">
        <f ca="1">ROW(Source!A92)</f>
        <v>92</v>
      </c>
      <c r="B240">
        <v>39278658</v>
      </c>
      <c r="C240">
        <v>39283716</v>
      </c>
      <c r="D240">
        <v>36801792</v>
      </c>
      <c r="E240">
        <v>1</v>
      </c>
      <c r="F240">
        <v>1</v>
      </c>
      <c r="G240">
        <v>1</v>
      </c>
      <c r="H240">
        <v>3</v>
      </c>
      <c r="I240" t="s">
        <v>721</v>
      </c>
      <c r="J240" t="s">
        <v>722</v>
      </c>
      <c r="K240" t="s">
        <v>723</v>
      </c>
      <c r="L240">
        <v>1339</v>
      </c>
      <c r="N240">
        <v>1007</v>
      </c>
      <c r="O240" t="s">
        <v>1249</v>
      </c>
      <c r="P240" t="s">
        <v>1249</v>
      </c>
      <c r="Q240">
        <v>1</v>
      </c>
      <c r="W240">
        <v>0</v>
      </c>
      <c r="X240">
        <v>-1660354250</v>
      </c>
      <c r="Y240">
        <v>0.16</v>
      </c>
      <c r="AA240">
        <v>14.84</v>
      </c>
      <c r="AB240">
        <v>0</v>
      </c>
      <c r="AC240">
        <v>0</v>
      </c>
      <c r="AD240">
        <v>0</v>
      </c>
      <c r="AE240">
        <v>2.44</v>
      </c>
      <c r="AF240">
        <v>0</v>
      </c>
      <c r="AG240">
        <v>0</v>
      </c>
      <c r="AH240">
        <v>0</v>
      </c>
      <c r="AI240">
        <v>6.08</v>
      </c>
      <c r="AJ240">
        <v>1</v>
      </c>
      <c r="AK240">
        <v>1</v>
      </c>
      <c r="AL240">
        <v>1</v>
      </c>
      <c r="AN240">
        <v>0</v>
      </c>
      <c r="AO240">
        <v>1</v>
      </c>
      <c r="AP240">
        <v>0</v>
      </c>
      <c r="AQ240">
        <v>0</v>
      </c>
      <c r="AR240">
        <v>0</v>
      </c>
      <c r="AS240" t="s">
        <v>1067</v>
      </c>
      <c r="AT240">
        <v>0.16</v>
      </c>
      <c r="AU240" t="s">
        <v>1067</v>
      </c>
      <c r="AV240">
        <v>0</v>
      </c>
      <c r="AW240">
        <v>2</v>
      </c>
      <c r="AX240">
        <v>39283721</v>
      </c>
      <c r="AY240">
        <v>1</v>
      </c>
      <c r="AZ240">
        <v>0</v>
      </c>
      <c r="BA240">
        <v>239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 ca="1">Y240*Source!I92</f>
        <v>0.47039999999999998</v>
      </c>
      <c r="CY240">
        <f>AA240</f>
        <v>14.84</v>
      </c>
      <c r="CZ240">
        <f>AE240</f>
        <v>2.44</v>
      </c>
      <c r="DA240">
        <f>AI240</f>
        <v>6.08</v>
      </c>
      <c r="DB240">
        <v>0</v>
      </c>
    </row>
    <row r="241" spans="1:106">
      <c r="A241">
        <f ca="1">ROW(Source!A92)</f>
        <v>92</v>
      </c>
      <c r="B241">
        <v>39278658</v>
      </c>
      <c r="C241">
        <v>39283716</v>
      </c>
      <c r="D241">
        <v>36807409</v>
      </c>
      <c r="E241">
        <v>1</v>
      </c>
      <c r="F241">
        <v>1</v>
      </c>
      <c r="G241">
        <v>1</v>
      </c>
      <c r="H241">
        <v>3</v>
      </c>
      <c r="I241" t="s">
        <v>766</v>
      </c>
      <c r="J241" t="s">
        <v>767</v>
      </c>
      <c r="K241" t="s">
        <v>768</v>
      </c>
      <c r="L241">
        <v>1348</v>
      </c>
      <c r="N241">
        <v>1009</v>
      </c>
      <c r="O241" t="s">
        <v>1097</v>
      </c>
      <c r="P241" t="s">
        <v>1097</v>
      </c>
      <c r="Q241">
        <v>1000</v>
      </c>
      <c r="W241">
        <v>0</v>
      </c>
      <c r="X241">
        <v>1150528328</v>
      </c>
      <c r="Y241">
        <v>0.45</v>
      </c>
      <c r="AA241">
        <v>71050.880000000005</v>
      </c>
      <c r="AB241">
        <v>0</v>
      </c>
      <c r="AC241">
        <v>0</v>
      </c>
      <c r="AD241">
        <v>0</v>
      </c>
      <c r="AE241">
        <v>11686</v>
      </c>
      <c r="AF241">
        <v>0</v>
      </c>
      <c r="AG241">
        <v>0</v>
      </c>
      <c r="AH241">
        <v>0</v>
      </c>
      <c r="AI241">
        <v>6.08</v>
      </c>
      <c r="AJ241">
        <v>1</v>
      </c>
      <c r="AK241">
        <v>1</v>
      </c>
      <c r="AL241">
        <v>1</v>
      </c>
      <c r="AN241">
        <v>0</v>
      </c>
      <c r="AO241">
        <v>1</v>
      </c>
      <c r="AP241">
        <v>0</v>
      </c>
      <c r="AQ241">
        <v>0</v>
      </c>
      <c r="AR241">
        <v>0</v>
      </c>
      <c r="AS241" t="s">
        <v>1067</v>
      </c>
      <c r="AT241">
        <v>0.45</v>
      </c>
      <c r="AU241" t="s">
        <v>1067</v>
      </c>
      <c r="AV241">
        <v>0</v>
      </c>
      <c r="AW241">
        <v>2</v>
      </c>
      <c r="AX241">
        <v>39283722</v>
      </c>
      <c r="AY241">
        <v>1</v>
      </c>
      <c r="AZ241">
        <v>0</v>
      </c>
      <c r="BA241">
        <v>240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 ca="1">Y241*Source!I92</f>
        <v>1.323</v>
      </c>
      <c r="CY241">
        <f>AA241</f>
        <v>71050.880000000005</v>
      </c>
      <c r="CZ241">
        <f>AE241</f>
        <v>11686</v>
      </c>
      <c r="DA241">
        <f>AI241</f>
        <v>6.08</v>
      </c>
      <c r="DB241">
        <v>0</v>
      </c>
    </row>
    <row r="242" spans="1:106">
      <c r="A242">
        <f ca="1">ROW(Source!A92)</f>
        <v>92</v>
      </c>
      <c r="B242">
        <v>39278658</v>
      </c>
      <c r="C242">
        <v>39283716</v>
      </c>
      <c r="D242">
        <v>36837972</v>
      </c>
      <c r="E242">
        <v>1</v>
      </c>
      <c r="F242">
        <v>1</v>
      </c>
      <c r="G242">
        <v>1</v>
      </c>
      <c r="H242">
        <v>3</v>
      </c>
      <c r="I242" t="s">
        <v>769</v>
      </c>
      <c r="J242" t="s">
        <v>770</v>
      </c>
      <c r="K242" t="s">
        <v>771</v>
      </c>
      <c r="L242">
        <v>1346</v>
      </c>
      <c r="N242">
        <v>1009</v>
      </c>
      <c r="O242" t="s">
        <v>1227</v>
      </c>
      <c r="P242" t="s">
        <v>1227</v>
      </c>
      <c r="Q242">
        <v>1</v>
      </c>
      <c r="W242">
        <v>0</v>
      </c>
      <c r="X242">
        <v>303141801</v>
      </c>
      <c r="Y242">
        <v>30</v>
      </c>
      <c r="AA242">
        <v>92.72</v>
      </c>
      <c r="AB242">
        <v>0</v>
      </c>
      <c r="AC242">
        <v>0</v>
      </c>
      <c r="AD242">
        <v>0</v>
      </c>
      <c r="AE242">
        <v>15.25</v>
      </c>
      <c r="AF242">
        <v>0</v>
      </c>
      <c r="AG242">
        <v>0</v>
      </c>
      <c r="AH242">
        <v>0</v>
      </c>
      <c r="AI242">
        <v>6.08</v>
      </c>
      <c r="AJ242">
        <v>1</v>
      </c>
      <c r="AK242">
        <v>1</v>
      </c>
      <c r="AL242">
        <v>1</v>
      </c>
      <c r="AN242">
        <v>0</v>
      </c>
      <c r="AO242">
        <v>1</v>
      </c>
      <c r="AP242">
        <v>0</v>
      </c>
      <c r="AQ242">
        <v>0</v>
      </c>
      <c r="AR242">
        <v>0</v>
      </c>
      <c r="AS242" t="s">
        <v>1067</v>
      </c>
      <c r="AT242">
        <v>30</v>
      </c>
      <c r="AU242" t="s">
        <v>1067</v>
      </c>
      <c r="AV242">
        <v>0</v>
      </c>
      <c r="AW242">
        <v>2</v>
      </c>
      <c r="AX242">
        <v>39283723</v>
      </c>
      <c r="AY242">
        <v>1</v>
      </c>
      <c r="AZ242">
        <v>0</v>
      </c>
      <c r="BA242">
        <v>241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 ca="1">Y242*Source!I92</f>
        <v>88.2</v>
      </c>
      <c r="CY242">
        <f>AA242</f>
        <v>92.72</v>
      </c>
      <c r="CZ242">
        <f>AE242</f>
        <v>15.25</v>
      </c>
      <c r="DA242">
        <f>AI242</f>
        <v>6.08</v>
      </c>
      <c r="DB242">
        <v>0</v>
      </c>
    </row>
    <row r="243" spans="1:106">
      <c r="A243">
        <f ca="1">ROW(Source!A93)</f>
        <v>93</v>
      </c>
      <c r="B243">
        <v>39278658</v>
      </c>
      <c r="C243">
        <v>39283724</v>
      </c>
      <c r="D243">
        <v>37065248</v>
      </c>
      <c r="E243">
        <v>1</v>
      </c>
      <c r="F243">
        <v>1</v>
      </c>
      <c r="G243">
        <v>1</v>
      </c>
      <c r="H243">
        <v>1</v>
      </c>
      <c r="I243" t="s">
        <v>584</v>
      </c>
      <c r="J243" t="s">
        <v>1067</v>
      </c>
      <c r="K243" t="s">
        <v>585</v>
      </c>
      <c r="L243">
        <v>1191</v>
      </c>
      <c r="N243">
        <v>1013</v>
      </c>
      <c r="O243" t="s">
        <v>574</v>
      </c>
      <c r="P243" t="s">
        <v>574</v>
      </c>
      <c r="Q243">
        <v>1</v>
      </c>
      <c r="W243">
        <v>0</v>
      </c>
      <c r="X243">
        <v>-400197608</v>
      </c>
      <c r="Y243">
        <v>72.346500000000006</v>
      </c>
      <c r="AA243">
        <v>0</v>
      </c>
      <c r="AB243">
        <v>0</v>
      </c>
      <c r="AC243">
        <v>0</v>
      </c>
      <c r="AD243">
        <v>51.86</v>
      </c>
      <c r="AE243">
        <v>0</v>
      </c>
      <c r="AF243">
        <v>0</v>
      </c>
      <c r="AG243">
        <v>0</v>
      </c>
      <c r="AH243">
        <v>8.5299999999999994</v>
      </c>
      <c r="AI243">
        <v>1</v>
      </c>
      <c r="AJ243">
        <v>1</v>
      </c>
      <c r="AK243">
        <v>1</v>
      </c>
      <c r="AL243">
        <v>6.08</v>
      </c>
      <c r="AN243">
        <v>0</v>
      </c>
      <c r="AO243">
        <v>1</v>
      </c>
      <c r="AP243">
        <v>1</v>
      </c>
      <c r="AQ243">
        <v>0</v>
      </c>
      <c r="AR243">
        <v>0</v>
      </c>
      <c r="AS243" t="s">
        <v>1067</v>
      </c>
      <c r="AT243">
        <v>2.33</v>
      </c>
      <c r="AU243" t="s">
        <v>76</v>
      </c>
      <c r="AV243">
        <v>1</v>
      </c>
      <c r="AW243">
        <v>2</v>
      </c>
      <c r="AX243">
        <v>39283725</v>
      </c>
      <c r="AY243">
        <v>1</v>
      </c>
      <c r="AZ243">
        <v>0</v>
      </c>
      <c r="BA243">
        <v>242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 ca="1">Y243*Source!I93</f>
        <v>212.69871000000001</v>
      </c>
      <c r="CY243">
        <f>AD243</f>
        <v>51.86</v>
      </c>
      <c r="CZ243">
        <f>AH243</f>
        <v>8.5299999999999994</v>
      </c>
      <c r="DA243">
        <f>AL243</f>
        <v>6.08</v>
      </c>
      <c r="DB243">
        <v>0</v>
      </c>
    </row>
    <row r="244" spans="1:106">
      <c r="A244">
        <f ca="1">ROW(Source!A93)</f>
        <v>93</v>
      </c>
      <c r="B244">
        <v>39278658</v>
      </c>
      <c r="C244">
        <v>39283724</v>
      </c>
      <c r="D244">
        <v>37064876</v>
      </c>
      <c r="E244">
        <v>1</v>
      </c>
      <c r="F244">
        <v>1</v>
      </c>
      <c r="G244">
        <v>1</v>
      </c>
      <c r="H244">
        <v>1</v>
      </c>
      <c r="I244" t="s">
        <v>575</v>
      </c>
      <c r="J244" t="s">
        <v>1067</v>
      </c>
      <c r="K244" t="s">
        <v>576</v>
      </c>
      <c r="L244">
        <v>1191</v>
      </c>
      <c r="N244">
        <v>1013</v>
      </c>
      <c r="O244" t="s">
        <v>574</v>
      </c>
      <c r="P244" t="s">
        <v>574</v>
      </c>
      <c r="Q244">
        <v>1</v>
      </c>
      <c r="W244">
        <v>0</v>
      </c>
      <c r="X244">
        <v>-1417349443</v>
      </c>
      <c r="Y244">
        <v>0.03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1</v>
      </c>
      <c r="AJ244">
        <v>1</v>
      </c>
      <c r="AK244">
        <v>6.08</v>
      </c>
      <c r="AL244">
        <v>1</v>
      </c>
      <c r="AN244">
        <v>0</v>
      </c>
      <c r="AO244">
        <v>1</v>
      </c>
      <c r="AP244">
        <v>0</v>
      </c>
      <c r="AQ244">
        <v>0</v>
      </c>
      <c r="AR244">
        <v>0</v>
      </c>
      <c r="AS244" t="s">
        <v>1067</v>
      </c>
      <c r="AT244">
        <v>0.03</v>
      </c>
      <c r="AU244" t="s">
        <v>1067</v>
      </c>
      <c r="AV244">
        <v>2</v>
      </c>
      <c r="AW244">
        <v>2</v>
      </c>
      <c r="AX244">
        <v>39283726</v>
      </c>
      <c r="AY244">
        <v>1</v>
      </c>
      <c r="AZ244">
        <v>2048</v>
      </c>
      <c r="BA244">
        <v>243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 ca="1">Y244*Source!I93</f>
        <v>8.8200000000000001E-2</v>
      </c>
      <c r="CY244">
        <f>AD244</f>
        <v>0</v>
      </c>
      <c r="CZ244">
        <f>AH244</f>
        <v>0</v>
      </c>
      <c r="DA244">
        <f>AL244</f>
        <v>1</v>
      </c>
      <c r="DB244">
        <v>0</v>
      </c>
    </row>
    <row r="245" spans="1:106">
      <c r="A245">
        <f ca="1">ROW(Source!A93)</f>
        <v>93</v>
      </c>
      <c r="B245">
        <v>39278658</v>
      </c>
      <c r="C245">
        <v>39283724</v>
      </c>
      <c r="D245">
        <v>36882448</v>
      </c>
      <c r="E245">
        <v>1</v>
      </c>
      <c r="F245">
        <v>1</v>
      </c>
      <c r="G245">
        <v>1</v>
      </c>
      <c r="H245">
        <v>2</v>
      </c>
      <c r="I245" t="s">
        <v>763</v>
      </c>
      <c r="J245" t="s">
        <v>764</v>
      </c>
      <c r="K245" t="s">
        <v>765</v>
      </c>
      <c r="L245">
        <v>1368</v>
      </c>
      <c r="N245">
        <v>1011</v>
      </c>
      <c r="O245" t="s">
        <v>580</v>
      </c>
      <c r="P245" t="s">
        <v>580</v>
      </c>
      <c r="Q245">
        <v>1</v>
      </c>
      <c r="W245">
        <v>0</v>
      </c>
      <c r="X245">
        <v>368031958</v>
      </c>
      <c r="Y245">
        <v>0.64124999999999999</v>
      </c>
      <c r="AA245">
        <v>0</v>
      </c>
      <c r="AB245">
        <v>168.17</v>
      </c>
      <c r="AC245">
        <v>11.6</v>
      </c>
      <c r="AD245">
        <v>0</v>
      </c>
      <c r="AE245">
        <v>0</v>
      </c>
      <c r="AF245">
        <v>27.66</v>
      </c>
      <c r="AG245">
        <v>11.6</v>
      </c>
      <c r="AH245">
        <v>0</v>
      </c>
      <c r="AI245">
        <v>1</v>
      </c>
      <c r="AJ245">
        <v>6.08</v>
      </c>
      <c r="AK245">
        <v>1</v>
      </c>
      <c r="AL245">
        <v>1</v>
      </c>
      <c r="AN245">
        <v>0</v>
      </c>
      <c r="AO245">
        <v>1</v>
      </c>
      <c r="AP245">
        <v>1</v>
      </c>
      <c r="AQ245">
        <v>0</v>
      </c>
      <c r="AR245">
        <v>0</v>
      </c>
      <c r="AS245" t="s">
        <v>1067</v>
      </c>
      <c r="AT245">
        <v>1.9E-2</v>
      </c>
      <c r="AU245" t="s">
        <v>75</v>
      </c>
      <c r="AV245">
        <v>0</v>
      </c>
      <c r="AW245">
        <v>2</v>
      </c>
      <c r="AX245">
        <v>39283727</v>
      </c>
      <c r="AY245">
        <v>1</v>
      </c>
      <c r="AZ245">
        <v>0</v>
      </c>
      <c r="BA245">
        <v>244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 ca="1">Y245*Source!I93</f>
        <v>1.885275</v>
      </c>
      <c r="CY245">
        <f>AB245</f>
        <v>168.17</v>
      </c>
      <c r="CZ245">
        <f>AF245</f>
        <v>27.66</v>
      </c>
      <c r="DA245">
        <f>AJ245</f>
        <v>6.08</v>
      </c>
      <c r="DB245">
        <v>0</v>
      </c>
    </row>
    <row r="246" spans="1:106">
      <c r="A246">
        <f ca="1">ROW(Source!A93)</f>
        <v>93</v>
      </c>
      <c r="B246">
        <v>39278658</v>
      </c>
      <c r="C246">
        <v>39283724</v>
      </c>
      <c r="D246">
        <v>36883554</v>
      </c>
      <c r="E246">
        <v>1</v>
      </c>
      <c r="F246">
        <v>1</v>
      </c>
      <c r="G246">
        <v>1</v>
      </c>
      <c r="H246">
        <v>2</v>
      </c>
      <c r="I246" t="s">
        <v>577</v>
      </c>
      <c r="J246" t="s">
        <v>578</v>
      </c>
      <c r="K246" t="s">
        <v>579</v>
      </c>
      <c r="L246">
        <v>1368</v>
      </c>
      <c r="N246">
        <v>1011</v>
      </c>
      <c r="O246" t="s">
        <v>580</v>
      </c>
      <c r="P246" t="s">
        <v>580</v>
      </c>
      <c r="Q246">
        <v>1</v>
      </c>
      <c r="W246">
        <v>0</v>
      </c>
      <c r="X246">
        <v>1372534845</v>
      </c>
      <c r="Y246">
        <v>0.20249999999999999</v>
      </c>
      <c r="AA246">
        <v>0</v>
      </c>
      <c r="AB246">
        <v>399.52</v>
      </c>
      <c r="AC246">
        <v>11.6</v>
      </c>
      <c r="AD246">
        <v>0</v>
      </c>
      <c r="AE246">
        <v>0</v>
      </c>
      <c r="AF246">
        <v>65.709999999999994</v>
      </c>
      <c r="AG246">
        <v>11.6</v>
      </c>
      <c r="AH246">
        <v>0</v>
      </c>
      <c r="AI246">
        <v>1</v>
      </c>
      <c r="AJ246">
        <v>6.08</v>
      </c>
      <c r="AK246">
        <v>1</v>
      </c>
      <c r="AL246">
        <v>1</v>
      </c>
      <c r="AN246">
        <v>0</v>
      </c>
      <c r="AO246">
        <v>1</v>
      </c>
      <c r="AP246">
        <v>1</v>
      </c>
      <c r="AQ246">
        <v>0</v>
      </c>
      <c r="AR246">
        <v>0</v>
      </c>
      <c r="AS246" t="s">
        <v>1067</v>
      </c>
      <c r="AT246">
        <v>6.0000000000000001E-3</v>
      </c>
      <c r="AU246" t="s">
        <v>75</v>
      </c>
      <c r="AV246">
        <v>0</v>
      </c>
      <c r="AW246">
        <v>2</v>
      </c>
      <c r="AX246">
        <v>39283728</v>
      </c>
      <c r="AY246">
        <v>1</v>
      </c>
      <c r="AZ246">
        <v>0</v>
      </c>
      <c r="BA246">
        <v>245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 ca="1">Y246*Source!I93</f>
        <v>0.59534999999999993</v>
      </c>
      <c r="CY246">
        <f>AB246</f>
        <v>399.52</v>
      </c>
      <c r="CZ246">
        <f>AF246</f>
        <v>65.709999999999994</v>
      </c>
      <c r="DA246">
        <f>AJ246</f>
        <v>6.08</v>
      </c>
      <c r="DB246">
        <v>0</v>
      </c>
    </row>
    <row r="247" spans="1:106">
      <c r="A247">
        <f ca="1">ROW(Source!A93)</f>
        <v>93</v>
      </c>
      <c r="B247">
        <v>39278658</v>
      </c>
      <c r="C247">
        <v>39283724</v>
      </c>
      <c r="D247">
        <v>36801792</v>
      </c>
      <c r="E247">
        <v>1</v>
      </c>
      <c r="F247">
        <v>1</v>
      </c>
      <c r="G247">
        <v>1</v>
      </c>
      <c r="H247">
        <v>3</v>
      </c>
      <c r="I247" t="s">
        <v>721</v>
      </c>
      <c r="J247" t="s">
        <v>722</v>
      </c>
      <c r="K247" t="s">
        <v>723</v>
      </c>
      <c r="L247">
        <v>1339</v>
      </c>
      <c r="N247">
        <v>1007</v>
      </c>
      <c r="O247" t="s">
        <v>1249</v>
      </c>
      <c r="P247" t="s">
        <v>1249</v>
      </c>
      <c r="Q247">
        <v>1</v>
      </c>
      <c r="W247">
        <v>0</v>
      </c>
      <c r="X247">
        <v>-1660354250</v>
      </c>
      <c r="Y247">
        <v>1.1340000000000001</v>
      </c>
      <c r="AA247">
        <v>14.84</v>
      </c>
      <c r="AB247">
        <v>0</v>
      </c>
      <c r="AC247">
        <v>0</v>
      </c>
      <c r="AD247">
        <v>0</v>
      </c>
      <c r="AE247">
        <v>2.44</v>
      </c>
      <c r="AF247">
        <v>0</v>
      </c>
      <c r="AG247">
        <v>0</v>
      </c>
      <c r="AH247">
        <v>0</v>
      </c>
      <c r="AI247">
        <v>6.08</v>
      </c>
      <c r="AJ247">
        <v>1</v>
      </c>
      <c r="AK247">
        <v>1</v>
      </c>
      <c r="AL247">
        <v>1</v>
      </c>
      <c r="AN247">
        <v>0</v>
      </c>
      <c r="AO247">
        <v>1</v>
      </c>
      <c r="AP247">
        <v>1</v>
      </c>
      <c r="AQ247">
        <v>0</v>
      </c>
      <c r="AR247">
        <v>0</v>
      </c>
      <c r="AS247" t="s">
        <v>1067</v>
      </c>
      <c r="AT247">
        <v>4.2000000000000003E-2</v>
      </c>
      <c r="AU247" t="s">
        <v>74</v>
      </c>
      <c r="AV247">
        <v>0</v>
      </c>
      <c r="AW247">
        <v>2</v>
      </c>
      <c r="AX247">
        <v>39283729</v>
      </c>
      <c r="AY247">
        <v>1</v>
      </c>
      <c r="AZ247">
        <v>0</v>
      </c>
      <c r="BA247">
        <v>246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X247">
        <f ca="1">Y247*Source!I93</f>
        <v>3.3339600000000003</v>
      </c>
      <c r="CY247">
        <f>AA247</f>
        <v>14.84</v>
      </c>
      <c r="CZ247">
        <f>AE247</f>
        <v>2.44</v>
      </c>
      <c r="DA247">
        <f>AI247</f>
        <v>6.08</v>
      </c>
      <c r="DB247">
        <v>0</v>
      </c>
    </row>
    <row r="248" spans="1:106">
      <c r="A248">
        <f ca="1">ROW(Source!A93)</f>
        <v>93</v>
      </c>
      <c r="B248">
        <v>39278658</v>
      </c>
      <c r="C248">
        <v>39283724</v>
      </c>
      <c r="D248">
        <v>36807409</v>
      </c>
      <c r="E248">
        <v>1</v>
      </c>
      <c r="F248">
        <v>1</v>
      </c>
      <c r="G248">
        <v>1</v>
      </c>
      <c r="H248">
        <v>3</v>
      </c>
      <c r="I248" t="s">
        <v>766</v>
      </c>
      <c r="J248" t="s">
        <v>767</v>
      </c>
      <c r="K248" t="s">
        <v>768</v>
      </c>
      <c r="L248">
        <v>1348</v>
      </c>
      <c r="N248">
        <v>1009</v>
      </c>
      <c r="O248" t="s">
        <v>1097</v>
      </c>
      <c r="P248" t="s">
        <v>1097</v>
      </c>
      <c r="Q248">
        <v>1000</v>
      </c>
      <c r="W248">
        <v>0</v>
      </c>
      <c r="X248">
        <v>1150528328</v>
      </c>
      <c r="Y248">
        <v>4.05</v>
      </c>
      <c r="AA248">
        <v>71050.880000000005</v>
      </c>
      <c r="AB248">
        <v>0</v>
      </c>
      <c r="AC248">
        <v>0</v>
      </c>
      <c r="AD248">
        <v>0</v>
      </c>
      <c r="AE248">
        <v>11686</v>
      </c>
      <c r="AF248">
        <v>0</v>
      </c>
      <c r="AG248">
        <v>0</v>
      </c>
      <c r="AH248">
        <v>0</v>
      </c>
      <c r="AI248">
        <v>6.08</v>
      </c>
      <c r="AJ248">
        <v>1</v>
      </c>
      <c r="AK248">
        <v>1</v>
      </c>
      <c r="AL248">
        <v>1</v>
      </c>
      <c r="AN248">
        <v>0</v>
      </c>
      <c r="AO248">
        <v>1</v>
      </c>
      <c r="AP248">
        <v>1</v>
      </c>
      <c r="AQ248">
        <v>0</v>
      </c>
      <c r="AR248">
        <v>0</v>
      </c>
      <c r="AS248" t="s">
        <v>1067</v>
      </c>
      <c r="AT248">
        <v>0.15</v>
      </c>
      <c r="AU248" t="s">
        <v>74</v>
      </c>
      <c r="AV248">
        <v>0</v>
      </c>
      <c r="AW248">
        <v>2</v>
      </c>
      <c r="AX248">
        <v>39283730</v>
      </c>
      <c r="AY248">
        <v>1</v>
      </c>
      <c r="AZ248">
        <v>0</v>
      </c>
      <c r="BA248">
        <v>247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X248">
        <f ca="1">Y248*Source!I93</f>
        <v>11.907</v>
      </c>
      <c r="CY248">
        <f>AA248</f>
        <v>71050.880000000005</v>
      </c>
      <c r="CZ248">
        <f>AE248</f>
        <v>11686</v>
      </c>
      <c r="DA248">
        <f>AI248</f>
        <v>6.08</v>
      </c>
      <c r="DB248">
        <v>0</v>
      </c>
    </row>
    <row r="249" spans="1:106">
      <c r="A249">
        <f ca="1">ROW(Source!A94)</f>
        <v>94</v>
      </c>
      <c r="B249">
        <v>39278658</v>
      </c>
      <c r="C249">
        <v>39486712</v>
      </c>
      <c r="D249">
        <v>37064978</v>
      </c>
      <c r="E249">
        <v>1</v>
      </c>
      <c r="F249">
        <v>1</v>
      </c>
      <c r="G249">
        <v>1</v>
      </c>
      <c r="H249">
        <v>1</v>
      </c>
      <c r="I249" t="s">
        <v>772</v>
      </c>
      <c r="J249" t="s">
        <v>1067</v>
      </c>
      <c r="K249" t="s">
        <v>773</v>
      </c>
      <c r="L249">
        <v>1191</v>
      </c>
      <c r="N249">
        <v>1013</v>
      </c>
      <c r="O249" t="s">
        <v>574</v>
      </c>
      <c r="P249" t="s">
        <v>574</v>
      </c>
      <c r="Q249">
        <v>1</v>
      </c>
      <c r="W249">
        <v>0</v>
      </c>
      <c r="X249">
        <v>-719309759</v>
      </c>
      <c r="Y249">
        <v>102.71799999999999</v>
      </c>
      <c r="AA249">
        <v>0</v>
      </c>
      <c r="AB249">
        <v>0</v>
      </c>
      <c r="AC249">
        <v>0</v>
      </c>
      <c r="AD249">
        <v>53.87</v>
      </c>
      <c r="AE249">
        <v>0</v>
      </c>
      <c r="AF249">
        <v>0</v>
      </c>
      <c r="AG249">
        <v>0</v>
      </c>
      <c r="AH249">
        <v>8.86</v>
      </c>
      <c r="AI249">
        <v>1</v>
      </c>
      <c r="AJ249">
        <v>1</v>
      </c>
      <c r="AK249">
        <v>1</v>
      </c>
      <c r="AL249">
        <v>6.08</v>
      </c>
      <c r="AN249">
        <v>0</v>
      </c>
      <c r="AO249">
        <v>1</v>
      </c>
      <c r="AP249">
        <v>1</v>
      </c>
      <c r="AQ249">
        <v>0</v>
      </c>
      <c r="AR249">
        <v>0</v>
      </c>
      <c r="AS249" t="s">
        <v>1067</v>
      </c>
      <c r="AT249">
        <v>89.32</v>
      </c>
      <c r="AU249" t="s">
        <v>1083</v>
      </c>
      <c r="AV249">
        <v>1</v>
      </c>
      <c r="AW249">
        <v>2</v>
      </c>
      <c r="AX249">
        <v>39486713</v>
      </c>
      <c r="AY249">
        <v>1</v>
      </c>
      <c r="AZ249">
        <v>0</v>
      </c>
      <c r="BA249">
        <v>248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X249">
        <f ca="1">Y249*Source!I94</f>
        <v>301.99091999999996</v>
      </c>
      <c r="CY249">
        <f>AD249</f>
        <v>53.87</v>
      </c>
      <c r="CZ249">
        <f>AH249</f>
        <v>8.86</v>
      </c>
      <c r="DA249">
        <f>AL249</f>
        <v>6.08</v>
      </c>
      <c r="DB249">
        <v>0</v>
      </c>
    </row>
    <row r="250" spans="1:106">
      <c r="A250">
        <f ca="1">ROW(Source!A94)</f>
        <v>94</v>
      </c>
      <c r="B250">
        <v>39278658</v>
      </c>
      <c r="C250">
        <v>39486712</v>
      </c>
      <c r="D250">
        <v>37064876</v>
      </c>
      <c r="E250">
        <v>1</v>
      </c>
      <c r="F250">
        <v>1</v>
      </c>
      <c r="G250">
        <v>1</v>
      </c>
      <c r="H250">
        <v>1</v>
      </c>
      <c r="I250" t="s">
        <v>575</v>
      </c>
      <c r="J250" t="s">
        <v>1067</v>
      </c>
      <c r="K250" t="s">
        <v>576</v>
      </c>
      <c r="L250">
        <v>1191</v>
      </c>
      <c r="N250">
        <v>1013</v>
      </c>
      <c r="O250" t="s">
        <v>574</v>
      </c>
      <c r="P250" t="s">
        <v>574</v>
      </c>
      <c r="Q250">
        <v>1</v>
      </c>
      <c r="W250">
        <v>0</v>
      </c>
      <c r="X250">
        <v>-1417349443</v>
      </c>
      <c r="Y250">
        <v>22.65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1</v>
      </c>
      <c r="AJ250">
        <v>1</v>
      </c>
      <c r="AK250">
        <v>6.08</v>
      </c>
      <c r="AL250">
        <v>1</v>
      </c>
      <c r="AN250">
        <v>0</v>
      </c>
      <c r="AO250">
        <v>1</v>
      </c>
      <c r="AP250">
        <v>0</v>
      </c>
      <c r="AQ250">
        <v>0</v>
      </c>
      <c r="AR250">
        <v>0</v>
      </c>
      <c r="AS250" t="s">
        <v>1067</v>
      </c>
      <c r="AT250">
        <v>22.65</v>
      </c>
      <c r="AU250" t="s">
        <v>1067</v>
      </c>
      <c r="AV250">
        <v>2</v>
      </c>
      <c r="AW250">
        <v>2</v>
      </c>
      <c r="AX250">
        <v>39486714</v>
      </c>
      <c r="AY250">
        <v>1</v>
      </c>
      <c r="AZ250">
        <v>2048</v>
      </c>
      <c r="BA250">
        <v>249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X250">
        <f ca="1">Y250*Source!I94</f>
        <v>66.590999999999994</v>
      </c>
      <c r="CY250">
        <f>AD250</f>
        <v>0</v>
      </c>
      <c r="CZ250">
        <f>AH250</f>
        <v>0</v>
      </c>
      <c r="DA250">
        <f>AL250</f>
        <v>1</v>
      </c>
      <c r="DB250">
        <v>0</v>
      </c>
    </row>
    <row r="251" spans="1:106">
      <c r="A251">
        <f ca="1">ROW(Source!A94)</f>
        <v>94</v>
      </c>
      <c r="B251">
        <v>39278658</v>
      </c>
      <c r="C251">
        <v>39486712</v>
      </c>
      <c r="D251">
        <v>36882452</v>
      </c>
      <c r="E251">
        <v>1</v>
      </c>
      <c r="F251">
        <v>1</v>
      </c>
      <c r="G251">
        <v>1</v>
      </c>
      <c r="H251">
        <v>2</v>
      </c>
      <c r="I251" t="s">
        <v>632</v>
      </c>
      <c r="J251" t="s">
        <v>633</v>
      </c>
      <c r="K251" t="s">
        <v>634</v>
      </c>
      <c r="L251">
        <v>1368</v>
      </c>
      <c r="N251">
        <v>1011</v>
      </c>
      <c r="O251" t="s">
        <v>580</v>
      </c>
      <c r="P251" t="s">
        <v>580</v>
      </c>
      <c r="Q251">
        <v>1</v>
      </c>
      <c r="W251">
        <v>0</v>
      </c>
      <c r="X251">
        <v>1188625873</v>
      </c>
      <c r="Y251">
        <v>0.92500000000000004</v>
      </c>
      <c r="AA251">
        <v>0</v>
      </c>
      <c r="AB251">
        <v>190.06</v>
      </c>
      <c r="AC251">
        <v>13.5</v>
      </c>
      <c r="AD251">
        <v>0</v>
      </c>
      <c r="AE251">
        <v>0</v>
      </c>
      <c r="AF251">
        <v>31.26</v>
      </c>
      <c r="AG251">
        <v>13.5</v>
      </c>
      <c r="AH251">
        <v>0</v>
      </c>
      <c r="AI251">
        <v>1</v>
      </c>
      <c r="AJ251">
        <v>6.08</v>
      </c>
      <c r="AK251">
        <v>1</v>
      </c>
      <c r="AL251">
        <v>1</v>
      </c>
      <c r="AN251">
        <v>0</v>
      </c>
      <c r="AO251">
        <v>1</v>
      </c>
      <c r="AP251">
        <v>1</v>
      </c>
      <c r="AQ251">
        <v>0</v>
      </c>
      <c r="AR251">
        <v>0</v>
      </c>
      <c r="AS251" t="s">
        <v>1067</v>
      </c>
      <c r="AT251">
        <v>0.74</v>
      </c>
      <c r="AU251" t="s">
        <v>1082</v>
      </c>
      <c r="AV251">
        <v>0</v>
      </c>
      <c r="AW251">
        <v>2</v>
      </c>
      <c r="AX251">
        <v>39486715</v>
      </c>
      <c r="AY251">
        <v>1</v>
      </c>
      <c r="AZ251">
        <v>0</v>
      </c>
      <c r="BA251">
        <v>250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X251">
        <f ca="1">Y251*Source!I94</f>
        <v>2.7195</v>
      </c>
      <c r="CY251">
        <f>AB251</f>
        <v>190.06</v>
      </c>
      <c r="CZ251">
        <f>AF251</f>
        <v>31.26</v>
      </c>
      <c r="DA251">
        <f>AJ251</f>
        <v>6.08</v>
      </c>
      <c r="DB251">
        <v>0</v>
      </c>
    </row>
    <row r="252" spans="1:106">
      <c r="A252">
        <f ca="1">ROW(Source!A94)</f>
        <v>94</v>
      </c>
      <c r="B252">
        <v>39278658</v>
      </c>
      <c r="C252">
        <v>39486712</v>
      </c>
      <c r="D252">
        <v>36882622</v>
      </c>
      <c r="E252">
        <v>1</v>
      </c>
      <c r="F252">
        <v>1</v>
      </c>
      <c r="G252">
        <v>1</v>
      </c>
      <c r="H252">
        <v>2</v>
      </c>
      <c r="I252" t="s">
        <v>774</v>
      </c>
      <c r="J252" t="s">
        <v>775</v>
      </c>
      <c r="K252" t="s">
        <v>776</v>
      </c>
      <c r="L252">
        <v>1368</v>
      </c>
      <c r="N252">
        <v>1011</v>
      </c>
      <c r="O252" t="s">
        <v>580</v>
      </c>
      <c r="P252" t="s">
        <v>580</v>
      </c>
      <c r="Q252">
        <v>1</v>
      </c>
      <c r="W252">
        <v>0</v>
      </c>
      <c r="X252">
        <v>-869778346</v>
      </c>
      <c r="Y252">
        <v>26.0625</v>
      </c>
      <c r="AA252">
        <v>0</v>
      </c>
      <c r="AB252">
        <v>99.16</v>
      </c>
      <c r="AC252">
        <v>10.06</v>
      </c>
      <c r="AD252">
        <v>0</v>
      </c>
      <c r="AE252">
        <v>0</v>
      </c>
      <c r="AF252">
        <v>16.309999999999999</v>
      </c>
      <c r="AG252">
        <v>10.06</v>
      </c>
      <c r="AH252">
        <v>0</v>
      </c>
      <c r="AI252">
        <v>1</v>
      </c>
      <c r="AJ252">
        <v>6.08</v>
      </c>
      <c r="AK252">
        <v>1</v>
      </c>
      <c r="AL252">
        <v>1</v>
      </c>
      <c r="AN252">
        <v>0</v>
      </c>
      <c r="AO252">
        <v>1</v>
      </c>
      <c r="AP252">
        <v>1</v>
      </c>
      <c r="AQ252">
        <v>0</v>
      </c>
      <c r="AR252">
        <v>0</v>
      </c>
      <c r="AS252" t="s">
        <v>1067</v>
      </c>
      <c r="AT252">
        <v>20.85</v>
      </c>
      <c r="AU252" t="s">
        <v>1082</v>
      </c>
      <c r="AV252">
        <v>0</v>
      </c>
      <c r="AW252">
        <v>2</v>
      </c>
      <c r="AX252">
        <v>39486716</v>
      </c>
      <c r="AY252">
        <v>1</v>
      </c>
      <c r="AZ252">
        <v>0</v>
      </c>
      <c r="BA252">
        <v>251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X252">
        <f ca="1">Y252*Source!I94</f>
        <v>76.623750000000001</v>
      </c>
      <c r="CY252">
        <f>AB252</f>
        <v>99.16</v>
      </c>
      <c r="CZ252">
        <f>AF252</f>
        <v>16.309999999999999</v>
      </c>
      <c r="DA252">
        <f>AJ252</f>
        <v>6.08</v>
      </c>
      <c r="DB252">
        <v>0</v>
      </c>
    </row>
    <row r="253" spans="1:106">
      <c r="A253">
        <f ca="1">ROW(Source!A94)</f>
        <v>94</v>
      </c>
      <c r="B253">
        <v>39278658</v>
      </c>
      <c r="C253">
        <v>39486712</v>
      </c>
      <c r="D253">
        <v>36883554</v>
      </c>
      <c r="E253">
        <v>1</v>
      </c>
      <c r="F253">
        <v>1</v>
      </c>
      <c r="G253">
        <v>1</v>
      </c>
      <c r="H253">
        <v>2</v>
      </c>
      <c r="I253" t="s">
        <v>577</v>
      </c>
      <c r="J253" t="s">
        <v>578</v>
      </c>
      <c r="K253" t="s">
        <v>579</v>
      </c>
      <c r="L253">
        <v>1368</v>
      </c>
      <c r="N253">
        <v>1011</v>
      </c>
      <c r="O253" t="s">
        <v>580</v>
      </c>
      <c r="P253" t="s">
        <v>580</v>
      </c>
      <c r="Q253">
        <v>1</v>
      </c>
      <c r="W253">
        <v>0</v>
      </c>
      <c r="X253">
        <v>1372534845</v>
      </c>
      <c r="Y253">
        <v>1.3250000000000002</v>
      </c>
      <c r="AA253">
        <v>0</v>
      </c>
      <c r="AB253">
        <v>399.52</v>
      </c>
      <c r="AC253">
        <v>11.6</v>
      </c>
      <c r="AD253">
        <v>0</v>
      </c>
      <c r="AE253">
        <v>0</v>
      </c>
      <c r="AF253">
        <v>65.709999999999994</v>
      </c>
      <c r="AG253">
        <v>11.6</v>
      </c>
      <c r="AH253">
        <v>0</v>
      </c>
      <c r="AI253">
        <v>1</v>
      </c>
      <c r="AJ253">
        <v>6.08</v>
      </c>
      <c r="AK253">
        <v>1</v>
      </c>
      <c r="AL253">
        <v>1</v>
      </c>
      <c r="AN253">
        <v>0</v>
      </c>
      <c r="AO253">
        <v>1</v>
      </c>
      <c r="AP253">
        <v>1</v>
      </c>
      <c r="AQ253">
        <v>0</v>
      </c>
      <c r="AR253">
        <v>0</v>
      </c>
      <c r="AS253" t="s">
        <v>1067</v>
      </c>
      <c r="AT253">
        <v>1.06</v>
      </c>
      <c r="AU253" t="s">
        <v>1082</v>
      </c>
      <c r="AV253">
        <v>0</v>
      </c>
      <c r="AW253">
        <v>2</v>
      </c>
      <c r="AX253">
        <v>39486717</v>
      </c>
      <c r="AY253">
        <v>1</v>
      </c>
      <c r="AZ253">
        <v>0</v>
      </c>
      <c r="BA253">
        <v>252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X253">
        <f ca="1">Y253*Source!I94</f>
        <v>3.8955000000000006</v>
      </c>
      <c r="CY253">
        <f>AB253</f>
        <v>399.52</v>
      </c>
      <c r="CZ253">
        <f>AF253</f>
        <v>65.709999999999994</v>
      </c>
      <c r="DA253">
        <f>AJ253</f>
        <v>6.08</v>
      </c>
      <c r="DB253">
        <v>0</v>
      </c>
    </row>
    <row r="254" spans="1:106">
      <c r="A254">
        <f ca="1">ROW(Source!A94)</f>
        <v>94</v>
      </c>
      <c r="B254">
        <v>39278658</v>
      </c>
      <c r="C254">
        <v>39486712</v>
      </c>
      <c r="D254">
        <v>36884462</v>
      </c>
      <c r="E254">
        <v>1</v>
      </c>
      <c r="F254">
        <v>1</v>
      </c>
      <c r="G254">
        <v>1</v>
      </c>
      <c r="H254">
        <v>2</v>
      </c>
      <c r="I254" t="s">
        <v>777</v>
      </c>
      <c r="J254" t="s">
        <v>778</v>
      </c>
      <c r="K254" t="s">
        <v>779</v>
      </c>
      <c r="L254">
        <v>1368</v>
      </c>
      <c r="N254">
        <v>1011</v>
      </c>
      <c r="O254" t="s">
        <v>580</v>
      </c>
      <c r="P254" t="s">
        <v>580</v>
      </c>
      <c r="Q254">
        <v>1</v>
      </c>
      <c r="W254">
        <v>0</v>
      </c>
      <c r="X254">
        <v>2131372584</v>
      </c>
      <c r="Y254">
        <v>5</v>
      </c>
      <c r="AA254">
        <v>0</v>
      </c>
      <c r="AB254">
        <v>9.1199999999999992</v>
      </c>
      <c r="AC254">
        <v>0</v>
      </c>
      <c r="AD254">
        <v>0</v>
      </c>
      <c r="AE254">
        <v>0</v>
      </c>
      <c r="AF254">
        <v>1.5</v>
      </c>
      <c r="AG254">
        <v>0</v>
      </c>
      <c r="AH254">
        <v>0</v>
      </c>
      <c r="AI254">
        <v>1</v>
      </c>
      <c r="AJ254">
        <v>6.08</v>
      </c>
      <c r="AK254">
        <v>1</v>
      </c>
      <c r="AL254">
        <v>1</v>
      </c>
      <c r="AN254">
        <v>0</v>
      </c>
      <c r="AO254">
        <v>1</v>
      </c>
      <c r="AP254">
        <v>1</v>
      </c>
      <c r="AQ254">
        <v>0</v>
      </c>
      <c r="AR254">
        <v>0</v>
      </c>
      <c r="AS254" t="s">
        <v>1067</v>
      </c>
      <c r="AT254">
        <v>4</v>
      </c>
      <c r="AU254" t="s">
        <v>1082</v>
      </c>
      <c r="AV254">
        <v>0</v>
      </c>
      <c r="AW254">
        <v>2</v>
      </c>
      <c r="AX254">
        <v>39486718</v>
      </c>
      <c r="AY254">
        <v>1</v>
      </c>
      <c r="AZ254">
        <v>0</v>
      </c>
      <c r="BA254">
        <v>253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X254">
        <f ca="1">Y254*Source!I94</f>
        <v>14.7</v>
      </c>
      <c r="CY254">
        <f>AB254</f>
        <v>9.1199999999999992</v>
      </c>
      <c r="CZ254">
        <f>AF254</f>
        <v>1.5</v>
      </c>
      <c r="DA254">
        <f>AJ254</f>
        <v>6.08</v>
      </c>
      <c r="DB254">
        <v>0</v>
      </c>
    </row>
    <row r="255" spans="1:106">
      <c r="A255">
        <f ca="1">ROW(Source!A94)</f>
        <v>94</v>
      </c>
      <c r="B255">
        <v>39278658</v>
      </c>
      <c r="C255">
        <v>39486712</v>
      </c>
      <c r="D255">
        <v>36800418</v>
      </c>
      <c r="E255">
        <v>1</v>
      </c>
      <c r="F255">
        <v>1</v>
      </c>
      <c r="G255">
        <v>1</v>
      </c>
      <c r="H255">
        <v>3</v>
      </c>
      <c r="I255" t="s">
        <v>780</v>
      </c>
      <c r="J255" t="s">
        <v>781</v>
      </c>
      <c r="K255" t="s">
        <v>782</v>
      </c>
      <c r="L255">
        <v>1348</v>
      </c>
      <c r="N255">
        <v>1009</v>
      </c>
      <c r="O255" t="s">
        <v>1097</v>
      </c>
      <c r="P255" t="s">
        <v>1097</v>
      </c>
      <c r="Q255">
        <v>1000</v>
      </c>
      <c r="W255">
        <v>0</v>
      </c>
      <c r="X255">
        <v>-581783442</v>
      </c>
      <c r="Y255">
        <v>3.0000000000000001E-3</v>
      </c>
      <c r="AA255">
        <v>18604.8</v>
      </c>
      <c r="AB255">
        <v>0</v>
      </c>
      <c r="AC255">
        <v>0</v>
      </c>
      <c r="AD255">
        <v>0</v>
      </c>
      <c r="AE255">
        <v>3060</v>
      </c>
      <c r="AF255">
        <v>0</v>
      </c>
      <c r="AG255">
        <v>0</v>
      </c>
      <c r="AH255">
        <v>0</v>
      </c>
      <c r="AI255">
        <v>6.08</v>
      </c>
      <c r="AJ255">
        <v>1</v>
      </c>
      <c r="AK255">
        <v>1</v>
      </c>
      <c r="AL255">
        <v>1</v>
      </c>
      <c r="AN255">
        <v>0</v>
      </c>
      <c r="AO255">
        <v>1</v>
      </c>
      <c r="AP255">
        <v>0</v>
      </c>
      <c r="AQ255">
        <v>0</v>
      </c>
      <c r="AR255">
        <v>0</v>
      </c>
      <c r="AS255" t="s">
        <v>1067</v>
      </c>
      <c r="AT255">
        <v>3.0000000000000001E-3</v>
      </c>
      <c r="AU255" t="s">
        <v>1067</v>
      </c>
      <c r="AV255">
        <v>0</v>
      </c>
      <c r="AW255">
        <v>2</v>
      </c>
      <c r="AX255">
        <v>39486719</v>
      </c>
      <c r="AY255">
        <v>1</v>
      </c>
      <c r="AZ255">
        <v>0</v>
      </c>
      <c r="BA255">
        <v>254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X255">
        <f ca="1">Y255*Source!I94</f>
        <v>8.8199999999999997E-3</v>
      </c>
      <c r="CY255">
        <f t="shared" ref="CY255:CY262" si="24">AA255</f>
        <v>18604.8</v>
      </c>
      <c r="CZ255">
        <f t="shared" ref="CZ255:CZ262" si="25">AE255</f>
        <v>3060</v>
      </c>
      <c r="DA255">
        <f t="shared" ref="DA255:DA262" si="26">AI255</f>
        <v>6.08</v>
      </c>
      <c r="DB255">
        <v>0</v>
      </c>
    </row>
    <row r="256" spans="1:106">
      <c r="A256">
        <f ca="1">ROW(Source!A94)</f>
        <v>94</v>
      </c>
      <c r="B256">
        <v>39278658</v>
      </c>
      <c r="C256">
        <v>39486712</v>
      </c>
      <c r="D256">
        <v>36801792</v>
      </c>
      <c r="E256">
        <v>1</v>
      </c>
      <c r="F256">
        <v>1</v>
      </c>
      <c r="G256">
        <v>1</v>
      </c>
      <c r="H256">
        <v>3</v>
      </c>
      <c r="I256" t="s">
        <v>721</v>
      </c>
      <c r="J256" t="s">
        <v>722</v>
      </c>
      <c r="K256" t="s">
        <v>723</v>
      </c>
      <c r="L256">
        <v>1339</v>
      </c>
      <c r="N256">
        <v>1007</v>
      </c>
      <c r="O256" t="s">
        <v>1249</v>
      </c>
      <c r="P256" t="s">
        <v>1249</v>
      </c>
      <c r="Q256">
        <v>1</v>
      </c>
      <c r="W256">
        <v>0</v>
      </c>
      <c r="X256">
        <v>-1660354250</v>
      </c>
      <c r="Y256">
        <v>0.435</v>
      </c>
      <c r="AA256">
        <v>14.84</v>
      </c>
      <c r="AB256">
        <v>0</v>
      </c>
      <c r="AC256">
        <v>0</v>
      </c>
      <c r="AD256">
        <v>0</v>
      </c>
      <c r="AE256">
        <v>2.44</v>
      </c>
      <c r="AF256">
        <v>0</v>
      </c>
      <c r="AG256">
        <v>0</v>
      </c>
      <c r="AH256">
        <v>0</v>
      </c>
      <c r="AI256">
        <v>6.08</v>
      </c>
      <c r="AJ256">
        <v>1</v>
      </c>
      <c r="AK256">
        <v>1</v>
      </c>
      <c r="AL256">
        <v>1</v>
      </c>
      <c r="AN256">
        <v>0</v>
      </c>
      <c r="AO256">
        <v>1</v>
      </c>
      <c r="AP256">
        <v>0</v>
      </c>
      <c r="AQ256">
        <v>0</v>
      </c>
      <c r="AR256">
        <v>0</v>
      </c>
      <c r="AS256" t="s">
        <v>1067</v>
      </c>
      <c r="AT256">
        <v>0.435</v>
      </c>
      <c r="AU256" t="s">
        <v>1067</v>
      </c>
      <c r="AV256">
        <v>0</v>
      </c>
      <c r="AW256">
        <v>2</v>
      </c>
      <c r="AX256">
        <v>39486720</v>
      </c>
      <c r="AY256">
        <v>1</v>
      </c>
      <c r="AZ256">
        <v>0</v>
      </c>
      <c r="BA256">
        <v>255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X256">
        <f ca="1">Y256*Source!I94</f>
        <v>1.2788999999999999</v>
      </c>
      <c r="CY256">
        <f t="shared" si="24"/>
        <v>14.84</v>
      </c>
      <c r="CZ256">
        <f t="shared" si="25"/>
        <v>2.44</v>
      </c>
      <c r="DA256">
        <f t="shared" si="26"/>
        <v>6.08</v>
      </c>
      <c r="DB256">
        <v>0</v>
      </c>
    </row>
    <row r="257" spans="1:106">
      <c r="A257">
        <f ca="1">ROW(Source!A94)</f>
        <v>94</v>
      </c>
      <c r="B257">
        <v>39278658</v>
      </c>
      <c r="C257">
        <v>39486712</v>
      </c>
      <c r="D257">
        <v>36802225</v>
      </c>
      <c r="E257">
        <v>1</v>
      </c>
      <c r="F257">
        <v>1</v>
      </c>
      <c r="G257">
        <v>1</v>
      </c>
      <c r="H257">
        <v>3</v>
      </c>
      <c r="I257" t="s">
        <v>783</v>
      </c>
      <c r="J257" t="s">
        <v>784</v>
      </c>
      <c r="K257" t="s">
        <v>785</v>
      </c>
      <c r="L257">
        <v>1346</v>
      </c>
      <c r="N257">
        <v>1009</v>
      </c>
      <c r="O257" t="s">
        <v>1227</v>
      </c>
      <c r="P257" t="s">
        <v>1227</v>
      </c>
      <c r="Q257">
        <v>1</v>
      </c>
      <c r="W257">
        <v>0</v>
      </c>
      <c r="X257">
        <v>-1575546811</v>
      </c>
      <c r="Y257">
        <v>232</v>
      </c>
      <c r="AA257">
        <v>100.93</v>
      </c>
      <c r="AB257">
        <v>0</v>
      </c>
      <c r="AC257">
        <v>0</v>
      </c>
      <c r="AD257">
        <v>0</v>
      </c>
      <c r="AE257">
        <v>16.600000000000001</v>
      </c>
      <c r="AF257">
        <v>0</v>
      </c>
      <c r="AG257">
        <v>0</v>
      </c>
      <c r="AH257">
        <v>0</v>
      </c>
      <c r="AI257">
        <v>6.08</v>
      </c>
      <c r="AJ257">
        <v>1</v>
      </c>
      <c r="AK257">
        <v>1</v>
      </c>
      <c r="AL257">
        <v>1</v>
      </c>
      <c r="AN257">
        <v>0</v>
      </c>
      <c r="AO257">
        <v>1</v>
      </c>
      <c r="AP257">
        <v>0</v>
      </c>
      <c r="AQ257">
        <v>0</v>
      </c>
      <c r="AR257">
        <v>0</v>
      </c>
      <c r="AS257" t="s">
        <v>1067</v>
      </c>
      <c r="AT257">
        <v>232</v>
      </c>
      <c r="AU257" t="s">
        <v>1067</v>
      </c>
      <c r="AV257">
        <v>0</v>
      </c>
      <c r="AW257">
        <v>2</v>
      </c>
      <c r="AX257">
        <v>39486721</v>
      </c>
      <c r="AY257">
        <v>1</v>
      </c>
      <c r="AZ257">
        <v>0</v>
      </c>
      <c r="BA257">
        <v>256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X257">
        <f ca="1">Y257*Source!I94</f>
        <v>682.08</v>
      </c>
      <c r="CY257">
        <f t="shared" si="24"/>
        <v>100.93</v>
      </c>
      <c r="CZ257">
        <f t="shared" si="25"/>
        <v>16.600000000000001</v>
      </c>
      <c r="DA257">
        <f t="shared" si="26"/>
        <v>6.08</v>
      </c>
      <c r="DB257">
        <v>0</v>
      </c>
    </row>
    <row r="258" spans="1:106">
      <c r="A258">
        <f ca="1">ROW(Source!A94)</f>
        <v>94</v>
      </c>
      <c r="B258">
        <v>39278658</v>
      </c>
      <c r="C258">
        <v>39486712</v>
      </c>
      <c r="D258">
        <v>36802311</v>
      </c>
      <c r="E258">
        <v>1</v>
      </c>
      <c r="F258">
        <v>1</v>
      </c>
      <c r="G258">
        <v>1</v>
      </c>
      <c r="H258">
        <v>3</v>
      </c>
      <c r="I258" t="s">
        <v>786</v>
      </c>
      <c r="J258" t="s">
        <v>787</v>
      </c>
      <c r="K258" t="s">
        <v>788</v>
      </c>
      <c r="L258">
        <v>1348</v>
      </c>
      <c r="N258">
        <v>1009</v>
      </c>
      <c r="O258" t="s">
        <v>1097</v>
      </c>
      <c r="P258" t="s">
        <v>1097</v>
      </c>
      <c r="Q258">
        <v>1000</v>
      </c>
      <c r="W258">
        <v>0</v>
      </c>
      <c r="X258">
        <v>-167513407</v>
      </c>
      <c r="Y258">
        <v>1.0529999999999999</v>
      </c>
      <c r="AA258">
        <v>7502.72</v>
      </c>
      <c r="AB258">
        <v>0</v>
      </c>
      <c r="AC258">
        <v>0</v>
      </c>
      <c r="AD258">
        <v>0</v>
      </c>
      <c r="AE258">
        <v>1234</v>
      </c>
      <c r="AF258">
        <v>0</v>
      </c>
      <c r="AG258">
        <v>0</v>
      </c>
      <c r="AH258">
        <v>0</v>
      </c>
      <c r="AI258">
        <v>6.08</v>
      </c>
      <c r="AJ258">
        <v>1</v>
      </c>
      <c r="AK258">
        <v>1</v>
      </c>
      <c r="AL258">
        <v>1</v>
      </c>
      <c r="AN258">
        <v>0</v>
      </c>
      <c r="AO258">
        <v>1</v>
      </c>
      <c r="AP258">
        <v>0</v>
      </c>
      <c r="AQ258">
        <v>0</v>
      </c>
      <c r="AR258">
        <v>0</v>
      </c>
      <c r="AS258" t="s">
        <v>1067</v>
      </c>
      <c r="AT258">
        <v>1.0529999999999999</v>
      </c>
      <c r="AU258" t="s">
        <v>1067</v>
      </c>
      <c r="AV258">
        <v>0</v>
      </c>
      <c r="AW258">
        <v>2</v>
      </c>
      <c r="AX258">
        <v>39486722</v>
      </c>
      <c r="AY258">
        <v>1</v>
      </c>
      <c r="AZ258">
        <v>0</v>
      </c>
      <c r="BA258">
        <v>257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X258">
        <f ca="1">Y258*Source!I94</f>
        <v>3.0958199999999998</v>
      </c>
      <c r="CY258">
        <f t="shared" si="24"/>
        <v>7502.72</v>
      </c>
      <c r="CZ258">
        <f t="shared" si="25"/>
        <v>1234</v>
      </c>
      <c r="DA258">
        <f t="shared" si="26"/>
        <v>6.08</v>
      </c>
      <c r="DB258">
        <v>0</v>
      </c>
    </row>
    <row r="259" spans="1:106">
      <c r="A259">
        <f ca="1">ROW(Source!A94)</f>
        <v>94</v>
      </c>
      <c r="B259">
        <v>39278658</v>
      </c>
      <c r="C259">
        <v>39486712</v>
      </c>
      <c r="D259">
        <v>36805043</v>
      </c>
      <c r="E259">
        <v>1</v>
      </c>
      <c r="F259">
        <v>1</v>
      </c>
      <c r="G259">
        <v>1</v>
      </c>
      <c r="H259">
        <v>3</v>
      </c>
      <c r="I259" t="s">
        <v>789</v>
      </c>
      <c r="J259" t="s">
        <v>790</v>
      </c>
      <c r="K259" t="s">
        <v>791</v>
      </c>
      <c r="L259">
        <v>1346</v>
      </c>
      <c r="N259">
        <v>1009</v>
      </c>
      <c r="O259" t="s">
        <v>1227</v>
      </c>
      <c r="P259" t="s">
        <v>1227</v>
      </c>
      <c r="Q259">
        <v>1</v>
      </c>
      <c r="W259">
        <v>0</v>
      </c>
      <c r="X259">
        <v>-1110671496</v>
      </c>
      <c r="Y259">
        <v>0.7</v>
      </c>
      <c r="AA259">
        <v>34.72</v>
      </c>
      <c r="AB259">
        <v>0</v>
      </c>
      <c r="AC259">
        <v>0</v>
      </c>
      <c r="AD259">
        <v>0</v>
      </c>
      <c r="AE259">
        <v>5.71</v>
      </c>
      <c r="AF259">
        <v>0</v>
      </c>
      <c r="AG259">
        <v>0</v>
      </c>
      <c r="AH259">
        <v>0</v>
      </c>
      <c r="AI259">
        <v>6.08</v>
      </c>
      <c r="AJ259">
        <v>1</v>
      </c>
      <c r="AK259">
        <v>1</v>
      </c>
      <c r="AL259">
        <v>1</v>
      </c>
      <c r="AN259">
        <v>0</v>
      </c>
      <c r="AO259">
        <v>1</v>
      </c>
      <c r="AP259">
        <v>0</v>
      </c>
      <c r="AQ259">
        <v>0</v>
      </c>
      <c r="AR259">
        <v>0</v>
      </c>
      <c r="AS259" t="s">
        <v>1067</v>
      </c>
      <c r="AT259">
        <v>0.7</v>
      </c>
      <c r="AU259" t="s">
        <v>1067</v>
      </c>
      <c r="AV259">
        <v>0</v>
      </c>
      <c r="AW259">
        <v>2</v>
      </c>
      <c r="AX259">
        <v>39486723</v>
      </c>
      <c r="AY259">
        <v>1</v>
      </c>
      <c r="AZ259">
        <v>0</v>
      </c>
      <c r="BA259">
        <v>258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X259">
        <f ca="1">Y259*Source!I94</f>
        <v>2.0579999999999998</v>
      </c>
      <c r="CY259">
        <f t="shared" si="24"/>
        <v>34.72</v>
      </c>
      <c r="CZ259">
        <f t="shared" si="25"/>
        <v>5.71</v>
      </c>
      <c r="DA259">
        <f t="shared" si="26"/>
        <v>6.08</v>
      </c>
      <c r="DB259">
        <v>0</v>
      </c>
    </row>
    <row r="260" spans="1:106">
      <c r="A260">
        <f ca="1">ROW(Source!A94)</f>
        <v>94</v>
      </c>
      <c r="B260">
        <v>39278658</v>
      </c>
      <c r="C260">
        <v>39486712</v>
      </c>
      <c r="D260">
        <v>36805524</v>
      </c>
      <c r="E260">
        <v>1</v>
      </c>
      <c r="F260">
        <v>1</v>
      </c>
      <c r="G260">
        <v>1</v>
      </c>
      <c r="H260">
        <v>3</v>
      </c>
      <c r="I260" t="s">
        <v>702</v>
      </c>
      <c r="J260" t="s">
        <v>703</v>
      </c>
      <c r="K260" t="s">
        <v>704</v>
      </c>
      <c r="L260">
        <v>1346</v>
      </c>
      <c r="N260">
        <v>1009</v>
      </c>
      <c r="O260" t="s">
        <v>1227</v>
      </c>
      <c r="P260" t="s">
        <v>1227</v>
      </c>
      <c r="Q260">
        <v>1</v>
      </c>
      <c r="W260">
        <v>0</v>
      </c>
      <c r="X260">
        <v>813963326</v>
      </c>
      <c r="Y260">
        <v>0.5</v>
      </c>
      <c r="AA260">
        <v>11.07</v>
      </c>
      <c r="AB260">
        <v>0</v>
      </c>
      <c r="AC260">
        <v>0</v>
      </c>
      <c r="AD260">
        <v>0</v>
      </c>
      <c r="AE260">
        <v>1.82</v>
      </c>
      <c r="AF260">
        <v>0</v>
      </c>
      <c r="AG260">
        <v>0</v>
      </c>
      <c r="AH260">
        <v>0</v>
      </c>
      <c r="AI260">
        <v>6.08</v>
      </c>
      <c r="AJ260">
        <v>1</v>
      </c>
      <c r="AK260">
        <v>1</v>
      </c>
      <c r="AL260">
        <v>1</v>
      </c>
      <c r="AN260">
        <v>0</v>
      </c>
      <c r="AO260">
        <v>1</v>
      </c>
      <c r="AP260">
        <v>0</v>
      </c>
      <c r="AQ260">
        <v>0</v>
      </c>
      <c r="AR260">
        <v>0</v>
      </c>
      <c r="AS260" t="s">
        <v>1067</v>
      </c>
      <c r="AT260">
        <v>0.5</v>
      </c>
      <c r="AU260" t="s">
        <v>1067</v>
      </c>
      <c r="AV260">
        <v>0</v>
      </c>
      <c r="AW260">
        <v>2</v>
      </c>
      <c r="AX260">
        <v>39486724</v>
      </c>
      <c r="AY260">
        <v>1</v>
      </c>
      <c r="AZ260">
        <v>0</v>
      </c>
      <c r="BA260">
        <v>259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X260">
        <f ca="1">Y260*Source!I94</f>
        <v>1.47</v>
      </c>
      <c r="CY260">
        <f t="shared" si="24"/>
        <v>11.07</v>
      </c>
      <c r="CZ260">
        <f t="shared" si="25"/>
        <v>1.82</v>
      </c>
      <c r="DA260">
        <f t="shared" si="26"/>
        <v>6.08</v>
      </c>
      <c r="DB260">
        <v>0</v>
      </c>
    </row>
    <row r="261" spans="1:106">
      <c r="A261">
        <f ca="1">ROW(Source!A94)</f>
        <v>94</v>
      </c>
      <c r="B261">
        <v>39278658</v>
      </c>
      <c r="C261">
        <v>39486712</v>
      </c>
      <c r="D261">
        <v>36806545</v>
      </c>
      <c r="E261">
        <v>1</v>
      </c>
      <c r="F261">
        <v>1</v>
      </c>
      <c r="G261">
        <v>1</v>
      </c>
      <c r="H261">
        <v>3</v>
      </c>
      <c r="I261" t="s">
        <v>792</v>
      </c>
      <c r="J261" t="s">
        <v>793</v>
      </c>
      <c r="K261" t="s">
        <v>794</v>
      </c>
      <c r="L261">
        <v>1348</v>
      </c>
      <c r="N261">
        <v>1009</v>
      </c>
      <c r="O261" t="s">
        <v>1097</v>
      </c>
      <c r="P261" t="s">
        <v>1097</v>
      </c>
      <c r="Q261">
        <v>1000</v>
      </c>
      <c r="W261">
        <v>0</v>
      </c>
      <c r="X261">
        <v>-1187323236</v>
      </c>
      <c r="Y261">
        <v>0.35499999999999998</v>
      </c>
      <c r="AA261">
        <v>2504.96</v>
      </c>
      <c r="AB261">
        <v>0</v>
      </c>
      <c r="AC261">
        <v>0</v>
      </c>
      <c r="AD261">
        <v>0</v>
      </c>
      <c r="AE261">
        <v>412</v>
      </c>
      <c r="AF261">
        <v>0</v>
      </c>
      <c r="AG261">
        <v>0</v>
      </c>
      <c r="AH261">
        <v>0</v>
      </c>
      <c r="AI261">
        <v>6.08</v>
      </c>
      <c r="AJ261">
        <v>1</v>
      </c>
      <c r="AK261">
        <v>1</v>
      </c>
      <c r="AL261">
        <v>1</v>
      </c>
      <c r="AN261">
        <v>0</v>
      </c>
      <c r="AO261">
        <v>1</v>
      </c>
      <c r="AP261">
        <v>0</v>
      </c>
      <c r="AQ261">
        <v>0</v>
      </c>
      <c r="AR261">
        <v>0</v>
      </c>
      <c r="AS261" t="s">
        <v>1067</v>
      </c>
      <c r="AT261">
        <v>0.35499999999999998</v>
      </c>
      <c r="AU261" t="s">
        <v>1067</v>
      </c>
      <c r="AV261">
        <v>0</v>
      </c>
      <c r="AW261">
        <v>2</v>
      </c>
      <c r="AX261">
        <v>39486725</v>
      </c>
      <c r="AY261">
        <v>1</v>
      </c>
      <c r="AZ261">
        <v>0</v>
      </c>
      <c r="BA261">
        <v>260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X261">
        <f ca="1">Y261*Source!I94</f>
        <v>1.0436999999999999</v>
      </c>
      <c r="CY261">
        <f t="shared" si="24"/>
        <v>2504.96</v>
      </c>
      <c r="CZ261">
        <f t="shared" si="25"/>
        <v>412</v>
      </c>
      <c r="DA261">
        <f t="shared" si="26"/>
        <v>6.08</v>
      </c>
      <c r="DB261">
        <v>0</v>
      </c>
    </row>
    <row r="262" spans="1:106">
      <c r="A262">
        <f ca="1">ROW(Source!A94)</f>
        <v>94</v>
      </c>
      <c r="B262">
        <v>39278658</v>
      </c>
      <c r="C262">
        <v>39486712</v>
      </c>
      <c r="D262">
        <v>36838225</v>
      </c>
      <c r="E262">
        <v>1</v>
      </c>
      <c r="F262">
        <v>1</v>
      </c>
      <c r="G262">
        <v>1</v>
      </c>
      <c r="H262">
        <v>3</v>
      </c>
      <c r="I262" t="s">
        <v>795</v>
      </c>
      <c r="J262" t="s">
        <v>796</v>
      </c>
      <c r="K262" t="s">
        <v>797</v>
      </c>
      <c r="L262">
        <v>1348</v>
      </c>
      <c r="N262">
        <v>1009</v>
      </c>
      <c r="O262" t="s">
        <v>1097</v>
      </c>
      <c r="P262" t="s">
        <v>1097</v>
      </c>
      <c r="Q262">
        <v>1000</v>
      </c>
      <c r="W262">
        <v>0</v>
      </c>
      <c r="X262">
        <v>21731261</v>
      </c>
      <c r="Y262">
        <v>7.0999999999999994E-2</v>
      </c>
      <c r="AA262">
        <v>94750.720000000001</v>
      </c>
      <c r="AB262">
        <v>0</v>
      </c>
      <c r="AC262">
        <v>0</v>
      </c>
      <c r="AD262">
        <v>0</v>
      </c>
      <c r="AE262">
        <v>15584</v>
      </c>
      <c r="AF262">
        <v>0</v>
      </c>
      <c r="AG262">
        <v>0</v>
      </c>
      <c r="AH262">
        <v>0</v>
      </c>
      <c r="AI262">
        <v>6.08</v>
      </c>
      <c r="AJ262">
        <v>1</v>
      </c>
      <c r="AK262">
        <v>1</v>
      </c>
      <c r="AL262">
        <v>1</v>
      </c>
      <c r="AN262">
        <v>0</v>
      </c>
      <c r="AO262">
        <v>1</v>
      </c>
      <c r="AP262">
        <v>0</v>
      </c>
      <c r="AQ262">
        <v>0</v>
      </c>
      <c r="AR262">
        <v>0</v>
      </c>
      <c r="AS262" t="s">
        <v>1067</v>
      </c>
      <c r="AT262">
        <v>7.0999999999999994E-2</v>
      </c>
      <c r="AU262" t="s">
        <v>1067</v>
      </c>
      <c r="AV262">
        <v>0</v>
      </c>
      <c r="AW262">
        <v>2</v>
      </c>
      <c r="AX262">
        <v>39486726</v>
      </c>
      <c r="AY262">
        <v>1</v>
      </c>
      <c r="AZ262">
        <v>0</v>
      </c>
      <c r="BA262">
        <v>261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X262">
        <f ca="1">Y262*Source!I94</f>
        <v>0.20873999999999998</v>
      </c>
      <c r="CY262">
        <f t="shared" si="24"/>
        <v>94750.720000000001</v>
      </c>
      <c r="CZ262">
        <f t="shared" si="25"/>
        <v>15584</v>
      </c>
      <c r="DA262">
        <f t="shared" si="26"/>
        <v>6.08</v>
      </c>
      <c r="DB262">
        <v>0</v>
      </c>
    </row>
    <row r="263" spans="1:106">
      <c r="A263">
        <f ca="1">ROW(Source!A95)</f>
        <v>95</v>
      </c>
      <c r="B263">
        <v>39278658</v>
      </c>
      <c r="C263">
        <v>39279454</v>
      </c>
      <c r="D263">
        <v>37080781</v>
      </c>
      <c r="E263">
        <v>1</v>
      </c>
      <c r="F263">
        <v>1</v>
      </c>
      <c r="G263">
        <v>1</v>
      </c>
      <c r="H263">
        <v>1</v>
      </c>
      <c r="I263" t="s">
        <v>635</v>
      </c>
      <c r="J263" t="s">
        <v>1067</v>
      </c>
      <c r="K263" t="s">
        <v>636</v>
      </c>
      <c r="L263">
        <v>1191</v>
      </c>
      <c r="N263">
        <v>1013</v>
      </c>
      <c r="O263" t="s">
        <v>574</v>
      </c>
      <c r="P263" t="s">
        <v>574</v>
      </c>
      <c r="Q263">
        <v>1</v>
      </c>
      <c r="W263">
        <v>0</v>
      </c>
      <c r="X263">
        <v>912892513</v>
      </c>
      <c r="Y263">
        <v>2.76</v>
      </c>
      <c r="AA263">
        <v>0</v>
      </c>
      <c r="AB263">
        <v>0</v>
      </c>
      <c r="AC263">
        <v>0</v>
      </c>
      <c r="AD263">
        <v>60.31</v>
      </c>
      <c r="AE263">
        <v>0</v>
      </c>
      <c r="AF263">
        <v>0</v>
      </c>
      <c r="AG263">
        <v>0</v>
      </c>
      <c r="AH263">
        <v>9.92</v>
      </c>
      <c r="AI263">
        <v>1</v>
      </c>
      <c r="AJ263">
        <v>1</v>
      </c>
      <c r="AK263">
        <v>1</v>
      </c>
      <c r="AL263">
        <v>6.08</v>
      </c>
      <c r="AN263">
        <v>0</v>
      </c>
      <c r="AO263">
        <v>1</v>
      </c>
      <c r="AP263">
        <v>1</v>
      </c>
      <c r="AQ263">
        <v>0</v>
      </c>
      <c r="AR263">
        <v>0</v>
      </c>
      <c r="AS263" t="s">
        <v>1067</v>
      </c>
      <c r="AT263">
        <v>2.4</v>
      </c>
      <c r="AU263" t="s">
        <v>1083</v>
      </c>
      <c r="AV263">
        <v>1</v>
      </c>
      <c r="AW263">
        <v>2</v>
      </c>
      <c r="AX263">
        <v>39279455</v>
      </c>
      <c r="AY263">
        <v>1</v>
      </c>
      <c r="AZ263">
        <v>0</v>
      </c>
      <c r="BA263">
        <v>262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X263">
        <f ca="1">Y263*Source!I95</f>
        <v>42.421199999999992</v>
      </c>
      <c r="CY263">
        <f>AD263</f>
        <v>60.31</v>
      </c>
      <c r="CZ263">
        <f>AH263</f>
        <v>9.92</v>
      </c>
      <c r="DA263">
        <f>AL263</f>
        <v>6.08</v>
      </c>
      <c r="DB263">
        <v>0</v>
      </c>
    </row>
    <row r="264" spans="1:106">
      <c r="A264">
        <f ca="1">ROW(Source!A95)</f>
        <v>95</v>
      </c>
      <c r="B264">
        <v>39278658</v>
      </c>
      <c r="C264">
        <v>39279454</v>
      </c>
      <c r="D264">
        <v>37064876</v>
      </c>
      <c r="E264">
        <v>1</v>
      </c>
      <c r="F264">
        <v>1</v>
      </c>
      <c r="G264">
        <v>1</v>
      </c>
      <c r="H264">
        <v>1</v>
      </c>
      <c r="I264" t="s">
        <v>575</v>
      </c>
      <c r="J264" t="s">
        <v>1067</v>
      </c>
      <c r="K264" t="s">
        <v>576</v>
      </c>
      <c r="L264">
        <v>1191</v>
      </c>
      <c r="N264">
        <v>1013</v>
      </c>
      <c r="O264" t="s">
        <v>574</v>
      </c>
      <c r="P264" t="s">
        <v>574</v>
      </c>
      <c r="Q264">
        <v>1</v>
      </c>
      <c r="W264">
        <v>0</v>
      </c>
      <c r="X264">
        <v>-1417349443</v>
      </c>
      <c r="Y264">
        <v>0.17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1</v>
      </c>
      <c r="AJ264">
        <v>1</v>
      </c>
      <c r="AK264">
        <v>6.08</v>
      </c>
      <c r="AL264">
        <v>1</v>
      </c>
      <c r="AN264">
        <v>0</v>
      </c>
      <c r="AO264">
        <v>1</v>
      </c>
      <c r="AP264">
        <v>0</v>
      </c>
      <c r="AQ264">
        <v>0</v>
      </c>
      <c r="AR264">
        <v>0</v>
      </c>
      <c r="AS264" t="s">
        <v>1067</v>
      </c>
      <c r="AT264">
        <v>0.17</v>
      </c>
      <c r="AU264" t="s">
        <v>1067</v>
      </c>
      <c r="AV264">
        <v>2</v>
      </c>
      <c r="AW264">
        <v>2</v>
      </c>
      <c r="AX264">
        <v>39279456</v>
      </c>
      <c r="AY264">
        <v>1</v>
      </c>
      <c r="AZ264">
        <v>2048</v>
      </c>
      <c r="BA264">
        <v>263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X264">
        <f ca="1">Y264*Source!I95</f>
        <v>2.6129000000000002</v>
      </c>
      <c r="CY264">
        <f>AD264</f>
        <v>0</v>
      </c>
      <c r="CZ264">
        <f>AH264</f>
        <v>0</v>
      </c>
      <c r="DA264">
        <f>AL264</f>
        <v>1</v>
      </c>
      <c r="DB264">
        <v>0</v>
      </c>
    </row>
    <row r="265" spans="1:106">
      <c r="A265">
        <f ca="1">ROW(Source!A95)</f>
        <v>95</v>
      </c>
      <c r="B265">
        <v>39278658</v>
      </c>
      <c r="C265">
        <v>39279454</v>
      </c>
      <c r="D265">
        <v>36883554</v>
      </c>
      <c r="E265">
        <v>1</v>
      </c>
      <c r="F265">
        <v>1</v>
      </c>
      <c r="G265">
        <v>1</v>
      </c>
      <c r="H265">
        <v>2</v>
      </c>
      <c r="I265" t="s">
        <v>577</v>
      </c>
      <c r="J265" t="s">
        <v>578</v>
      </c>
      <c r="K265" t="s">
        <v>579</v>
      </c>
      <c r="L265">
        <v>1368</v>
      </c>
      <c r="N265">
        <v>1011</v>
      </c>
      <c r="O265" t="s">
        <v>580</v>
      </c>
      <c r="P265" t="s">
        <v>580</v>
      </c>
      <c r="Q265">
        <v>1</v>
      </c>
      <c r="W265">
        <v>0</v>
      </c>
      <c r="X265">
        <v>1372534845</v>
      </c>
      <c r="Y265">
        <v>0.21250000000000002</v>
      </c>
      <c r="AA265">
        <v>0</v>
      </c>
      <c r="AB265">
        <v>399.52</v>
      </c>
      <c r="AC265">
        <v>11.6</v>
      </c>
      <c r="AD265">
        <v>0</v>
      </c>
      <c r="AE265">
        <v>0</v>
      </c>
      <c r="AF265">
        <v>65.709999999999994</v>
      </c>
      <c r="AG265">
        <v>11.6</v>
      </c>
      <c r="AH265">
        <v>0</v>
      </c>
      <c r="AI265">
        <v>1</v>
      </c>
      <c r="AJ265">
        <v>6.08</v>
      </c>
      <c r="AK265">
        <v>1</v>
      </c>
      <c r="AL265">
        <v>1</v>
      </c>
      <c r="AN265">
        <v>0</v>
      </c>
      <c r="AO265">
        <v>1</v>
      </c>
      <c r="AP265">
        <v>1</v>
      </c>
      <c r="AQ265">
        <v>0</v>
      </c>
      <c r="AR265">
        <v>0</v>
      </c>
      <c r="AS265" t="s">
        <v>1067</v>
      </c>
      <c r="AT265">
        <v>0.17</v>
      </c>
      <c r="AU265" t="s">
        <v>1082</v>
      </c>
      <c r="AV265">
        <v>0</v>
      </c>
      <c r="AW265">
        <v>2</v>
      </c>
      <c r="AX265">
        <v>39279457</v>
      </c>
      <c r="AY265">
        <v>1</v>
      </c>
      <c r="AZ265">
        <v>0</v>
      </c>
      <c r="BA265">
        <v>264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X265">
        <f ca="1">Y265*Source!I95</f>
        <v>3.2661250000000002</v>
      </c>
      <c r="CY265">
        <f>AB265</f>
        <v>399.52</v>
      </c>
      <c r="CZ265">
        <f>AF265</f>
        <v>65.709999999999994</v>
      </c>
      <c r="DA265">
        <f>AJ265</f>
        <v>6.08</v>
      </c>
      <c r="DB265">
        <v>0</v>
      </c>
    </row>
    <row r="266" spans="1:106">
      <c r="A266">
        <f ca="1">ROW(Source!A95)</f>
        <v>95</v>
      </c>
      <c r="B266">
        <v>39278658</v>
      </c>
      <c r="C266">
        <v>39279454</v>
      </c>
      <c r="D266">
        <v>36883858</v>
      </c>
      <c r="E266">
        <v>1</v>
      </c>
      <c r="F266">
        <v>1</v>
      </c>
      <c r="G266">
        <v>1</v>
      </c>
      <c r="H266">
        <v>2</v>
      </c>
      <c r="I266" t="s">
        <v>637</v>
      </c>
      <c r="J266" t="s">
        <v>638</v>
      </c>
      <c r="K266" t="s">
        <v>639</v>
      </c>
      <c r="L266">
        <v>1368</v>
      </c>
      <c r="N266">
        <v>1011</v>
      </c>
      <c r="O266" t="s">
        <v>580</v>
      </c>
      <c r="P266" t="s">
        <v>580</v>
      </c>
      <c r="Q266">
        <v>1</v>
      </c>
      <c r="W266">
        <v>0</v>
      </c>
      <c r="X266">
        <v>-353815937</v>
      </c>
      <c r="Y266">
        <v>0.5</v>
      </c>
      <c r="AA266">
        <v>0</v>
      </c>
      <c r="AB266">
        <v>49.25</v>
      </c>
      <c r="AC266">
        <v>0</v>
      </c>
      <c r="AD266">
        <v>0</v>
      </c>
      <c r="AE266">
        <v>0</v>
      </c>
      <c r="AF266">
        <v>8.1</v>
      </c>
      <c r="AG266">
        <v>0</v>
      </c>
      <c r="AH266">
        <v>0</v>
      </c>
      <c r="AI266">
        <v>1</v>
      </c>
      <c r="AJ266">
        <v>6.08</v>
      </c>
      <c r="AK266">
        <v>1</v>
      </c>
      <c r="AL266">
        <v>1</v>
      </c>
      <c r="AN266">
        <v>0</v>
      </c>
      <c r="AO266">
        <v>1</v>
      </c>
      <c r="AP266">
        <v>1</v>
      </c>
      <c r="AQ266">
        <v>0</v>
      </c>
      <c r="AR266">
        <v>0</v>
      </c>
      <c r="AS266" t="s">
        <v>1067</v>
      </c>
      <c r="AT266">
        <v>0.4</v>
      </c>
      <c r="AU266" t="s">
        <v>1082</v>
      </c>
      <c r="AV266">
        <v>0</v>
      </c>
      <c r="AW266">
        <v>2</v>
      </c>
      <c r="AX266">
        <v>39279458</v>
      </c>
      <c r="AY266">
        <v>1</v>
      </c>
      <c r="AZ266">
        <v>0</v>
      </c>
      <c r="BA266">
        <v>265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X266">
        <f ca="1">Y266*Source!I95</f>
        <v>7.6849999999999996</v>
      </c>
      <c r="CY266">
        <f>AB266</f>
        <v>49.25</v>
      </c>
      <c r="CZ266">
        <f>AF266</f>
        <v>8.1</v>
      </c>
      <c r="DA266">
        <f>AJ266</f>
        <v>6.08</v>
      </c>
      <c r="DB266">
        <v>0</v>
      </c>
    </row>
    <row r="267" spans="1:106">
      <c r="A267">
        <f ca="1">ROW(Source!A95)</f>
        <v>95</v>
      </c>
      <c r="B267">
        <v>39278658</v>
      </c>
      <c r="C267">
        <v>39279454</v>
      </c>
      <c r="D267">
        <v>36803256</v>
      </c>
      <c r="E267">
        <v>1</v>
      </c>
      <c r="F267">
        <v>1</v>
      </c>
      <c r="G267">
        <v>1</v>
      </c>
      <c r="H267">
        <v>3</v>
      </c>
      <c r="I267" t="s">
        <v>640</v>
      </c>
      <c r="J267" t="s">
        <v>641</v>
      </c>
      <c r="K267" t="s">
        <v>642</v>
      </c>
      <c r="L267">
        <v>1348</v>
      </c>
      <c r="N267">
        <v>1009</v>
      </c>
      <c r="O267" t="s">
        <v>1097</v>
      </c>
      <c r="P267" t="s">
        <v>1097</v>
      </c>
      <c r="Q267">
        <v>1000</v>
      </c>
      <c r="W267">
        <v>0</v>
      </c>
      <c r="X267">
        <v>-714836380</v>
      </c>
      <c r="Y267">
        <v>1E-4</v>
      </c>
      <c r="AA267">
        <v>62715.26</v>
      </c>
      <c r="AB267">
        <v>0</v>
      </c>
      <c r="AC267">
        <v>0</v>
      </c>
      <c r="AD267">
        <v>0</v>
      </c>
      <c r="AE267">
        <v>10315.01</v>
      </c>
      <c r="AF267">
        <v>0</v>
      </c>
      <c r="AG267">
        <v>0</v>
      </c>
      <c r="AH267">
        <v>0</v>
      </c>
      <c r="AI267">
        <v>6.08</v>
      </c>
      <c r="AJ267">
        <v>1</v>
      </c>
      <c r="AK267">
        <v>1</v>
      </c>
      <c r="AL267">
        <v>1</v>
      </c>
      <c r="AN267">
        <v>0</v>
      </c>
      <c r="AO267">
        <v>1</v>
      </c>
      <c r="AP267">
        <v>0</v>
      </c>
      <c r="AQ267">
        <v>0</v>
      </c>
      <c r="AR267">
        <v>0</v>
      </c>
      <c r="AS267" t="s">
        <v>1067</v>
      </c>
      <c r="AT267">
        <v>1E-4</v>
      </c>
      <c r="AU267" t="s">
        <v>1067</v>
      </c>
      <c r="AV267">
        <v>0</v>
      </c>
      <c r="AW267">
        <v>2</v>
      </c>
      <c r="AX267">
        <v>39279460</v>
      </c>
      <c r="AY267">
        <v>1</v>
      </c>
      <c r="AZ267">
        <v>0</v>
      </c>
      <c r="BA267">
        <v>267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X267">
        <f ca="1">Y267*Source!I95</f>
        <v>1.537E-3</v>
      </c>
      <c r="CY267">
        <f>AA267</f>
        <v>62715.26</v>
      </c>
      <c r="CZ267">
        <f>AE267</f>
        <v>10315.01</v>
      </c>
      <c r="DA267">
        <f>AI267</f>
        <v>6.08</v>
      </c>
      <c r="DB267">
        <v>0</v>
      </c>
    </row>
    <row r="268" spans="1:106">
      <c r="A268">
        <f ca="1">ROW(Source!A95)</f>
        <v>95</v>
      </c>
      <c r="B268">
        <v>39278658</v>
      </c>
      <c r="C268">
        <v>39279454</v>
      </c>
      <c r="D268">
        <v>36796893</v>
      </c>
      <c r="E268">
        <v>17</v>
      </c>
      <c r="F268">
        <v>1</v>
      </c>
      <c r="G268">
        <v>1</v>
      </c>
      <c r="H268">
        <v>3</v>
      </c>
      <c r="I268" t="s">
        <v>89</v>
      </c>
      <c r="J268" t="s">
        <v>1067</v>
      </c>
      <c r="K268" t="s">
        <v>90</v>
      </c>
      <c r="L268">
        <v>1327</v>
      </c>
      <c r="N268">
        <v>1005</v>
      </c>
      <c r="O268" t="s">
        <v>1134</v>
      </c>
      <c r="P268" t="s">
        <v>1134</v>
      </c>
      <c r="Q268">
        <v>1</v>
      </c>
      <c r="W268">
        <v>0</v>
      </c>
      <c r="X268">
        <v>-1261857363</v>
      </c>
      <c r="Y268">
        <v>1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6.08</v>
      </c>
      <c r="AJ268">
        <v>1</v>
      </c>
      <c r="AK268">
        <v>1</v>
      </c>
      <c r="AL268">
        <v>1</v>
      </c>
      <c r="AN268">
        <v>0</v>
      </c>
      <c r="AO268">
        <v>0</v>
      </c>
      <c r="AP268">
        <v>0</v>
      </c>
      <c r="AQ268">
        <v>0</v>
      </c>
      <c r="AR268">
        <v>0</v>
      </c>
      <c r="AS268" t="s">
        <v>1067</v>
      </c>
      <c r="AT268">
        <v>1</v>
      </c>
      <c r="AU268" t="s">
        <v>1067</v>
      </c>
      <c r="AV268">
        <v>0</v>
      </c>
      <c r="AW268">
        <v>2</v>
      </c>
      <c r="AX268">
        <v>39279461</v>
      </c>
      <c r="AY268">
        <v>1</v>
      </c>
      <c r="AZ268">
        <v>0</v>
      </c>
      <c r="BA268">
        <v>268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X268">
        <f ca="1">Y268*Source!I95</f>
        <v>15.37</v>
      </c>
      <c r="CY268">
        <f>AA268</f>
        <v>0</v>
      </c>
      <c r="CZ268">
        <f>AE268</f>
        <v>0</v>
      </c>
      <c r="DA268">
        <f>AI268</f>
        <v>6.08</v>
      </c>
      <c r="DB268">
        <v>0</v>
      </c>
    </row>
    <row r="269" spans="1:106">
      <c r="A269">
        <f ca="1">ROW(Source!A95)</f>
        <v>95</v>
      </c>
      <c r="B269">
        <v>39278658</v>
      </c>
      <c r="C269">
        <v>39279454</v>
      </c>
      <c r="D269">
        <v>0</v>
      </c>
      <c r="E269">
        <v>0</v>
      </c>
      <c r="F269">
        <v>1</v>
      </c>
      <c r="G269">
        <v>1</v>
      </c>
      <c r="H269">
        <v>3</v>
      </c>
      <c r="I269" t="s">
        <v>84</v>
      </c>
      <c r="J269" t="s">
        <v>87</v>
      </c>
      <c r="K269" t="s">
        <v>85</v>
      </c>
      <c r="L269">
        <v>1354</v>
      </c>
      <c r="N269">
        <v>1010</v>
      </c>
      <c r="O269" t="s">
        <v>86</v>
      </c>
      <c r="P269" t="s">
        <v>86</v>
      </c>
      <c r="Q269">
        <v>1</v>
      </c>
      <c r="W269">
        <v>0</v>
      </c>
      <c r="X269">
        <v>2094509252</v>
      </c>
      <c r="Y269">
        <v>0.32530900000000001</v>
      </c>
      <c r="AA269">
        <v>22735.67</v>
      </c>
      <c r="AB269">
        <v>0</v>
      </c>
      <c r="AC269">
        <v>0</v>
      </c>
      <c r="AD269">
        <v>0</v>
      </c>
      <c r="AE269">
        <v>3739.42</v>
      </c>
      <c r="AF269">
        <v>0</v>
      </c>
      <c r="AG269">
        <v>0</v>
      </c>
      <c r="AH269">
        <v>0</v>
      </c>
      <c r="AI269">
        <v>6.08</v>
      </c>
      <c r="AJ269">
        <v>1</v>
      </c>
      <c r="AK269">
        <v>1</v>
      </c>
      <c r="AL269">
        <v>1</v>
      </c>
      <c r="AN269">
        <v>0</v>
      </c>
      <c r="AO269">
        <v>0</v>
      </c>
      <c r="AP269">
        <v>0</v>
      </c>
      <c r="AQ269">
        <v>0</v>
      </c>
      <c r="AR269">
        <v>0</v>
      </c>
      <c r="AS269" t="s">
        <v>1067</v>
      </c>
      <c r="AT269">
        <v>0.32530900000000001</v>
      </c>
      <c r="AU269" t="s">
        <v>1067</v>
      </c>
      <c r="AV269">
        <v>0</v>
      </c>
      <c r="AW269">
        <v>1</v>
      </c>
      <c r="AX269">
        <v>-1</v>
      </c>
      <c r="AY269">
        <v>0</v>
      </c>
      <c r="AZ269">
        <v>0</v>
      </c>
      <c r="BA269" t="s">
        <v>1067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X269">
        <f ca="1">Y269*Source!I95</f>
        <v>4.9999993299999996</v>
      </c>
      <c r="CY269">
        <f>AA269</f>
        <v>22735.67</v>
      </c>
      <c r="CZ269">
        <f>AE269</f>
        <v>3739.42</v>
      </c>
      <c r="DA269">
        <f>AI269</f>
        <v>6.08</v>
      </c>
      <c r="DB269">
        <v>0</v>
      </c>
    </row>
    <row r="270" spans="1:106">
      <c r="A270">
        <f ca="1">ROW(Source!A95)</f>
        <v>95</v>
      </c>
      <c r="B270">
        <v>39278658</v>
      </c>
      <c r="C270">
        <v>39279454</v>
      </c>
      <c r="D270">
        <v>36826512</v>
      </c>
      <c r="E270">
        <v>1</v>
      </c>
      <c r="F270">
        <v>1</v>
      </c>
      <c r="G270">
        <v>1</v>
      </c>
      <c r="H270">
        <v>3</v>
      </c>
      <c r="I270" t="s">
        <v>643</v>
      </c>
      <c r="J270" t="s">
        <v>644</v>
      </c>
      <c r="K270" t="s">
        <v>645</v>
      </c>
      <c r="L270">
        <v>1348</v>
      </c>
      <c r="N270">
        <v>1009</v>
      </c>
      <c r="O270" t="s">
        <v>1097</v>
      </c>
      <c r="P270" t="s">
        <v>1097</v>
      </c>
      <c r="Q270">
        <v>1000</v>
      </c>
      <c r="W270">
        <v>0</v>
      </c>
      <c r="X270">
        <v>-751617735</v>
      </c>
      <c r="Y270">
        <v>3.0000000000000001E-3</v>
      </c>
      <c r="AA270">
        <v>35288.32</v>
      </c>
      <c r="AB270">
        <v>0</v>
      </c>
      <c r="AC270">
        <v>0</v>
      </c>
      <c r="AD270">
        <v>0</v>
      </c>
      <c r="AE270">
        <v>5804</v>
      </c>
      <c r="AF270">
        <v>0</v>
      </c>
      <c r="AG270">
        <v>0</v>
      </c>
      <c r="AH270">
        <v>0</v>
      </c>
      <c r="AI270">
        <v>6.08</v>
      </c>
      <c r="AJ270">
        <v>1</v>
      </c>
      <c r="AK270">
        <v>1</v>
      </c>
      <c r="AL270">
        <v>1</v>
      </c>
      <c r="AN270">
        <v>0</v>
      </c>
      <c r="AO270">
        <v>1</v>
      </c>
      <c r="AP270">
        <v>0</v>
      </c>
      <c r="AQ270">
        <v>0</v>
      </c>
      <c r="AR270">
        <v>0</v>
      </c>
      <c r="AS270" t="s">
        <v>1067</v>
      </c>
      <c r="AT270">
        <v>3.0000000000000001E-3</v>
      </c>
      <c r="AU270" t="s">
        <v>1067</v>
      </c>
      <c r="AV270">
        <v>0</v>
      </c>
      <c r="AW270">
        <v>2</v>
      </c>
      <c r="AX270">
        <v>39279462</v>
      </c>
      <c r="AY270">
        <v>1</v>
      </c>
      <c r="AZ270">
        <v>0</v>
      </c>
      <c r="BA270">
        <v>269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X270">
        <f ca="1">Y270*Source!I95</f>
        <v>4.6109999999999998E-2</v>
      </c>
      <c r="CY270">
        <f>AA270</f>
        <v>35288.32</v>
      </c>
      <c r="CZ270">
        <f>AE270</f>
        <v>5804</v>
      </c>
      <c r="DA270">
        <f>AI270</f>
        <v>6.08</v>
      </c>
      <c r="DB270">
        <v>0</v>
      </c>
    </row>
    <row r="271" spans="1:106">
      <c r="A271">
        <f ca="1">ROW(Source!A95)</f>
        <v>95</v>
      </c>
      <c r="B271">
        <v>39278658</v>
      </c>
      <c r="C271">
        <v>39279454</v>
      </c>
      <c r="D271">
        <v>36838813</v>
      </c>
      <c r="E271">
        <v>1</v>
      </c>
      <c r="F271">
        <v>1</v>
      </c>
      <c r="G271">
        <v>1</v>
      </c>
      <c r="H271">
        <v>3</v>
      </c>
      <c r="I271" t="s">
        <v>646</v>
      </c>
      <c r="J271" t="s">
        <v>647</v>
      </c>
      <c r="K271" t="s">
        <v>648</v>
      </c>
      <c r="L271">
        <v>1354</v>
      </c>
      <c r="N271">
        <v>1010</v>
      </c>
      <c r="O271" t="s">
        <v>86</v>
      </c>
      <c r="P271" t="s">
        <v>86</v>
      </c>
      <c r="Q271">
        <v>1</v>
      </c>
      <c r="W271">
        <v>0</v>
      </c>
      <c r="X271">
        <v>-1075270488</v>
      </c>
      <c r="Y271">
        <v>0.1</v>
      </c>
      <c r="AA271">
        <v>442.62</v>
      </c>
      <c r="AB271">
        <v>0</v>
      </c>
      <c r="AC271">
        <v>0</v>
      </c>
      <c r="AD271">
        <v>0</v>
      </c>
      <c r="AE271">
        <v>72.8</v>
      </c>
      <c r="AF271">
        <v>0</v>
      </c>
      <c r="AG271">
        <v>0</v>
      </c>
      <c r="AH271">
        <v>0</v>
      </c>
      <c r="AI271">
        <v>6.08</v>
      </c>
      <c r="AJ271">
        <v>1</v>
      </c>
      <c r="AK271">
        <v>1</v>
      </c>
      <c r="AL271">
        <v>1</v>
      </c>
      <c r="AN271">
        <v>0</v>
      </c>
      <c r="AO271">
        <v>1</v>
      </c>
      <c r="AP271">
        <v>0</v>
      </c>
      <c r="AQ271">
        <v>0</v>
      </c>
      <c r="AR271">
        <v>0</v>
      </c>
      <c r="AS271" t="s">
        <v>1067</v>
      </c>
      <c r="AT271">
        <v>0.1</v>
      </c>
      <c r="AU271" t="s">
        <v>1067</v>
      </c>
      <c r="AV271">
        <v>0</v>
      </c>
      <c r="AW271">
        <v>2</v>
      </c>
      <c r="AX271">
        <v>39279463</v>
      </c>
      <c r="AY271">
        <v>1</v>
      </c>
      <c r="AZ271">
        <v>0</v>
      </c>
      <c r="BA271">
        <v>270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X271">
        <f ca="1">Y271*Source!I95</f>
        <v>1.5369999999999999</v>
      </c>
      <c r="CY271">
        <f>AA271</f>
        <v>442.62</v>
      </c>
      <c r="CZ271">
        <f>AE271</f>
        <v>72.8</v>
      </c>
      <c r="DA271">
        <f>AI271</f>
        <v>6.08</v>
      </c>
      <c r="DB271">
        <v>0</v>
      </c>
    </row>
    <row r="272" spans="1:106">
      <c r="A272">
        <f ca="1">ROW(Source!A98)</f>
        <v>98</v>
      </c>
      <c r="B272">
        <v>39278658</v>
      </c>
      <c r="C272">
        <v>39486727</v>
      </c>
      <c r="D272">
        <v>37068148</v>
      </c>
      <c r="E272">
        <v>1</v>
      </c>
      <c r="F272">
        <v>1</v>
      </c>
      <c r="G272">
        <v>1</v>
      </c>
      <c r="H272">
        <v>1</v>
      </c>
      <c r="I272" t="s">
        <v>630</v>
      </c>
      <c r="J272" t="s">
        <v>1067</v>
      </c>
      <c r="K272" t="s">
        <v>631</v>
      </c>
      <c r="L272">
        <v>1191</v>
      </c>
      <c r="N272">
        <v>1013</v>
      </c>
      <c r="O272" t="s">
        <v>574</v>
      </c>
      <c r="P272" t="s">
        <v>574</v>
      </c>
      <c r="Q272">
        <v>1</v>
      </c>
      <c r="W272">
        <v>0</v>
      </c>
      <c r="X272">
        <v>371339561</v>
      </c>
      <c r="Y272">
        <v>149.16649999999998</v>
      </c>
      <c r="AA272">
        <v>0</v>
      </c>
      <c r="AB272">
        <v>0</v>
      </c>
      <c r="AC272">
        <v>0</v>
      </c>
      <c r="AD272">
        <v>49.19</v>
      </c>
      <c r="AE272">
        <v>0</v>
      </c>
      <c r="AF272">
        <v>0</v>
      </c>
      <c r="AG272">
        <v>0</v>
      </c>
      <c r="AH272">
        <v>8.09</v>
      </c>
      <c r="AI272">
        <v>1</v>
      </c>
      <c r="AJ272">
        <v>1</v>
      </c>
      <c r="AK272">
        <v>1</v>
      </c>
      <c r="AL272">
        <v>6.08</v>
      </c>
      <c r="AN272">
        <v>0</v>
      </c>
      <c r="AO272">
        <v>1</v>
      </c>
      <c r="AP272">
        <v>1</v>
      </c>
      <c r="AQ272">
        <v>0</v>
      </c>
      <c r="AR272">
        <v>0</v>
      </c>
      <c r="AS272" t="s">
        <v>1067</v>
      </c>
      <c r="AT272">
        <v>129.71</v>
      </c>
      <c r="AU272" t="s">
        <v>1083</v>
      </c>
      <c r="AV272">
        <v>1</v>
      </c>
      <c r="AW272">
        <v>2</v>
      </c>
      <c r="AX272">
        <v>39486728</v>
      </c>
      <c r="AY272">
        <v>1</v>
      </c>
      <c r="AZ272">
        <v>0</v>
      </c>
      <c r="BA272">
        <v>271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X272">
        <f ca="1">Y272*Source!I98</f>
        <v>22.882141099999998</v>
      </c>
      <c r="CY272">
        <f>AD272</f>
        <v>49.19</v>
      </c>
      <c r="CZ272">
        <f>AH272</f>
        <v>8.09</v>
      </c>
      <c r="DA272">
        <f>AL272</f>
        <v>6.08</v>
      </c>
      <c r="DB272">
        <v>0</v>
      </c>
    </row>
    <row r="273" spans="1:106">
      <c r="A273">
        <f ca="1">ROW(Source!A98)</f>
        <v>98</v>
      </c>
      <c r="B273">
        <v>39278658</v>
      </c>
      <c r="C273">
        <v>39486727</v>
      </c>
      <c r="D273">
        <v>37064876</v>
      </c>
      <c r="E273">
        <v>1</v>
      </c>
      <c r="F273">
        <v>1</v>
      </c>
      <c r="G273">
        <v>1</v>
      </c>
      <c r="H273">
        <v>1</v>
      </c>
      <c r="I273" t="s">
        <v>575</v>
      </c>
      <c r="J273" t="s">
        <v>1067</v>
      </c>
      <c r="K273" t="s">
        <v>576</v>
      </c>
      <c r="L273">
        <v>1191</v>
      </c>
      <c r="N273">
        <v>1013</v>
      </c>
      <c r="O273" t="s">
        <v>574</v>
      </c>
      <c r="P273" t="s">
        <v>574</v>
      </c>
      <c r="Q273">
        <v>1</v>
      </c>
      <c r="W273">
        <v>0</v>
      </c>
      <c r="X273">
        <v>-1417349443</v>
      </c>
      <c r="Y273">
        <v>1.61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1</v>
      </c>
      <c r="AJ273">
        <v>1</v>
      </c>
      <c r="AK273">
        <v>6.08</v>
      </c>
      <c r="AL273">
        <v>1</v>
      </c>
      <c r="AN273">
        <v>0</v>
      </c>
      <c r="AO273">
        <v>1</v>
      </c>
      <c r="AP273">
        <v>0</v>
      </c>
      <c r="AQ273">
        <v>0</v>
      </c>
      <c r="AR273">
        <v>0</v>
      </c>
      <c r="AS273" t="s">
        <v>1067</v>
      </c>
      <c r="AT273">
        <v>1.61</v>
      </c>
      <c r="AU273" t="s">
        <v>1067</v>
      </c>
      <c r="AV273">
        <v>2</v>
      </c>
      <c r="AW273">
        <v>2</v>
      </c>
      <c r="AX273">
        <v>39486729</v>
      </c>
      <c r="AY273">
        <v>1</v>
      </c>
      <c r="AZ273">
        <v>2048</v>
      </c>
      <c r="BA273">
        <v>272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X273">
        <f ca="1">Y273*Source!I98</f>
        <v>0.24697400000000003</v>
      </c>
      <c r="CY273">
        <f>AD273</f>
        <v>0</v>
      </c>
      <c r="CZ273">
        <f>AH273</f>
        <v>0</v>
      </c>
      <c r="DA273">
        <f>AL273</f>
        <v>1</v>
      </c>
      <c r="DB273">
        <v>0</v>
      </c>
    </row>
    <row r="274" spans="1:106">
      <c r="A274">
        <f ca="1">ROW(Source!A98)</f>
        <v>98</v>
      </c>
      <c r="B274">
        <v>39278658</v>
      </c>
      <c r="C274">
        <v>39486727</v>
      </c>
      <c r="D274">
        <v>36882159</v>
      </c>
      <c r="E274">
        <v>1</v>
      </c>
      <c r="F274">
        <v>1</v>
      </c>
      <c r="G274">
        <v>1</v>
      </c>
      <c r="H274">
        <v>2</v>
      </c>
      <c r="I274" t="s">
        <v>586</v>
      </c>
      <c r="J274" t="s">
        <v>587</v>
      </c>
      <c r="K274" t="s">
        <v>588</v>
      </c>
      <c r="L274">
        <v>1368</v>
      </c>
      <c r="N274">
        <v>1011</v>
      </c>
      <c r="O274" t="s">
        <v>580</v>
      </c>
      <c r="P274" t="s">
        <v>580</v>
      </c>
      <c r="Q274">
        <v>1</v>
      </c>
      <c r="W274">
        <v>0</v>
      </c>
      <c r="X274">
        <v>-1718674368</v>
      </c>
      <c r="Y274">
        <v>1.2124999999999999</v>
      </c>
      <c r="AA274">
        <v>0</v>
      </c>
      <c r="AB274">
        <v>680.9</v>
      </c>
      <c r="AC274">
        <v>13.5</v>
      </c>
      <c r="AD274">
        <v>0</v>
      </c>
      <c r="AE274">
        <v>0</v>
      </c>
      <c r="AF274">
        <v>111.99</v>
      </c>
      <c r="AG274">
        <v>13.5</v>
      </c>
      <c r="AH274">
        <v>0</v>
      </c>
      <c r="AI274">
        <v>1</v>
      </c>
      <c r="AJ274">
        <v>6.08</v>
      </c>
      <c r="AK274">
        <v>1</v>
      </c>
      <c r="AL274">
        <v>1</v>
      </c>
      <c r="AN274">
        <v>0</v>
      </c>
      <c r="AO274">
        <v>1</v>
      </c>
      <c r="AP274">
        <v>1</v>
      </c>
      <c r="AQ274">
        <v>0</v>
      </c>
      <c r="AR274">
        <v>0</v>
      </c>
      <c r="AS274" t="s">
        <v>1067</v>
      </c>
      <c r="AT274">
        <v>0.97</v>
      </c>
      <c r="AU274" t="s">
        <v>1082</v>
      </c>
      <c r="AV274">
        <v>0</v>
      </c>
      <c r="AW274">
        <v>2</v>
      </c>
      <c r="AX274">
        <v>39486730</v>
      </c>
      <c r="AY274">
        <v>1</v>
      </c>
      <c r="AZ274">
        <v>0</v>
      </c>
      <c r="BA274">
        <v>273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X274">
        <f ca="1">Y274*Source!I98</f>
        <v>0.18599750000000001</v>
      </c>
      <c r="CY274">
        <f>AB274</f>
        <v>680.9</v>
      </c>
      <c r="CZ274">
        <f>AF274</f>
        <v>111.99</v>
      </c>
      <c r="DA274">
        <f>AJ274</f>
        <v>6.08</v>
      </c>
      <c r="DB274">
        <v>0</v>
      </c>
    </row>
    <row r="275" spans="1:106">
      <c r="A275">
        <f ca="1">ROW(Source!A98)</f>
        <v>98</v>
      </c>
      <c r="B275">
        <v>39278658</v>
      </c>
      <c r="C275">
        <v>39486727</v>
      </c>
      <c r="D275">
        <v>36883554</v>
      </c>
      <c r="E275">
        <v>1</v>
      </c>
      <c r="F275">
        <v>1</v>
      </c>
      <c r="G275">
        <v>1</v>
      </c>
      <c r="H275">
        <v>2</v>
      </c>
      <c r="I275" t="s">
        <v>577</v>
      </c>
      <c r="J275" t="s">
        <v>578</v>
      </c>
      <c r="K275" t="s">
        <v>579</v>
      </c>
      <c r="L275">
        <v>1368</v>
      </c>
      <c r="N275">
        <v>1011</v>
      </c>
      <c r="O275" t="s">
        <v>580</v>
      </c>
      <c r="P275" t="s">
        <v>580</v>
      </c>
      <c r="Q275">
        <v>1</v>
      </c>
      <c r="W275">
        <v>0</v>
      </c>
      <c r="X275">
        <v>1372534845</v>
      </c>
      <c r="Y275">
        <v>0.8</v>
      </c>
      <c r="AA275">
        <v>0</v>
      </c>
      <c r="AB275">
        <v>399.52</v>
      </c>
      <c r="AC275">
        <v>11.6</v>
      </c>
      <c r="AD275">
        <v>0</v>
      </c>
      <c r="AE275">
        <v>0</v>
      </c>
      <c r="AF275">
        <v>65.709999999999994</v>
      </c>
      <c r="AG275">
        <v>11.6</v>
      </c>
      <c r="AH275">
        <v>0</v>
      </c>
      <c r="AI275">
        <v>1</v>
      </c>
      <c r="AJ275">
        <v>6.08</v>
      </c>
      <c r="AK275">
        <v>1</v>
      </c>
      <c r="AL275">
        <v>1</v>
      </c>
      <c r="AN275">
        <v>0</v>
      </c>
      <c r="AO275">
        <v>1</v>
      </c>
      <c r="AP275">
        <v>1</v>
      </c>
      <c r="AQ275">
        <v>0</v>
      </c>
      <c r="AR275">
        <v>0</v>
      </c>
      <c r="AS275" t="s">
        <v>1067</v>
      </c>
      <c r="AT275">
        <v>0.64</v>
      </c>
      <c r="AU275" t="s">
        <v>1082</v>
      </c>
      <c r="AV275">
        <v>0</v>
      </c>
      <c r="AW275">
        <v>2</v>
      </c>
      <c r="AX275">
        <v>39486731</v>
      </c>
      <c r="AY275">
        <v>1</v>
      </c>
      <c r="AZ275">
        <v>0</v>
      </c>
      <c r="BA275">
        <v>274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X275">
        <f ca="1">Y275*Source!I98</f>
        <v>0.12272000000000001</v>
      </c>
      <c r="CY275">
        <f>AB275</f>
        <v>399.52</v>
      </c>
      <c r="CZ275">
        <f>AF275</f>
        <v>65.709999999999994</v>
      </c>
      <c r="DA275">
        <f>AJ275</f>
        <v>6.08</v>
      </c>
      <c r="DB275">
        <v>0</v>
      </c>
    </row>
    <row r="276" spans="1:106">
      <c r="A276">
        <f ca="1">ROW(Source!A98)</f>
        <v>98</v>
      </c>
      <c r="B276">
        <v>39278658</v>
      </c>
      <c r="C276">
        <v>39486727</v>
      </c>
      <c r="D276">
        <v>36804549</v>
      </c>
      <c r="E276">
        <v>1</v>
      </c>
      <c r="F276">
        <v>1</v>
      </c>
      <c r="G276">
        <v>1</v>
      </c>
      <c r="H276">
        <v>3</v>
      </c>
      <c r="I276" t="s">
        <v>649</v>
      </c>
      <c r="J276" t="s">
        <v>650</v>
      </c>
      <c r="K276" t="s">
        <v>651</v>
      </c>
      <c r="L276">
        <v>1348</v>
      </c>
      <c r="N276">
        <v>1009</v>
      </c>
      <c r="O276" t="s">
        <v>1097</v>
      </c>
      <c r="P276" t="s">
        <v>1097</v>
      </c>
      <c r="Q276">
        <v>1000</v>
      </c>
      <c r="W276">
        <v>0</v>
      </c>
      <c r="X276">
        <v>888381482</v>
      </c>
      <c r="Y276">
        <v>4.1999999999999997E-3</v>
      </c>
      <c r="AA276">
        <v>51528</v>
      </c>
      <c r="AB276">
        <v>0</v>
      </c>
      <c r="AC276">
        <v>0</v>
      </c>
      <c r="AD276">
        <v>0</v>
      </c>
      <c r="AE276">
        <v>8475</v>
      </c>
      <c r="AF276">
        <v>0</v>
      </c>
      <c r="AG276">
        <v>0</v>
      </c>
      <c r="AH276">
        <v>0</v>
      </c>
      <c r="AI276">
        <v>6.08</v>
      </c>
      <c r="AJ276">
        <v>1</v>
      </c>
      <c r="AK276">
        <v>1</v>
      </c>
      <c r="AL276">
        <v>1</v>
      </c>
      <c r="AN276">
        <v>0</v>
      </c>
      <c r="AO276">
        <v>1</v>
      </c>
      <c r="AP276">
        <v>0</v>
      </c>
      <c r="AQ276">
        <v>0</v>
      </c>
      <c r="AR276">
        <v>0</v>
      </c>
      <c r="AS276" t="s">
        <v>1067</v>
      </c>
      <c r="AT276">
        <v>4.1999999999999997E-3</v>
      </c>
      <c r="AU276" t="s">
        <v>1067</v>
      </c>
      <c r="AV276">
        <v>0</v>
      </c>
      <c r="AW276">
        <v>2</v>
      </c>
      <c r="AX276">
        <v>39486732</v>
      </c>
      <c r="AY276">
        <v>1</v>
      </c>
      <c r="AZ276">
        <v>0</v>
      </c>
      <c r="BA276">
        <v>275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X276">
        <f ca="1">Y276*Source!I98</f>
        <v>6.4428E-4</v>
      </c>
      <c r="CY276">
        <f>AA276</f>
        <v>51528</v>
      </c>
      <c r="CZ276">
        <f>AE276</f>
        <v>8475</v>
      </c>
      <c r="DA276">
        <f>AI276</f>
        <v>6.08</v>
      </c>
      <c r="DB276">
        <v>0</v>
      </c>
    </row>
    <row r="277" spans="1:106">
      <c r="A277">
        <f ca="1">ROW(Source!A98)</f>
        <v>98</v>
      </c>
      <c r="B277">
        <v>39278658</v>
      </c>
      <c r="C277">
        <v>39486727</v>
      </c>
      <c r="D277">
        <v>36830314</v>
      </c>
      <c r="E277">
        <v>1</v>
      </c>
      <c r="F277">
        <v>1</v>
      </c>
      <c r="G277">
        <v>1</v>
      </c>
      <c r="H277">
        <v>3</v>
      </c>
      <c r="I277" t="s">
        <v>100</v>
      </c>
      <c r="J277" t="s">
        <v>102</v>
      </c>
      <c r="K277" t="s">
        <v>101</v>
      </c>
      <c r="L277">
        <v>1339</v>
      </c>
      <c r="N277">
        <v>1007</v>
      </c>
      <c r="O277" t="s">
        <v>1249</v>
      </c>
      <c r="P277" t="s">
        <v>1249</v>
      </c>
      <c r="Q277">
        <v>1</v>
      </c>
      <c r="W277">
        <v>0</v>
      </c>
      <c r="X277">
        <v>-645086769</v>
      </c>
      <c r="Y277">
        <v>0.19</v>
      </c>
      <c r="AA277">
        <v>9734.08</v>
      </c>
      <c r="AB277">
        <v>0</v>
      </c>
      <c r="AC277">
        <v>0</v>
      </c>
      <c r="AD277">
        <v>0</v>
      </c>
      <c r="AE277">
        <v>1601</v>
      </c>
      <c r="AF277">
        <v>0</v>
      </c>
      <c r="AG277">
        <v>0</v>
      </c>
      <c r="AH277">
        <v>0</v>
      </c>
      <c r="AI277">
        <v>6.08</v>
      </c>
      <c r="AJ277">
        <v>1</v>
      </c>
      <c r="AK277">
        <v>1</v>
      </c>
      <c r="AL277">
        <v>1</v>
      </c>
      <c r="AN277">
        <v>0</v>
      </c>
      <c r="AO277">
        <v>1</v>
      </c>
      <c r="AP277">
        <v>0</v>
      </c>
      <c r="AQ277">
        <v>0</v>
      </c>
      <c r="AR277">
        <v>0</v>
      </c>
      <c r="AS277" t="s">
        <v>1067</v>
      </c>
      <c r="AT277">
        <v>0.19</v>
      </c>
      <c r="AU277" t="s">
        <v>1067</v>
      </c>
      <c r="AV277">
        <v>0</v>
      </c>
      <c r="AW277">
        <v>2</v>
      </c>
      <c r="AX277">
        <v>39486733</v>
      </c>
      <c r="AY277">
        <v>1</v>
      </c>
      <c r="AZ277">
        <v>0</v>
      </c>
      <c r="BA277">
        <v>276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X277">
        <f ca="1">Y277*Source!I98</f>
        <v>2.9146000000000002E-2</v>
      </c>
      <c r="CY277">
        <f>AA277</f>
        <v>9734.08</v>
      </c>
      <c r="CZ277">
        <f>AE277</f>
        <v>1601</v>
      </c>
      <c r="DA277">
        <f>AI277</f>
        <v>6.08</v>
      </c>
      <c r="DB277">
        <v>0</v>
      </c>
    </row>
    <row r="278" spans="1:106">
      <c r="A278">
        <f ca="1">ROW(Source!A98)</f>
        <v>98</v>
      </c>
      <c r="B278">
        <v>39278658</v>
      </c>
      <c r="C278">
        <v>39486727</v>
      </c>
      <c r="D278">
        <v>36830504</v>
      </c>
      <c r="E278">
        <v>1</v>
      </c>
      <c r="F278">
        <v>1</v>
      </c>
      <c r="G278">
        <v>1</v>
      </c>
      <c r="H278">
        <v>3</v>
      </c>
      <c r="I278" t="s">
        <v>1247</v>
      </c>
      <c r="J278" t="s">
        <v>1250</v>
      </c>
      <c r="K278" t="s">
        <v>1248</v>
      </c>
      <c r="L278">
        <v>1339</v>
      </c>
      <c r="N278">
        <v>1007</v>
      </c>
      <c r="O278" t="s">
        <v>1249</v>
      </c>
      <c r="P278" t="s">
        <v>1249</v>
      </c>
      <c r="Q278">
        <v>1</v>
      </c>
      <c r="W278">
        <v>0</v>
      </c>
      <c r="X278">
        <v>-2001482958</v>
      </c>
      <c r="Y278">
        <v>4.5999999999999996</v>
      </c>
      <c r="AA278">
        <v>8694.4</v>
      </c>
      <c r="AB278">
        <v>0</v>
      </c>
      <c r="AC278">
        <v>0</v>
      </c>
      <c r="AD278">
        <v>0</v>
      </c>
      <c r="AE278">
        <v>1430</v>
      </c>
      <c r="AF278">
        <v>0</v>
      </c>
      <c r="AG278">
        <v>0</v>
      </c>
      <c r="AH278">
        <v>0</v>
      </c>
      <c r="AI278">
        <v>6.08</v>
      </c>
      <c r="AJ278">
        <v>1</v>
      </c>
      <c r="AK278">
        <v>1</v>
      </c>
      <c r="AL278">
        <v>1</v>
      </c>
      <c r="AN278">
        <v>0</v>
      </c>
      <c r="AO278">
        <v>1</v>
      </c>
      <c r="AP278">
        <v>0</v>
      </c>
      <c r="AQ278">
        <v>0</v>
      </c>
      <c r="AR278">
        <v>0</v>
      </c>
      <c r="AS278" t="s">
        <v>1067</v>
      </c>
      <c r="AT278">
        <v>4.5999999999999996</v>
      </c>
      <c r="AU278" t="s">
        <v>1067</v>
      </c>
      <c r="AV278">
        <v>0</v>
      </c>
      <c r="AW278">
        <v>2</v>
      </c>
      <c r="AX278">
        <v>39486734</v>
      </c>
      <c r="AY278">
        <v>1</v>
      </c>
      <c r="AZ278">
        <v>0</v>
      </c>
      <c r="BA278">
        <v>277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X278">
        <f ca="1">Y278*Source!I98</f>
        <v>0.70563999999999993</v>
      </c>
      <c r="CY278">
        <f>AA278</f>
        <v>8694.4</v>
      </c>
      <c r="CZ278">
        <f>AE278</f>
        <v>1430</v>
      </c>
      <c r="DA278">
        <f>AI278</f>
        <v>6.08</v>
      </c>
      <c r="DB278">
        <v>0</v>
      </c>
    </row>
    <row r="279" spans="1:106">
      <c r="A279">
        <f ca="1">ROW(Source!A98)</f>
        <v>98</v>
      </c>
      <c r="B279">
        <v>39278658</v>
      </c>
      <c r="C279">
        <v>39486727</v>
      </c>
      <c r="D279">
        <v>36838972</v>
      </c>
      <c r="E279">
        <v>1</v>
      </c>
      <c r="F279">
        <v>1</v>
      </c>
      <c r="G279">
        <v>1</v>
      </c>
      <c r="H279">
        <v>3</v>
      </c>
      <c r="I279" t="s">
        <v>655</v>
      </c>
      <c r="J279" t="s">
        <v>656</v>
      </c>
      <c r="K279" t="s">
        <v>657</v>
      </c>
      <c r="L279">
        <v>1348</v>
      </c>
      <c r="N279">
        <v>1009</v>
      </c>
      <c r="O279" t="s">
        <v>1097</v>
      </c>
      <c r="P279" t="s">
        <v>1097</v>
      </c>
      <c r="Q279">
        <v>1000</v>
      </c>
      <c r="W279">
        <v>0</v>
      </c>
      <c r="X279">
        <v>1254963396</v>
      </c>
      <c r="Y279">
        <v>3.2000000000000002E-3</v>
      </c>
      <c r="AA279">
        <v>92750.399999999994</v>
      </c>
      <c r="AB279">
        <v>0</v>
      </c>
      <c r="AC279">
        <v>0</v>
      </c>
      <c r="AD279">
        <v>0</v>
      </c>
      <c r="AE279">
        <v>15255</v>
      </c>
      <c r="AF279">
        <v>0</v>
      </c>
      <c r="AG279">
        <v>0</v>
      </c>
      <c r="AH279">
        <v>0</v>
      </c>
      <c r="AI279">
        <v>6.08</v>
      </c>
      <c r="AJ279">
        <v>1</v>
      </c>
      <c r="AK279">
        <v>1</v>
      </c>
      <c r="AL279">
        <v>1</v>
      </c>
      <c r="AN279">
        <v>0</v>
      </c>
      <c r="AO279">
        <v>1</v>
      </c>
      <c r="AP279">
        <v>0</v>
      </c>
      <c r="AQ279">
        <v>0</v>
      </c>
      <c r="AR279">
        <v>0</v>
      </c>
      <c r="AS279" t="s">
        <v>1067</v>
      </c>
      <c r="AT279">
        <v>3.2000000000000002E-3</v>
      </c>
      <c r="AU279" t="s">
        <v>1067</v>
      </c>
      <c r="AV279">
        <v>0</v>
      </c>
      <c r="AW279">
        <v>2</v>
      </c>
      <c r="AX279">
        <v>39486735</v>
      </c>
      <c r="AY279">
        <v>1</v>
      </c>
      <c r="AZ279">
        <v>0</v>
      </c>
      <c r="BA279">
        <v>278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X279">
        <f ca="1">Y279*Source!I98</f>
        <v>4.9088000000000007E-4</v>
      </c>
      <c r="CY279">
        <f>AA279</f>
        <v>92750.399999999994</v>
      </c>
      <c r="CZ279">
        <f>AE279</f>
        <v>15255</v>
      </c>
      <c r="DA279">
        <f>AI279</f>
        <v>6.08</v>
      </c>
      <c r="DB279">
        <v>0</v>
      </c>
    </row>
    <row r="280" spans="1:106">
      <c r="A280">
        <f ca="1">ROW(Source!A99)</f>
        <v>99</v>
      </c>
      <c r="B280">
        <v>39278658</v>
      </c>
      <c r="C280">
        <v>39486736</v>
      </c>
      <c r="D280">
        <v>37071037</v>
      </c>
      <c r="E280">
        <v>1</v>
      </c>
      <c r="F280">
        <v>1</v>
      </c>
      <c r="G280">
        <v>1</v>
      </c>
      <c r="H280">
        <v>1</v>
      </c>
      <c r="I280" t="s">
        <v>658</v>
      </c>
      <c r="J280" t="s">
        <v>1067</v>
      </c>
      <c r="K280" t="s">
        <v>659</v>
      </c>
      <c r="L280">
        <v>1191</v>
      </c>
      <c r="N280">
        <v>1013</v>
      </c>
      <c r="O280" t="s">
        <v>574</v>
      </c>
      <c r="P280" t="s">
        <v>574</v>
      </c>
      <c r="Q280">
        <v>1</v>
      </c>
      <c r="W280">
        <v>0</v>
      </c>
      <c r="X280">
        <v>1069510174</v>
      </c>
      <c r="Y280">
        <v>4.6919999999999993</v>
      </c>
      <c r="AA280">
        <v>0</v>
      </c>
      <c r="AB280">
        <v>0</v>
      </c>
      <c r="AC280">
        <v>0</v>
      </c>
      <c r="AD280">
        <v>58.49</v>
      </c>
      <c r="AE280">
        <v>0</v>
      </c>
      <c r="AF280">
        <v>0</v>
      </c>
      <c r="AG280">
        <v>0</v>
      </c>
      <c r="AH280">
        <v>9.6199999999999992</v>
      </c>
      <c r="AI280">
        <v>1</v>
      </c>
      <c r="AJ280">
        <v>1</v>
      </c>
      <c r="AK280">
        <v>1</v>
      </c>
      <c r="AL280">
        <v>6.08</v>
      </c>
      <c r="AN280">
        <v>0</v>
      </c>
      <c r="AO280">
        <v>1</v>
      </c>
      <c r="AP280">
        <v>1</v>
      </c>
      <c r="AQ280">
        <v>0</v>
      </c>
      <c r="AR280">
        <v>0</v>
      </c>
      <c r="AS280" t="s">
        <v>1067</v>
      </c>
      <c r="AT280">
        <v>4.08</v>
      </c>
      <c r="AU280" t="s">
        <v>1083</v>
      </c>
      <c r="AV280">
        <v>1</v>
      </c>
      <c r="AW280">
        <v>2</v>
      </c>
      <c r="AX280">
        <v>39491667</v>
      </c>
      <c r="AY280">
        <v>1</v>
      </c>
      <c r="AZ280">
        <v>0</v>
      </c>
      <c r="BA280">
        <v>279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X280">
        <f ca="1">Y280*Source!I99</f>
        <v>78.825599999999994</v>
      </c>
      <c r="CY280">
        <f>AD280</f>
        <v>58.49</v>
      </c>
      <c r="CZ280">
        <f>AH280</f>
        <v>9.6199999999999992</v>
      </c>
      <c r="DA280">
        <f>AL280</f>
        <v>6.08</v>
      </c>
      <c r="DB280">
        <v>0</v>
      </c>
    </row>
    <row r="281" spans="1:106">
      <c r="A281">
        <f ca="1">ROW(Source!A99)</f>
        <v>99</v>
      </c>
      <c r="B281">
        <v>39278658</v>
      </c>
      <c r="C281">
        <v>39486736</v>
      </c>
      <c r="D281">
        <v>37064876</v>
      </c>
      <c r="E281">
        <v>1</v>
      </c>
      <c r="F281">
        <v>1</v>
      </c>
      <c r="G281">
        <v>1</v>
      </c>
      <c r="H281">
        <v>1</v>
      </c>
      <c r="I281" t="s">
        <v>575</v>
      </c>
      <c r="J281" t="s">
        <v>1067</v>
      </c>
      <c r="K281" t="s">
        <v>576</v>
      </c>
      <c r="L281">
        <v>1191</v>
      </c>
      <c r="N281">
        <v>1013</v>
      </c>
      <c r="O281" t="s">
        <v>574</v>
      </c>
      <c r="P281" t="s">
        <v>574</v>
      </c>
      <c r="Q281">
        <v>1</v>
      </c>
      <c r="W281">
        <v>0</v>
      </c>
      <c r="X281">
        <v>-1417349443</v>
      </c>
      <c r="Y281">
        <v>0.06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1</v>
      </c>
      <c r="AJ281">
        <v>1</v>
      </c>
      <c r="AK281">
        <v>6.08</v>
      </c>
      <c r="AL281">
        <v>1</v>
      </c>
      <c r="AN281">
        <v>0</v>
      </c>
      <c r="AO281">
        <v>1</v>
      </c>
      <c r="AP281">
        <v>0</v>
      </c>
      <c r="AQ281">
        <v>0</v>
      </c>
      <c r="AR281">
        <v>0</v>
      </c>
      <c r="AS281" t="s">
        <v>1067</v>
      </c>
      <c r="AT281">
        <v>0.06</v>
      </c>
      <c r="AU281" t="s">
        <v>1067</v>
      </c>
      <c r="AV281">
        <v>2</v>
      </c>
      <c r="AW281">
        <v>2</v>
      </c>
      <c r="AX281">
        <v>39491668</v>
      </c>
      <c r="AY281">
        <v>1</v>
      </c>
      <c r="AZ281">
        <v>2048</v>
      </c>
      <c r="BA281">
        <v>280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X281">
        <f ca="1">Y281*Source!I99</f>
        <v>1.008</v>
      </c>
      <c r="CY281">
        <f>AD281</f>
        <v>0</v>
      </c>
      <c r="CZ281">
        <f>AH281</f>
        <v>0</v>
      </c>
      <c r="DA281">
        <f>AL281</f>
        <v>1</v>
      </c>
      <c r="DB281">
        <v>0</v>
      </c>
    </row>
    <row r="282" spans="1:106">
      <c r="A282">
        <f ca="1">ROW(Source!A99)</f>
        <v>99</v>
      </c>
      <c r="B282">
        <v>39278658</v>
      </c>
      <c r="C282">
        <v>39486736</v>
      </c>
      <c r="D282">
        <v>36883554</v>
      </c>
      <c r="E282">
        <v>1</v>
      </c>
      <c r="F282">
        <v>1</v>
      </c>
      <c r="G282">
        <v>1</v>
      </c>
      <c r="H282">
        <v>2</v>
      </c>
      <c r="I282" t="s">
        <v>577</v>
      </c>
      <c r="J282" t="s">
        <v>578</v>
      </c>
      <c r="K282" t="s">
        <v>579</v>
      </c>
      <c r="L282">
        <v>1368</v>
      </c>
      <c r="N282">
        <v>1011</v>
      </c>
      <c r="O282" t="s">
        <v>580</v>
      </c>
      <c r="P282" t="s">
        <v>580</v>
      </c>
      <c r="Q282">
        <v>1</v>
      </c>
      <c r="W282">
        <v>0</v>
      </c>
      <c r="X282">
        <v>1372534845</v>
      </c>
      <c r="Y282">
        <v>7.4999999999999997E-2</v>
      </c>
      <c r="AA282">
        <v>0</v>
      </c>
      <c r="AB282">
        <v>399.52</v>
      </c>
      <c r="AC282">
        <v>11.6</v>
      </c>
      <c r="AD282">
        <v>0</v>
      </c>
      <c r="AE282">
        <v>0</v>
      </c>
      <c r="AF282">
        <v>65.709999999999994</v>
      </c>
      <c r="AG282">
        <v>11.6</v>
      </c>
      <c r="AH282">
        <v>0</v>
      </c>
      <c r="AI282">
        <v>1</v>
      </c>
      <c r="AJ282">
        <v>6.08</v>
      </c>
      <c r="AK282">
        <v>1</v>
      </c>
      <c r="AL282">
        <v>1</v>
      </c>
      <c r="AN282">
        <v>0</v>
      </c>
      <c r="AO282">
        <v>1</v>
      </c>
      <c r="AP282">
        <v>1</v>
      </c>
      <c r="AQ282">
        <v>0</v>
      </c>
      <c r="AR282">
        <v>0</v>
      </c>
      <c r="AS282" t="s">
        <v>1067</v>
      </c>
      <c r="AT282">
        <v>0.06</v>
      </c>
      <c r="AU282" t="s">
        <v>1082</v>
      </c>
      <c r="AV282">
        <v>0</v>
      </c>
      <c r="AW282">
        <v>2</v>
      </c>
      <c r="AX282">
        <v>39491669</v>
      </c>
      <c r="AY282">
        <v>1</v>
      </c>
      <c r="AZ282">
        <v>0</v>
      </c>
      <c r="BA282">
        <v>281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X282">
        <f ca="1">Y282*Source!I99</f>
        <v>1.26</v>
      </c>
      <c r="CY282">
        <f>AB282</f>
        <v>399.52</v>
      </c>
      <c r="CZ282">
        <f>AF282</f>
        <v>65.709999999999994</v>
      </c>
      <c r="DA282">
        <f>AJ282</f>
        <v>6.08</v>
      </c>
      <c r="DB282">
        <v>0</v>
      </c>
    </row>
    <row r="283" spans="1:106">
      <c r="A283">
        <f ca="1">ROW(Source!A99)</f>
        <v>99</v>
      </c>
      <c r="B283">
        <v>39278658</v>
      </c>
      <c r="C283">
        <v>39486736</v>
      </c>
      <c r="D283">
        <v>36804545</v>
      </c>
      <c r="E283">
        <v>1</v>
      </c>
      <c r="F283">
        <v>1</v>
      </c>
      <c r="G283">
        <v>1</v>
      </c>
      <c r="H283">
        <v>3</v>
      </c>
      <c r="I283" t="s">
        <v>96</v>
      </c>
      <c r="J283" t="s">
        <v>98</v>
      </c>
      <c r="K283" t="s">
        <v>97</v>
      </c>
      <c r="L283">
        <v>1348</v>
      </c>
      <c r="N283">
        <v>1009</v>
      </c>
      <c r="O283" t="s">
        <v>1097</v>
      </c>
      <c r="P283" t="s">
        <v>1097</v>
      </c>
      <c r="Q283">
        <v>1000</v>
      </c>
      <c r="W283">
        <v>1</v>
      </c>
      <c r="X283">
        <v>1174701286</v>
      </c>
      <c r="Y283">
        <v>-2.5000000000000001E-4</v>
      </c>
      <c r="AA283">
        <v>72826.240000000005</v>
      </c>
      <c r="AB283">
        <v>0</v>
      </c>
      <c r="AC283">
        <v>0</v>
      </c>
      <c r="AD283">
        <v>0</v>
      </c>
      <c r="AE283">
        <v>11978</v>
      </c>
      <c r="AF283">
        <v>0</v>
      </c>
      <c r="AG283">
        <v>0</v>
      </c>
      <c r="AH283">
        <v>0</v>
      </c>
      <c r="AI283">
        <v>6.08</v>
      </c>
      <c r="AJ283">
        <v>1</v>
      </c>
      <c r="AK283">
        <v>1</v>
      </c>
      <c r="AL283">
        <v>1</v>
      </c>
      <c r="AN283">
        <v>0</v>
      </c>
      <c r="AO283">
        <v>1</v>
      </c>
      <c r="AP283">
        <v>0</v>
      </c>
      <c r="AQ283">
        <v>0</v>
      </c>
      <c r="AR283">
        <v>0</v>
      </c>
      <c r="AS283" t="s">
        <v>1067</v>
      </c>
      <c r="AT283">
        <v>-2.5000000000000001E-4</v>
      </c>
      <c r="AU283" t="s">
        <v>1067</v>
      </c>
      <c r="AV283">
        <v>0</v>
      </c>
      <c r="AW283">
        <v>2</v>
      </c>
      <c r="AX283">
        <v>39491670</v>
      </c>
      <c r="AY283">
        <v>1</v>
      </c>
      <c r="AZ283">
        <v>6144</v>
      </c>
      <c r="BA283">
        <v>282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X283">
        <f ca="1">Y283*Source!I99</f>
        <v>-4.2000000000000006E-3</v>
      </c>
      <c r="CY283">
        <f>AA283</f>
        <v>72826.240000000005</v>
      </c>
      <c r="CZ283">
        <f>AE283</f>
        <v>11978</v>
      </c>
      <c r="DA283">
        <f>AI283</f>
        <v>6.08</v>
      </c>
      <c r="DB283">
        <v>0</v>
      </c>
    </row>
    <row r="284" spans="1:106">
      <c r="A284">
        <f ca="1">ROW(Source!A99)</f>
        <v>99</v>
      </c>
      <c r="B284">
        <v>39278658</v>
      </c>
      <c r="C284">
        <v>39486736</v>
      </c>
      <c r="D284">
        <v>36830314</v>
      </c>
      <c r="E284">
        <v>1</v>
      </c>
      <c r="F284">
        <v>1</v>
      </c>
      <c r="G284">
        <v>1</v>
      </c>
      <c r="H284">
        <v>3</v>
      </c>
      <c r="I284" t="s">
        <v>100</v>
      </c>
      <c r="J284" t="s">
        <v>102</v>
      </c>
      <c r="K284" t="s">
        <v>101</v>
      </c>
      <c r="L284">
        <v>1339</v>
      </c>
      <c r="N284">
        <v>1007</v>
      </c>
      <c r="O284" t="s">
        <v>1249</v>
      </c>
      <c r="P284" t="s">
        <v>1249</v>
      </c>
      <c r="Q284">
        <v>1</v>
      </c>
      <c r="W284">
        <v>1</v>
      </c>
      <c r="X284">
        <v>-645086769</v>
      </c>
      <c r="Y284">
        <v>-0.03</v>
      </c>
      <c r="AA284">
        <v>9734.08</v>
      </c>
      <c r="AB284">
        <v>0</v>
      </c>
      <c r="AC284">
        <v>0</v>
      </c>
      <c r="AD284">
        <v>0</v>
      </c>
      <c r="AE284">
        <v>1601</v>
      </c>
      <c r="AF284">
        <v>0</v>
      </c>
      <c r="AG284">
        <v>0</v>
      </c>
      <c r="AH284">
        <v>0</v>
      </c>
      <c r="AI284">
        <v>6.08</v>
      </c>
      <c r="AJ284">
        <v>1</v>
      </c>
      <c r="AK284">
        <v>1</v>
      </c>
      <c r="AL284">
        <v>1</v>
      </c>
      <c r="AN284">
        <v>0</v>
      </c>
      <c r="AO284">
        <v>1</v>
      </c>
      <c r="AP284">
        <v>0</v>
      </c>
      <c r="AQ284">
        <v>0</v>
      </c>
      <c r="AR284">
        <v>0</v>
      </c>
      <c r="AS284" t="s">
        <v>1067</v>
      </c>
      <c r="AT284">
        <v>-0.03</v>
      </c>
      <c r="AU284" t="s">
        <v>1067</v>
      </c>
      <c r="AV284">
        <v>0</v>
      </c>
      <c r="AW284">
        <v>2</v>
      </c>
      <c r="AX284">
        <v>39491671</v>
      </c>
      <c r="AY284">
        <v>1</v>
      </c>
      <c r="AZ284">
        <v>6144</v>
      </c>
      <c r="BA284">
        <v>283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X284">
        <f ca="1">Y284*Source!I99</f>
        <v>-0.504</v>
      </c>
      <c r="CY284">
        <f>AA284</f>
        <v>9734.08</v>
      </c>
      <c r="CZ284">
        <f>AE284</f>
        <v>1601</v>
      </c>
      <c r="DA284">
        <f>AI284</f>
        <v>6.08</v>
      </c>
      <c r="DB284">
        <v>0</v>
      </c>
    </row>
    <row r="285" spans="1:106">
      <c r="A285">
        <f ca="1">ROW(Source!A99)</f>
        <v>99</v>
      </c>
      <c r="B285">
        <v>39278658</v>
      </c>
      <c r="C285">
        <v>39486736</v>
      </c>
      <c r="D285">
        <v>36830322</v>
      </c>
      <c r="E285">
        <v>1</v>
      </c>
      <c r="F285">
        <v>1</v>
      </c>
      <c r="G285">
        <v>1</v>
      </c>
      <c r="H285">
        <v>3</v>
      </c>
      <c r="I285" t="s">
        <v>104</v>
      </c>
      <c r="J285" t="s">
        <v>106</v>
      </c>
      <c r="K285" t="s">
        <v>105</v>
      </c>
      <c r="L285">
        <v>1339</v>
      </c>
      <c r="N285">
        <v>1007</v>
      </c>
      <c r="O285" t="s">
        <v>1249</v>
      </c>
      <c r="P285" t="s">
        <v>1249</v>
      </c>
      <c r="Q285">
        <v>1</v>
      </c>
      <c r="W285">
        <v>1</v>
      </c>
      <c r="X285">
        <v>1117508172</v>
      </c>
      <c r="Y285">
        <v>-0.02</v>
      </c>
      <c r="AA285">
        <v>13108.48</v>
      </c>
      <c r="AB285">
        <v>0</v>
      </c>
      <c r="AC285">
        <v>0</v>
      </c>
      <c r="AD285">
        <v>0</v>
      </c>
      <c r="AE285">
        <v>2156</v>
      </c>
      <c r="AF285">
        <v>0</v>
      </c>
      <c r="AG285">
        <v>0</v>
      </c>
      <c r="AH285">
        <v>0</v>
      </c>
      <c r="AI285">
        <v>6.08</v>
      </c>
      <c r="AJ285">
        <v>1</v>
      </c>
      <c r="AK285">
        <v>1</v>
      </c>
      <c r="AL285">
        <v>1</v>
      </c>
      <c r="AN285">
        <v>0</v>
      </c>
      <c r="AO285">
        <v>1</v>
      </c>
      <c r="AP285">
        <v>0</v>
      </c>
      <c r="AQ285">
        <v>0</v>
      </c>
      <c r="AR285">
        <v>0</v>
      </c>
      <c r="AS285" t="s">
        <v>1067</v>
      </c>
      <c r="AT285">
        <v>-0.02</v>
      </c>
      <c r="AU285" t="s">
        <v>1067</v>
      </c>
      <c r="AV285">
        <v>0</v>
      </c>
      <c r="AW285">
        <v>2</v>
      </c>
      <c r="AX285">
        <v>39491672</v>
      </c>
      <c r="AY285">
        <v>1</v>
      </c>
      <c r="AZ285">
        <v>6144</v>
      </c>
      <c r="BA285">
        <v>284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X285">
        <f ca="1">Y285*Source!I99</f>
        <v>-0.33600000000000002</v>
      </c>
      <c r="CY285">
        <f>AA285</f>
        <v>13108.48</v>
      </c>
      <c r="CZ285">
        <f>AE285</f>
        <v>2156</v>
      </c>
      <c r="DA285">
        <f>AI285</f>
        <v>6.08</v>
      </c>
      <c r="DB285">
        <v>0</v>
      </c>
    </row>
    <row r="286" spans="1:106">
      <c r="A286">
        <f ca="1">ROW(Source!A99)</f>
        <v>99</v>
      </c>
      <c r="B286">
        <v>39278658</v>
      </c>
      <c r="C286">
        <v>39486736</v>
      </c>
      <c r="D286">
        <v>36830500</v>
      </c>
      <c r="E286">
        <v>1</v>
      </c>
      <c r="F286">
        <v>1</v>
      </c>
      <c r="G286">
        <v>1</v>
      </c>
      <c r="H286">
        <v>3</v>
      </c>
      <c r="I286" t="s">
        <v>108</v>
      </c>
      <c r="J286" t="s">
        <v>110</v>
      </c>
      <c r="K286" t="s">
        <v>109</v>
      </c>
      <c r="L286">
        <v>1339</v>
      </c>
      <c r="N286">
        <v>1007</v>
      </c>
      <c r="O286" t="s">
        <v>1249</v>
      </c>
      <c r="P286" t="s">
        <v>1249</v>
      </c>
      <c r="Q286">
        <v>1</v>
      </c>
      <c r="W286">
        <v>1</v>
      </c>
      <c r="X286">
        <v>-915187339</v>
      </c>
      <c r="Y286">
        <v>-0.01</v>
      </c>
      <c r="AA286">
        <v>8360</v>
      </c>
      <c r="AB286">
        <v>0</v>
      </c>
      <c r="AC286">
        <v>0</v>
      </c>
      <c r="AD286">
        <v>0</v>
      </c>
      <c r="AE286">
        <v>1375</v>
      </c>
      <c r="AF286">
        <v>0</v>
      </c>
      <c r="AG286">
        <v>0</v>
      </c>
      <c r="AH286">
        <v>0</v>
      </c>
      <c r="AI286">
        <v>6.08</v>
      </c>
      <c r="AJ286">
        <v>1</v>
      </c>
      <c r="AK286">
        <v>1</v>
      </c>
      <c r="AL286">
        <v>1</v>
      </c>
      <c r="AN286">
        <v>0</v>
      </c>
      <c r="AO286">
        <v>1</v>
      </c>
      <c r="AP286">
        <v>0</v>
      </c>
      <c r="AQ286">
        <v>0</v>
      </c>
      <c r="AR286">
        <v>0</v>
      </c>
      <c r="AS286" t="s">
        <v>1067</v>
      </c>
      <c r="AT286">
        <v>-0.01</v>
      </c>
      <c r="AU286" t="s">
        <v>1067</v>
      </c>
      <c r="AV286">
        <v>0</v>
      </c>
      <c r="AW286">
        <v>2</v>
      </c>
      <c r="AX286">
        <v>39491673</v>
      </c>
      <c r="AY286">
        <v>1</v>
      </c>
      <c r="AZ286">
        <v>6144</v>
      </c>
      <c r="BA286">
        <v>285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X286">
        <f ca="1">Y286*Source!I99</f>
        <v>-0.16800000000000001</v>
      </c>
      <c r="CY286">
        <f>AA286</f>
        <v>8360</v>
      </c>
      <c r="CZ286">
        <f>AE286</f>
        <v>1375</v>
      </c>
      <c r="DA286">
        <f>AI286</f>
        <v>6.08</v>
      </c>
      <c r="DB286">
        <v>0</v>
      </c>
    </row>
    <row r="287" spans="1:106">
      <c r="A287">
        <f ca="1">ROW(Source!A99)</f>
        <v>99</v>
      </c>
      <c r="B287">
        <v>39278658</v>
      </c>
      <c r="C287">
        <v>39486736</v>
      </c>
      <c r="D287">
        <v>36830508</v>
      </c>
      <c r="E287">
        <v>1</v>
      </c>
      <c r="F287">
        <v>1</v>
      </c>
      <c r="G287">
        <v>1</v>
      </c>
      <c r="H287">
        <v>3</v>
      </c>
      <c r="I287" t="s">
        <v>112</v>
      </c>
      <c r="J287" t="s">
        <v>114</v>
      </c>
      <c r="K287" t="s">
        <v>113</v>
      </c>
      <c r="L287">
        <v>1339</v>
      </c>
      <c r="N287">
        <v>1007</v>
      </c>
      <c r="O287" t="s">
        <v>1249</v>
      </c>
      <c r="P287" t="s">
        <v>1249</v>
      </c>
      <c r="Q287">
        <v>1</v>
      </c>
      <c r="W287">
        <v>1</v>
      </c>
      <c r="X287">
        <v>-1130628485</v>
      </c>
      <c r="Y287">
        <v>-0.22</v>
      </c>
      <c r="AA287">
        <v>8025.6</v>
      </c>
      <c r="AB287">
        <v>0</v>
      </c>
      <c r="AC287">
        <v>0</v>
      </c>
      <c r="AD287">
        <v>0</v>
      </c>
      <c r="AE287">
        <v>1320</v>
      </c>
      <c r="AF287">
        <v>0</v>
      </c>
      <c r="AG287">
        <v>0</v>
      </c>
      <c r="AH287">
        <v>0</v>
      </c>
      <c r="AI287">
        <v>6.08</v>
      </c>
      <c r="AJ287">
        <v>1</v>
      </c>
      <c r="AK287">
        <v>1</v>
      </c>
      <c r="AL287">
        <v>1</v>
      </c>
      <c r="AN287">
        <v>0</v>
      </c>
      <c r="AO287">
        <v>1</v>
      </c>
      <c r="AP287">
        <v>0</v>
      </c>
      <c r="AQ287">
        <v>0</v>
      </c>
      <c r="AR287">
        <v>0</v>
      </c>
      <c r="AS287" t="s">
        <v>1067</v>
      </c>
      <c r="AT287">
        <v>-0.22</v>
      </c>
      <c r="AU287" t="s">
        <v>1067</v>
      </c>
      <c r="AV287">
        <v>0</v>
      </c>
      <c r="AW287">
        <v>2</v>
      </c>
      <c r="AX287">
        <v>39491674</v>
      </c>
      <c r="AY287">
        <v>1</v>
      </c>
      <c r="AZ287">
        <v>6144</v>
      </c>
      <c r="BA287">
        <v>286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X287">
        <f ca="1">Y287*Source!I99</f>
        <v>-3.6960000000000002</v>
      </c>
      <c r="CY287">
        <f>AA287</f>
        <v>8025.6</v>
      </c>
      <c r="CZ287">
        <f>AE287</f>
        <v>1320</v>
      </c>
      <c r="DA287">
        <f>AI287</f>
        <v>6.08</v>
      </c>
      <c r="DB287">
        <v>0</v>
      </c>
    </row>
    <row r="288" spans="1:106">
      <c r="A288">
        <f ca="1">ROW(Source!A105)</f>
        <v>105</v>
      </c>
      <c r="B288">
        <v>39278658</v>
      </c>
      <c r="C288">
        <v>39491682</v>
      </c>
      <c r="D288">
        <v>37065248</v>
      </c>
      <c r="E288">
        <v>1</v>
      </c>
      <c r="F288">
        <v>1</v>
      </c>
      <c r="G288">
        <v>1</v>
      </c>
      <c r="H288">
        <v>1</v>
      </c>
      <c r="I288" t="s">
        <v>584</v>
      </c>
      <c r="J288" t="s">
        <v>1067</v>
      </c>
      <c r="K288" t="s">
        <v>585</v>
      </c>
      <c r="L288">
        <v>1191</v>
      </c>
      <c r="N288">
        <v>1013</v>
      </c>
      <c r="O288" t="s">
        <v>574</v>
      </c>
      <c r="P288" t="s">
        <v>574</v>
      </c>
      <c r="Q288">
        <v>1</v>
      </c>
      <c r="W288">
        <v>0</v>
      </c>
      <c r="X288">
        <v>-400197608</v>
      </c>
      <c r="Y288">
        <v>36.4</v>
      </c>
      <c r="AA288">
        <v>0</v>
      </c>
      <c r="AB288">
        <v>0</v>
      </c>
      <c r="AC288">
        <v>0</v>
      </c>
      <c r="AD288">
        <v>51.86</v>
      </c>
      <c r="AE288">
        <v>0</v>
      </c>
      <c r="AF288">
        <v>0</v>
      </c>
      <c r="AG288">
        <v>0</v>
      </c>
      <c r="AH288">
        <v>8.5299999999999994</v>
      </c>
      <c r="AI288">
        <v>1</v>
      </c>
      <c r="AJ288">
        <v>1</v>
      </c>
      <c r="AK288">
        <v>1</v>
      </c>
      <c r="AL288">
        <v>6.08</v>
      </c>
      <c r="AN288">
        <v>0</v>
      </c>
      <c r="AO288">
        <v>1</v>
      </c>
      <c r="AP288">
        <v>0</v>
      </c>
      <c r="AQ288">
        <v>0</v>
      </c>
      <c r="AR288">
        <v>0</v>
      </c>
      <c r="AS288" t="s">
        <v>1067</v>
      </c>
      <c r="AT288">
        <v>36.4</v>
      </c>
      <c r="AU288" t="s">
        <v>1067</v>
      </c>
      <c r="AV288">
        <v>1</v>
      </c>
      <c r="AW288">
        <v>2</v>
      </c>
      <c r="AX288">
        <v>39491683</v>
      </c>
      <c r="AY288">
        <v>1</v>
      </c>
      <c r="AZ288">
        <v>0</v>
      </c>
      <c r="BA288">
        <v>287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X288">
        <f ca="1">Y288*Source!I105</f>
        <v>70.142799999999994</v>
      </c>
      <c r="CY288">
        <f>AD288</f>
        <v>51.86</v>
      </c>
      <c r="CZ288">
        <f>AH288</f>
        <v>8.5299999999999994</v>
      </c>
      <c r="DA288">
        <f>AL288</f>
        <v>6.08</v>
      </c>
      <c r="DB288">
        <v>0</v>
      </c>
    </row>
    <row r="289" spans="1:106">
      <c r="A289">
        <f ca="1">ROW(Source!A105)</f>
        <v>105</v>
      </c>
      <c r="B289">
        <v>39278658</v>
      </c>
      <c r="C289">
        <v>39491682</v>
      </c>
      <c r="D289">
        <v>36884460</v>
      </c>
      <c r="E289">
        <v>1</v>
      </c>
      <c r="F289">
        <v>1</v>
      </c>
      <c r="G289">
        <v>1</v>
      </c>
      <c r="H289">
        <v>2</v>
      </c>
      <c r="I289" t="s">
        <v>798</v>
      </c>
      <c r="J289" t="s">
        <v>799</v>
      </c>
      <c r="K289" t="s">
        <v>800</v>
      </c>
      <c r="L289">
        <v>1368</v>
      </c>
      <c r="N289">
        <v>1011</v>
      </c>
      <c r="O289" t="s">
        <v>580</v>
      </c>
      <c r="P289" t="s">
        <v>580</v>
      </c>
      <c r="Q289">
        <v>1</v>
      </c>
      <c r="W289">
        <v>0</v>
      </c>
      <c r="X289">
        <v>-1200025995</v>
      </c>
      <c r="Y289">
        <v>18.2</v>
      </c>
      <c r="AA289">
        <v>0</v>
      </c>
      <c r="AB289">
        <v>16.170000000000002</v>
      </c>
      <c r="AC289">
        <v>0</v>
      </c>
      <c r="AD289">
        <v>0</v>
      </c>
      <c r="AE289">
        <v>0</v>
      </c>
      <c r="AF289">
        <v>2.66</v>
      </c>
      <c r="AG289">
        <v>0</v>
      </c>
      <c r="AH289">
        <v>0</v>
      </c>
      <c r="AI289">
        <v>1</v>
      </c>
      <c r="AJ289">
        <v>6.08</v>
      </c>
      <c r="AK289">
        <v>1</v>
      </c>
      <c r="AL289">
        <v>1</v>
      </c>
      <c r="AN289">
        <v>0</v>
      </c>
      <c r="AO289">
        <v>1</v>
      </c>
      <c r="AP289">
        <v>0</v>
      </c>
      <c r="AQ289">
        <v>0</v>
      </c>
      <c r="AR289">
        <v>0</v>
      </c>
      <c r="AS289" t="s">
        <v>1067</v>
      </c>
      <c r="AT289">
        <v>18.2</v>
      </c>
      <c r="AU289" t="s">
        <v>1067</v>
      </c>
      <c r="AV289">
        <v>0</v>
      </c>
      <c r="AW289">
        <v>2</v>
      </c>
      <c r="AX289">
        <v>39491684</v>
      </c>
      <c r="AY289">
        <v>1</v>
      </c>
      <c r="AZ289">
        <v>0</v>
      </c>
      <c r="BA289">
        <v>288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X289">
        <f ca="1">Y289*Source!I105</f>
        <v>35.071399999999997</v>
      </c>
      <c r="CY289">
        <f>AB289</f>
        <v>16.170000000000002</v>
      </c>
      <c r="CZ289">
        <f>AF289</f>
        <v>2.66</v>
      </c>
      <c r="DA289">
        <f>AJ289</f>
        <v>6.08</v>
      </c>
      <c r="DB289">
        <v>0</v>
      </c>
    </row>
    <row r="290" spans="1:106">
      <c r="A290">
        <f ca="1">ROW(Source!A105)</f>
        <v>105</v>
      </c>
      <c r="B290">
        <v>39278658</v>
      </c>
      <c r="C290">
        <v>39491682</v>
      </c>
      <c r="D290">
        <v>36805188</v>
      </c>
      <c r="E290">
        <v>1</v>
      </c>
      <c r="F290">
        <v>1</v>
      </c>
      <c r="G290">
        <v>1</v>
      </c>
      <c r="H290">
        <v>3</v>
      </c>
      <c r="I290" t="s">
        <v>707</v>
      </c>
      <c r="J290" t="s">
        <v>708</v>
      </c>
      <c r="K290" t="s">
        <v>709</v>
      </c>
      <c r="L290">
        <v>1327</v>
      </c>
      <c r="N290">
        <v>1005</v>
      </c>
      <c r="O290" t="s">
        <v>1134</v>
      </c>
      <c r="P290" t="s">
        <v>1134</v>
      </c>
      <c r="Q290">
        <v>1</v>
      </c>
      <c r="W290">
        <v>0</v>
      </c>
      <c r="X290">
        <v>-1987926685</v>
      </c>
      <c r="Y290">
        <v>21.3</v>
      </c>
      <c r="AA290">
        <v>439.71</v>
      </c>
      <c r="AB290">
        <v>0</v>
      </c>
      <c r="AC290">
        <v>0</v>
      </c>
      <c r="AD290">
        <v>0</v>
      </c>
      <c r="AE290">
        <v>72.319999999999993</v>
      </c>
      <c r="AF290">
        <v>0</v>
      </c>
      <c r="AG290">
        <v>0</v>
      </c>
      <c r="AH290">
        <v>0</v>
      </c>
      <c r="AI290">
        <v>6.08</v>
      </c>
      <c r="AJ290">
        <v>1</v>
      </c>
      <c r="AK290">
        <v>1</v>
      </c>
      <c r="AL290">
        <v>1</v>
      </c>
      <c r="AN290">
        <v>0</v>
      </c>
      <c r="AO290">
        <v>1</v>
      </c>
      <c r="AP290">
        <v>0</v>
      </c>
      <c r="AQ290">
        <v>0</v>
      </c>
      <c r="AR290">
        <v>0</v>
      </c>
      <c r="AS290" t="s">
        <v>1067</v>
      </c>
      <c r="AT290">
        <v>21.3</v>
      </c>
      <c r="AU290" t="s">
        <v>1067</v>
      </c>
      <c r="AV290">
        <v>0</v>
      </c>
      <c r="AW290">
        <v>2</v>
      </c>
      <c r="AX290">
        <v>39491685</v>
      </c>
      <c r="AY290">
        <v>1</v>
      </c>
      <c r="AZ290">
        <v>0</v>
      </c>
      <c r="BA290">
        <v>289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X290">
        <f ca="1">Y290*Source!I105</f>
        <v>41.045100000000005</v>
      </c>
      <c r="CY290">
        <f>AA290</f>
        <v>439.71</v>
      </c>
      <c r="CZ290">
        <f>AE290</f>
        <v>72.319999999999993</v>
      </c>
      <c r="DA290">
        <f>AI290</f>
        <v>6.08</v>
      </c>
      <c r="DB290">
        <v>0</v>
      </c>
    </row>
    <row r="291" spans="1:106">
      <c r="A291">
        <f ca="1">ROW(Source!A106)</f>
        <v>106</v>
      </c>
      <c r="B291">
        <v>39278658</v>
      </c>
      <c r="C291">
        <v>39279510</v>
      </c>
      <c r="D291">
        <v>37066717</v>
      </c>
      <c r="E291">
        <v>1</v>
      </c>
      <c r="F291">
        <v>1</v>
      </c>
      <c r="G291">
        <v>1</v>
      </c>
      <c r="H291">
        <v>1</v>
      </c>
      <c r="I291" t="s">
        <v>660</v>
      </c>
      <c r="J291" t="s">
        <v>1067</v>
      </c>
      <c r="K291" t="s">
        <v>661</v>
      </c>
      <c r="L291">
        <v>1191</v>
      </c>
      <c r="N291">
        <v>1013</v>
      </c>
      <c r="O291" t="s">
        <v>574</v>
      </c>
      <c r="P291" t="s">
        <v>574</v>
      </c>
      <c r="Q291">
        <v>1</v>
      </c>
      <c r="W291">
        <v>0</v>
      </c>
      <c r="X291">
        <v>-509590494</v>
      </c>
      <c r="Y291">
        <v>36.558499999999995</v>
      </c>
      <c r="AA291">
        <v>0</v>
      </c>
      <c r="AB291">
        <v>0</v>
      </c>
      <c r="AC291">
        <v>0</v>
      </c>
      <c r="AD291">
        <v>49.67</v>
      </c>
      <c r="AE291">
        <v>0</v>
      </c>
      <c r="AF291">
        <v>0</v>
      </c>
      <c r="AG291">
        <v>0</v>
      </c>
      <c r="AH291">
        <v>8.17</v>
      </c>
      <c r="AI291">
        <v>1</v>
      </c>
      <c r="AJ291">
        <v>1</v>
      </c>
      <c r="AK291">
        <v>1</v>
      </c>
      <c r="AL291">
        <v>6.08</v>
      </c>
      <c r="AN291">
        <v>0</v>
      </c>
      <c r="AO291">
        <v>1</v>
      </c>
      <c r="AP291">
        <v>1</v>
      </c>
      <c r="AQ291">
        <v>0</v>
      </c>
      <c r="AR291">
        <v>0</v>
      </c>
      <c r="AS291" t="s">
        <v>1067</v>
      </c>
      <c r="AT291">
        <v>31.79</v>
      </c>
      <c r="AU291" t="s">
        <v>1083</v>
      </c>
      <c r="AV291">
        <v>1</v>
      </c>
      <c r="AW291">
        <v>2</v>
      </c>
      <c r="AX291">
        <v>39279511</v>
      </c>
      <c r="AY291">
        <v>1</v>
      </c>
      <c r="AZ291">
        <v>0</v>
      </c>
      <c r="BA291">
        <v>290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X291">
        <f ca="1">Y291*Source!I106</f>
        <v>70.448229499999997</v>
      </c>
      <c r="CY291">
        <f>AD291</f>
        <v>49.67</v>
      </c>
      <c r="CZ291">
        <f>AH291</f>
        <v>8.17</v>
      </c>
      <c r="DA291">
        <f>AL291</f>
        <v>6.08</v>
      </c>
      <c r="DB291">
        <v>0</v>
      </c>
    </row>
    <row r="292" spans="1:106">
      <c r="A292">
        <f ca="1">ROW(Source!A106)</f>
        <v>106</v>
      </c>
      <c r="B292">
        <v>39278658</v>
      </c>
      <c r="C292">
        <v>39279510</v>
      </c>
      <c r="D292">
        <v>37064876</v>
      </c>
      <c r="E292">
        <v>1</v>
      </c>
      <c r="F292">
        <v>1</v>
      </c>
      <c r="G292">
        <v>1</v>
      </c>
      <c r="H292">
        <v>1</v>
      </c>
      <c r="I292" t="s">
        <v>575</v>
      </c>
      <c r="J292" t="s">
        <v>1067</v>
      </c>
      <c r="K292" t="s">
        <v>576</v>
      </c>
      <c r="L292">
        <v>1191</v>
      </c>
      <c r="N292">
        <v>1013</v>
      </c>
      <c r="O292" t="s">
        <v>574</v>
      </c>
      <c r="P292" t="s">
        <v>574</v>
      </c>
      <c r="Q292">
        <v>1</v>
      </c>
      <c r="W292">
        <v>0</v>
      </c>
      <c r="X292">
        <v>-1417349443</v>
      </c>
      <c r="Y292">
        <v>7.18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1</v>
      </c>
      <c r="AJ292">
        <v>1</v>
      </c>
      <c r="AK292">
        <v>6.08</v>
      </c>
      <c r="AL292">
        <v>1</v>
      </c>
      <c r="AN292">
        <v>0</v>
      </c>
      <c r="AO292">
        <v>1</v>
      </c>
      <c r="AP292">
        <v>0</v>
      </c>
      <c r="AQ292">
        <v>0</v>
      </c>
      <c r="AR292">
        <v>0</v>
      </c>
      <c r="AS292" t="s">
        <v>1067</v>
      </c>
      <c r="AT292">
        <v>7.18</v>
      </c>
      <c r="AU292" t="s">
        <v>1067</v>
      </c>
      <c r="AV292">
        <v>2</v>
      </c>
      <c r="AW292">
        <v>2</v>
      </c>
      <c r="AX292">
        <v>39279512</v>
      </c>
      <c r="AY292">
        <v>1</v>
      </c>
      <c r="AZ292">
        <v>2048</v>
      </c>
      <c r="BA292">
        <v>291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X292">
        <f ca="1">Y292*Source!I106</f>
        <v>13.83586</v>
      </c>
      <c r="CY292">
        <f>AD292</f>
        <v>0</v>
      </c>
      <c r="CZ292">
        <f>AH292</f>
        <v>0</v>
      </c>
      <c r="DA292">
        <f>AL292</f>
        <v>1</v>
      </c>
      <c r="DB292">
        <v>0</v>
      </c>
    </row>
    <row r="293" spans="1:106">
      <c r="A293">
        <f ca="1">ROW(Source!A106)</f>
        <v>106</v>
      </c>
      <c r="B293">
        <v>39278658</v>
      </c>
      <c r="C293">
        <v>39279510</v>
      </c>
      <c r="D293">
        <v>36882452</v>
      </c>
      <c r="E293">
        <v>1</v>
      </c>
      <c r="F293">
        <v>1</v>
      </c>
      <c r="G293">
        <v>1</v>
      </c>
      <c r="H293">
        <v>2</v>
      </c>
      <c r="I293" t="s">
        <v>632</v>
      </c>
      <c r="J293" t="s">
        <v>633</v>
      </c>
      <c r="K293" t="s">
        <v>634</v>
      </c>
      <c r="L293">
        <v>1368</v>
      </c>
      <c r="N293">
        <v>1011</v>
      </c>
      <c r="O293" t="s">
        <v>580</v>
      </c>
      <c r="P293" t="s">
        <v>580</v>
      </c>
      <c r="Q293">
        <v>1</v>
      </c>
      <c r="W293">
        <v>0</v>
      </c>
      <c r="X293">
        <v>1188625873</v>
      </c>
      <c r="Y293">
        <v>0.16250000000000001</v>
      </c>
      <c r="AA293">
        <v>0</v>
      </c>
      <c r="AB293">
        <v>190.06</v>
      </c>
      <c r="AC293">
        <v>13.5</v>
      </c>
      <c r="AD293">
        <v>0</v>
      </c>
      <c r="AE293">
        <v>0</v>
      </c>
      <c r="AF293">
        <v>31.26</v>
      </c>
      <c r="AG293">
        <v>13.5</v>
      </c>
      <c r="AH293">
        <v>0</v>
      </c>
      <c r="AI293">
        <v>1</v>
      </c>
      <c r="AJ293">
        <v>6.08</v>
      </c>
      <c r="AK293">
        <v>1</v>
      </c>
      <c r="AL293">
        <v>1</v>
      </c>
      <c r="AN293">
        <v>0</v>
      </c>
      <c r="AO293">
        <v>1</v>
      </c>
      <c r="AP293">
        <v>1</v>
      </c>
      <c r="AQ293">
        <v>0</v>
      </c>
      <c r="AR293">
        <v>0</v>
      </c>
      <c r="AS293" t="s">
        <v>1067</v>
      </c>
      <c r="AT293">
        <v>0.13</v>
      </c>
      <c r="AU293" t="s">
        <v>1082</v>
      </c>
      <c r="AV293">
        <v>0</v>
      </c>
      <c r="AW293">
        <v>2</v>
      </c>
      <c r="AX293">
        <v>39279513</v>
      </c>
      <c r="AY293">
        <v>1</v>
      </c>
      <c r="AZ293">
        <v>0</v>
      </c>
      <c r="BA293">
        <v>292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X293">
        <f ca="1">Y293*Source!I106</f>
        <v>0.31313750000000001</v>
      </c>
      <c r="CY293">
        <f>AB293</f>
        <v>190.06</v>
      </c>
      <c r="CZ293">
        <f>AF293</f>
        <v>31.26</v>
      </c>
      <c r="DA293">
        <f>AJ293</f>
        <v>6.08</v>
      </c>
      <c r="DB293">
        <v>0</v>
      </c>
    </row>
    <row r="294" spans="1:106">
      <c r="A294">
        <f ca="1">ROW(Source!A106)</f>
        <v>106</v>
      </c>
      <c r="B294">
        <v>39278658</v>
      </c>
      <c r="C294">
        <v>39279510</v>
      </c>
      <c r="D294">
        <v>36883554</v>
      </c>
      <c r="E294">
        <v>1</v>
      </c>
      <c r="F294">
        <v>1</v>
      </c>
      <c r="G294">
        <v>1</v>
      </c>
      <c r="H294">
        <v>2</v>
      </c>
      <c r="I294" t="s">
        <v>577</v>
      </c>
      <c r="J294" t="s">
        <v>578</v>
      </c>
      <c r="K294" t="s">
        <v>579</v>
      </c>
      <c r="L294">
        <v>1368</v>
      </c>
      <c r="N294">
        <v>1011</v>
      </c>
      <c r="O294" t="s">
        <v>580</v>
      </c>
      <c r="P294" t="s">
        <v>580</v>
      </c>
      <c r="Q294">
        <v>1</v>
      </c>
      <c r="W294">
        <v>0</v>
      </c>
      <c r="X294">
        <v>1372534845</v>
      </c>
      <c r="Y294">
        <v>0.4375</v>
      </c>
      <c r="AA294">
        <v>0</v>
      </c>
      <c r="AB294">
        <v>399.52</v>
      </c>
      <c r="AC294">
        <v>11.6</v>
      </c>
      <c r="AD294">
        <v>0</v>
      </c>
      <c r="AE294">
        <v>0</v>
      </c>
      <c r="AF294">
        <v>65.709999999999994</v>
      </c>
      <c r="AG294">
        <v>11.6</v>
      </c>
      <c r="AH294">
        <v>0</v>
      </c>
      <c r="AI294">
        <v>1</v>
      </c>
      <c r="AJ294">
        <v>6.08</v>
      </c>
      <c r="AK294">
        <v>1</v>
      </c>
      <c r="AL294">
        <v>1</v>
      </c>
      <c r="AN294">
        <v>0</v>
      </c>
      <c r="AO294">
        <v>1</v>
      </c>
      <c r="AP294">
        <v>1</v>
      </c>
      <c r="AQ294">
        <v>0</v>
      </c>
      <c r="AR294">
        <v>0</v>
      </c>
      <c r="AS294" t="s">
        <v>1067</v>
      </c>
      <c r="AT294">
        <v>0.35</v>
      </c>
      <c r="AU294" t="s">
        <v>1082</v>
      </c>
      <c r="AV294">
        <v>0</v>
      </c>
      <c r="AW294">
        <v>2</v>
      </c>
      <c r="AX294">
        <v>39279514</v>
      </c>
      <c r="AY294">
        <v>1</v>
      </c>
      <c r="AZ294">
        <v>0</v>
      </c>
      <c r="BA294">
        <v>293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CX294">
        <f ca="1">Y294*Source!I106</f>
        <v>0.84306250000000005</v>
      </c>
      <c r="CY294">
        <f>AB294</f>
        <v>399.52</v>
      </c>
      <c r="CZ294">
        <f>AF294</f>
        <v>65.709999999999994</v>
      </c>
      <c r="DA294">
        <f>AJ294</f>
        <v>6.08</v>
      </c>
      <c r="DB294">
        <v>0</v>
      </c>
    </row>
    <row r="295" spans="1:106">
      <c r="A295">
        <f ca="1">ROW(Source!A106)</f>
        <v>106</v>
      </c>
      <c r="B295">
        <v>39278658</v>
      </c>
      <c r="C295">
        <v>39279510</v>
      </c>
      <c r="D295">
        <v>36883878</v>
      </c>
      <c r="E295">
        <v>1</v>
      </c>
      <c r="F295">
        <v>1</v>
      </c>
      <c r="G295">
        <v>1</v>
      </c>
      <c r="H295">
        <v>2</v>
      </c>
      <c r="I295" t="s">
        <v>801</v>
      </c>
      <c r="J295" t="s">
        <v>802</v>
      </c>
      <c r="K295" t="s">
        <v>803</v>
      </c>
      <c r="L295">
        <v>1368</v>
      </c>
      <c r="N295">
        <v>1011</v>
      </c>
      <c r="O295" t="s">
        <v>580</v>
      </c>
      <c r="P295" t="s">
        <v>580</v>
      </c>
      <c r="Q295">
        <v>1</v>
      </c>
      <c r="W295">
        <v>0</v>
      </c>
      <c r="X295">
        <v>-1589061407</v>
      </c>
      <c r="Y295">
        <v>8.375</v>
      </c>
      <c r="AA295">
        <v>0</v>
      </c>
      <c r="AB295">
        <v>547.20000000000005</v>
      </c>
      <c r="AC295">
        <v>10.06</v>
      </c>
      <c r="AD295">
        <v>0</v>
      </c>
      <c r="AE295">
        <v>0</v>
      </c>
      <c r="AF295">
        <v>90</v>
      </c>
      <c r="AG295">
        <v>10.06</v>
      </c>
      <c r="AH295">
        <v>0</v>
      </c>
      <c r="AI295">
        <v>1</v>
      </c>
      <c r="AJ295">
        <v>6.08</v>
      </c>
      <c r="AK295">
        <v>1</v>
      </c>
      <c r="AL295">
        <v>1</v>
      </c>
      <c r="AN295">
        <v>0</v>
      </c>
      <c r="AO295">
        <v>1</v>
      </c>
      <c r="AP295">
        <v>1</v>
      </c>
      <c r="AQ295">
        <v>0</v>
      </c>
      <c r="AR295">
        <v>0</v>
      </c>
      <c r="AS295" t="s">
        <v>1067</v>
      </c>
      <c r="AT295">
        <v>6.7</v>
      </c>
      <c r="AU295" t="s">
        <v>1082</v>
      </c>
      <c r="AV295">
        <v>0</v>
      </c>
      <c r="AW295">
        <v>2</v>
      </c>
      <c r="AX295">
        <v>39279515</v>
      </c>
      <c r="AY295">
        <v>1</v>
      </c>
      <c r="AZ295">
        <v>0</v>
      </c>
      <c r="BA295">
        <v>294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CX295">
        <f ca="1">Y295*Source!I106</f>
        <v>16.138625000000001</v>
      </c>
      <c r="CY295">
        <f>AB295</f>
        <v>547.20000000000005</v>
      </c>
      <c r="CZ295">
        <f>AF295</f>
        <v>90</v>
      </c>
      <c r="DA295">
        <f>AJ295</f>
        <v>6.08</v>
      </c>
      <c r="DB295">
        <v>0</v>
      </c>
    </row>
    <row r="296" spans="1:106">
      <c r="A296">
        <f ca="1">ROW(Source!A106)</f>
        <v>106</v>
      </c>
      <c r="B296">
        <v>39278658</v>
      </c>
      <c r="C296">
        <v>39279510</v>
      </c>
      <c r="D296">
        <v>36796579</v>
      </c>
      <c r="E296">
        <v>17</v>
      </c>
      <c r="F296">
        <v>1</v>
      </c>
      <c r="G296">
        <v>1</v>
      </c>
      <c r="H296">
        <v>3</v>
      </c>
      <c r="I296" t="s">
        <v>129</v>
      </c>
      <c r="J296" t="s">
        <v>1067</v>
      </c>
      <c r="K296" t="s">
        <v>130</v>
      </c>
      <c r="L296">
        <v>1348</v>
      </c>
      <c r="N296">
        <v>1009</v>
      </c>
      <c r="O296" t="s">
        <v>1097</v>
      </c>
      <c r="P296" t="s">
        <v>1097</v>
      </c>
      <c r="Q296">
        <v>1000</v>
      </c>
      <c r="W296">
        <v>0</v>
      </c>
      <c r="X296">
        <v>-16342244</v>
      </c>
      <c r="Y296">
        <v>1.8E-3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6.08</v>
      </c>
      <c r="AJ296">
        <v>1</v>
      </c>
      <c r="AK296">
        <v>1</v>
      </c>
      <c r="AL296">
        <v>1</v>
      </c>
      <c r="AN296">
        <v>0</v>
      </c>
      <c r="AO296">
        <v>0</v>
      </c>
      <c r="AP296">
        <v>0</v>
      </c>
      <c r="AQ296">
        <v>0</v>
      </c>
      <c r="AR296">
        <v>0</v>
      </c>
      <c r="AS296" t="s">
        <v>1067</v>
      </c>
      <c r="AT296">
        <v>1.8E-3</v>
      </c>
      <c r="AU296" t="s">
        <v>1067</v>
      </c>
      <c r="AV296">
        <v>0</v>
      </c>
      <c r="AW296">
        <v>2</v>
      </c>
      <c r="AX296">
        <v>39279516</v>
      </c>
      <c r="AY296">
        <v>1</v>
      </c>
      <c r="AZ296">
        <v>0</v>
      </c>
      <c r="BA296">
        <v>295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CX296">
        <f ca="1">Y296*Source!I106</f>
        <v>3.4686000000000001E-3</v>
      </c>
      <c r="CY296">
        <f>AA296</f>
        <v>0</v>
      </c>
      <c r="CZ296">
        <f>AE296</f>
        <v>0</v>
      </c>
      <c r="DA296">
        <f>AI296</f>
        <v>6.08</v>
      </c>
      <c r="DB296">
        <v>0</v>
      </c>
    </row>
    <row r="297" spans="1:106">
      <c r="A297">
        <f ca="1">ROW(Source!A106)</f>
        <v>106</v>
      </c>
      <c r="B297">
        <v>39278658</v>
      </c>
      <c r="C297">
        <v>39279510</v>
      </c>
      <c r="D297">
        <v>36804883</v>
      </c>
      <c r="E297">
        <v>1</v>
      </c>
      <c r="F297">
        <v>1</v>
      </c>
      <c r="G297">
        <v>1</v>
      </c>
      <c r="H297">
        <v>3</v>
      </c>
      <c r="I297" t="s">
        <v>124</v>
      </c>
      <c r="J297" t="s">
        <v>127</v>
      </c>
      <c r="K297" t="s">
        <v>125</v>
      </c>
      <c r="L297">
        <v>1355</v>
      </c>
      <c r="N297">
        <v>1010</v>
      </c>
      <c r="O297" t="s">
        <v>126</v>
      </c>
      <c r="P297" t="s">
        <v>126</v>
      </c>
      <c r="Q297">
        <v>100</v>
      </c>
      <c r="W297">
        <v>0</v>
      </c>
      <c r="X297">
        <v>-314866572</v>
      </c>
      <c r="Y297">
        <v>6.2272959999999999</v>
      </c>
      <c r="AA297">
        <v>30.4</v>
      </c>
      <c r="AB297">
        <v>0</v>
      </c>
      <c r="AC297">
        <v>0</v>
      </c>
      <c r="AD297">
        <v>0</v>
      </c>
      <c r="AE297">
        <v>5</v>
      </c>
      <c r="AF297">
        <v>0</v>
      </c>
      <c r="AG297">
        <v>0</v>
      </c>
      <c r="AH297">
        <v>0</v>
      </c>
      <c r="AI297">
        <v>6.08</v>
      </c>
      <c r="AJ297">
        <v>1</v>
      </c>
      <c r="AK297">
        <v>1</v>
      </c>
      <c r="AL297">
        <v>1</v>
      </c>
      <c r="AN297">
        <v>0</v>
      </c>
      <c r="AO297">
        <v>0</v>
      </c>
      <c r="AP297">
        <v>0</v>
      </c>
      <c r="AQ297">
        <v>0</v>
      </c>
      <c r="AR297">
        <v>0</v>
      </c>
      <c r="AS297" t="s">
        <v>1067</v>
      </c>
      <c r="AT297">
        <v>6.2272959999999999</v>
      </c>
      <c r="AU297" t="s">
        <v>1067</v>
      </c>
      <c r="AV297">
        <v>0</v>
      </c>
      <c r="AW297">
        <v>1</v>
      </c>
      <c r="AX297">
        <v>-1</v>
      </c>
      <c r="AY297">
        <v>0</v>
      </c>
      <c r="AZ297">
        <v>0</v>
      </c>
      <c r="BA297" t="s">
        <v>1067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CX297">
        <f ca="1">Y297*Source!I106</f>
        <v>11.999999391999999</v>
      </c>
      <c r="CY297">
        <f>AA297</f>
        <v>30.4</v>
      </c>
      <c r="CZ297">
        <f>AE297</f>
        <v>5</v>
      </c>
      <c r="DA297">
        <f>AI297</f>
        <v>6.08</v>
      </c>
      <c r="DB297">
        <v>0</v>
      </c>
    </row>
    <row r="298" spans="1:106">
      <c r="A298">
        <f ca="1">ROW(Source!A106)</f>
        <v>106</v>
      </c>
      <c r="B298">
        <v>39278658</v>
      </c>
      <c r="C298">
        <v>39279510</v>
      </c>
      <c r="D298">
        <v>36831561</v>
      </c>
      <c r="E298">
        <v>1</v>
      </c>
      <c r="F298">
        <v>1</v>
      </c>
      <c r="G298">
        <v>1</v>
      </c>
      <c r="H298">
        <v>3</v>
      </c>
      <c r="I298" t="s">
        <v>804</v>
      </c>
      <c r="J298" t="s">
        <v>805</v>
      </c>
      <c r="K298" t="s">
        <v>806</v>
      </c>
      <c r="L298">
        <v>1339</v>
      </c>
      <c r="N298">
        <v>1007</v>
      </c>
      <c r="O298" t="s">
        <v>1249</v>
      </c>
      <c r="P298" t="s">
        <v>1249</v>
      </c>
      <c r="Q298">
        <v>1</v>
      </c>
      <c r="W298">
        <v>0</v>
      </c>
      <c r="X298">
        <v>-1138698268</v>
      </c>
      <c r="Y298">
        <v>1.24</v>
      </c>
      <c r="AA298">
        <v>26260.07</v>
      </c>
      <c r="AB298">
        <v>0</v>
      </c>
      <c r="AC298">
        <v>0</v>
      </c>
      <c r="AD298">
        <v>0</v>
      </c>
      <c r="AE298">
        <v>4319.09</v>
      </c>
      <c r="AF298">
        <v>0</v>
      </c>
      <c r="AG298">
        <v>0</v>
      </c>
      <c r="AH298">
        <v>0</v>
      </c>
      <c r="AI298">
        <v>6.08</v>
      </c>
      <c r="AJ298">
        <v>1</v>
      </c>
      <c r="AK298">
        <v>1</v>
      </c>
      <c r="AL298">
        <v>1</v>
      </c>
      <c r="AN298">
        <v>0</v>
      </c>
      <c r="AO298">
        <v>1</v>
      </c>
      <c r="AP298">
        <v>0</v>
      </c>
      <c r="AQ298">
        <v>0</v>
      </c>
      <c r="AR298">
        <v>0</v>
      </c>
      <c r="AS298" t="s">
        <v>1067</v>
      </c>
      <c r="AT298">
        <v>1.24</v>
      </c>
      <c r="AU298" t="s">
        <v>1067</v>
      </c>
      <c r="AV298">
        <v>0</v>
      </c>
      <c r="AW298">
        <v>2</v>
      </c>
      <c r="AX298">
        <v>39279517</v>
      </c>
      <c r="AY298">
        <v>1</v>
      </c>
      <c r="AZ298">
        <v>0</v>
      </c>
      <c r="BA298">
        <v>296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CX298">
        <f ca="1">Y298*Source!I106</f>
        <v>2.3894799999999998</v>
      </c>
      <c r="CY298">
        <f>AA298</f>
        <v>26260.07</v>
      </c>
      <c r="CZ298">
        <f>AE298</f>
        <v>4319.09</v>
      </c>
      <c r="DA298">
        <f>AI298</f>
        <v>6.08</v>
      </c>
      <c r="DB298">
        <v>0</v>
      </c>
    </row>
    <row r="299" spans="1:106">
      <c r="A299">
        <f ca="1">ROW(Source!A109)</f>
        <v>109</v>
      </c>
      <c r="B299">
        <v>39278658</v>
      </c>
      <c r="C299">
        <v>39491700</v>
      </c>
      <c r="D299">
        <v>37069968</v>
      </c>
      <c r="E299">
        <v>1</v>
      </c>
      <c r="F299">
        <v>1</v>
      </c>
      <c r="G299">
        <v>1</v>
      </c>
      <c r="H299">
        <v>1</v>
      </c>
      <c r="I299" t="s">
        <v>807</v>
      </c>
      <c r="J299" t="s">
        <v>1067</v>
      </c>
      <c r="K299" t="s">
        <v>808</v>
      </c>
      <c r="L299">
        <v>1191</v>
      </c>
      <c r="N299">
        <v>1013</v>
      </c>
      <c r="O299" t="s">
        <v>574</v>
      </c>
      <c r="P299" t="s">
        <v>574</v>
      </c>
      <c r="Q299">
        <v>1</v>
      </c>
      <c r="W299">
        <v>0</v>
      </c>
      <c r="X299">
        <v>-200730820</v>
      </c>
      <c r="Y299">
        <v>10.327</v>
      </c>
      <c r="AA299">
        <v>0</v>
      </c>
      <c r="AB299">
        <v>0</v>
      </c>
      <c r="AC299">
        <v>0</v>
      </c>
      <c r="AD299">
        <v>50.95</v>
      </c>
      <c r="AE299">
        <v>0</v>
      </c>
      <c r="AF299">
        <v>0</v>
      </c>
      <c r="AG299">
        <v>0</v>
      </c>
      <c r="AH299">
        <v>8.3800000000000008</v>
      </c>
      <c r="AI299">
        <v>1</v>
      </c>
      <c r="AJ299">
        <v>1</v>
      </c>
      <c r="AK299">
        <v>1</v>
      </c>
      <c r="AL299">
        <v>6.08</v>
      </c>
      <c r="AN299">
        <v>0</v>
      </c>
      <c r="AO299">
        <v>1</v>
      </c>
      <c r="AP299">
        <v>1</v>
      </c>
      <c r="AQ299">
        <v>0</v>
      </c>
      <c r="AR299">
        <v>0</v>
      </c>
      <c r="AS299" t="s">
        <v>1067</v>
      </c>
      <c r="AT299">
        <v>8.98</v>
      </c>
      <c r="AU299" t="s">
        <v>1083</v>
      </c>
      <c r="AV299">
        <v>1</v>
      </c>
      <c r="AW299">
        <v>2</v>
      </c>
      <c r="AX299">
        <v>39491701</v>
      </c>
      <c r="AY299">
        <v>1</v>
      </c>
      <c r="AZ299">
        <v>0</v>
      </c>
      <c r="BA299">
        <v>297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CX299">
        <f ca="1">Y299*Source!I109</f>
        <v>19.900129</v>
      </c>
      <c r="CY299">
        <f>AD299</f>
        <v>50.95</v>
      </c>
      <c r="CZ299">
        <f>AH299</f>
        <v>8.3800000000000008</v>
      </c>
      <c r="DA299">
        <f>AL299</f>
        <v>6.08</v>
      </c>
      <c r="DB299">
        <v>0</v>
      </c>
    </row>
    <row r="300" spans="1:106">
      <c r="A300">
        <f ca="1">ROW(Source!A109)</f>
        <v>109</v>
      </c>
      <c r="B300">
        <v>39278658</v>
      </c>
      <c r="C300">
        <v>39491700</v>
      </c>
      <c r="D300">
        <v>37064876</v>
      </c>
      <c r="E300">
        <v>1</v>
      </c>
      <c r="F300">
        <v>1</v>
      </c>
      <c r="G300">
        <v>1</v>
      </c>
      <c r="H300">
        <v>1</v>
      </c>
      <c r="I300" t="s">
        <v>575</v>
      </c>
      <c r="J300" t="s">
        <v>1067</v>
      </c>
      <c r="K300" t="s">
        <v>576</v>
      </c>
      <c r="L300">
        <v>1191</v>
      </c>
      <c r="N300">
        <v>1013</v>
      </c>
      <c r="O300" t="s">
        <v>574</v>
      </c>
      <c r="P300" t="s">
        <v>574</v>
      </c>
      <c r="Q300">
        <v>1</v>
      </c>
      <c r="W300">
        <v>0</v>
      </c>
      <c r="X300">
        <v>-1417349443</v>
      </c>
      <c r="Y300">
        <v>0.2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1</v>
      </c>
      <c r="AJ300">
        <v>1</v>
      </c>
      <c r="AK300">
        <v>6.08</v>
      </c>
      <c r="AL300">
        <v>1</v>
      </c>
      <c r="AN300">
        <v>0</v>
      </c>
      <c r="AO300">
        <v>1</v>
      </c>
      <c r="AP300">
        <v>0</v>
      </c>
      <c r="AQ300">
        <v>0</v>
      </c>
      <c r="AR300">
        <v>0</v>
      </c>
      <c r="AS300" t="s">
        <v>1067</v>
      </c>
      <c r="AT300">
        <v>0.2</v>
      </c>
      <c r="AU300" t="s">
        <v>1067</v>
      </c>
      <c r="AV300">
        <v>2</v>
      </c>
      <c r="AW300">
        <v>2</v>
      </c>
      <c r="AX300">
        <v>39491702</v>
      </c>
      <c r="AY300">
        <v>1</v>
      </c>
      <c r="AZ300">
        <v>2048</v>
      </c>
      <c r="BA300">
        <v>298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CX300">
        <f ca="1">Y300*Source!I109</f>
        <v>0.38540000000000002</v>
      </c>
      <c r="CY300">
        <f>AD300</f>
        <v>0</v>
      </c>
      <c r="CZ300">
        <f>AH300</f>
        <v>0</v>
      </c>
      <c r="DA300">
        <f>AL300</f>
        <v>1</v>
      </c>
      <c r="DB300">
        <v>0</v>
      </c>
    </row>
    <row r="301" spans="1:106">
      <c r="A301">
        <f ca="1">ROW(Source!A109)</f>
        <v>109</v>
      </c>
      <c r="B301">
        <v>39278658</v>
      </c>
      <c r="C301">
        <v>39491700</v>
      </c>
      <c r="D301">
        <v>36882448</v>
      </c>
      <c r="E301">
        <v>1</v>
      </c>
      <c r="F301">
        <v>1</v>
      </c>
      <c r="G301">
        <v>1</v>
      </c>
      <c r="H301">
        <v>2</v>
      </c>
      <c r="I301" t="s">
        <v>763</v>
      </c>
      <c r="J301" t="s">
        <v>764</v>
      </c>
      <c r="K301" t="s">
        <v>765</v>
      </c>
      <c r="L301">
        <v>1368</v>
      </c>
      <c r="N301">
        <v>1011</v>
      </c>
      <c r="O301" t="s">
        <v>580</v>
      </c>
      <c r="P301" t="s">
        <v>580</v>
      </c>
      <c r="Q301">
        <v>1</v>
      </c>
      <c r="W301">
        <v>0</v>
      </c>
      <c r="X301">
        <v>368031958</v>
      </c>
      <c r="Y301">
        <v>7.4999999999999997E-2</v>
      </c>
      <c r="AA301">
        <v>0</v>
      </c>
      <c r="AB301">
        <v>168.17</v>
      </c>
      <c r="AC301">
        <v>11.6</v>
      </c>
      <c r="AD301">
        <v>0</v>
      </c>
      <c r="AE301">
        <v>0</v>
      </c>
      <c r="AF301">
        <v>27.66</v>
      </c>
      <c r="AG301">
        <v>11.6</v>
      </c>
      <c r="AH301">
        <v>0</v>
      </c>
      <c r="AI301">
        <v>1</v>
      </c>
      <c r="AJ301">
        <v>6.08</v>
      </c>
      <c r="AK301">
        <v>1</v>
      </c>
      <c r="AL301">
        <v>1</v>
      </c>
      <c r="AN301">
        <v>0</v>
      </c>
      <c r="AO301">
        <v>1</v>
      </c>
      <c r="AP301">
        <v>1</v>
      </c>
      <c r="AQ301">
        <v>0</v>
      </c>
      <c r="AR301">
        <v>0</v>
      </c>
      <c r="AS301" t="s">
        <v>1067</v>
      </c>
      <c r="AT301">
        <v>0.06</v>
      </c>
      <c r="AU301" t="s">
        <v>1082</v>
      </c>
      <c r="AV301">
        <v>0</v>
      </c>
      <c r="AW301">
        <v>2</v>
      </c>
      <c r="AX301">
        <v>39491703</v>
      </c>
      <c r="AY301">
        <v>1</v>
      </c>
      <c r="AZ301">
        <v>0</v>
      </c>
      <c r="BA301">
        <v>299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CX301">
        <f ca="1">Y301*Source!I109</f>
        <v>0.14452499999999999</v>
      </c>
      <c r="CY301">
        <f>AB301</f>
        <v>168.17</v>
      </c>
      <c r="CZ301">
        <f>AF301</f>
        <v>27.66</v>
      </c>
      <c r="DA301">
        <f>AJ301</f>
        <v>6.08</v>
      </c>
      <c r="DB301">
        <v>0</v>
      </c>
    </row>
    <row r="302" spans="1:106">
      <c r="A302">
        <f ca="1">ROW(Source!A109)</f>
        <v>109</v>
      </c>
      <c r="B302">
        <v>39278658</v>
      </c>
      <c r="C302">
        <v>39491700</v>
      </c>
      <c r="D302">
        <v>36883554</v>
      </c>
      <c r="E302">
        <v>1</v>
      </c>
      <c r="F302">
        <v>1</v>
      </c>
      <c r="G302">
        <v>1</v>
      </c>
      <c r="H302">
        <v>2</v>
      </c>
      <c r="I302" t="s">
        <v>577</v>
      </c>
      <c r="J302" t="s">
        <v>578</v>
      </c>
      <c r="K302" t="s">
        <v>579</v>
      </c>
      <c r="L302">
        <v>1368</v>
      </c>
      <c r="N302">
        <v>1011</v>
      </c>
      <c r="O302" t="s">
        <v>580</v>
      </c>
      <c r="P302" t="s">
        <v>580</v>
      </c>
      <c r="Q302">
        <v>1</v>
      </c>
      <c r="W302">
        <v>0</v>
      </c>
      <c r="X302">
        <v>1372534845</v>
      </c>
      <c r="Y302">
        <v>0.17500000000000002</v>
      </c>
      <c r="AA302">
        <v>0</v>
      </c>
      <c r="AB302">
        <v>399.52</v>
      </c>
      <c r="AC302">
        <v>11.6</v>
      </c>
      <c r="AD302">
        <v>0</v>
      </c>
      <c r="AE302">
        <v>0</v>
      </c>
      <c r="AF302">
        <v>65.709999999999994</v>
      </c>
      <c r="AG302">
        <v>11.6</v>
      </c>
      <c r="AH302">
        <v>0</v>
      </c>
      <c r="AI302">
        <v>1</v>
      </c>
      <c r="AJ302">
        <v>6.08</v>
      </c>
      <c r="AK302">
        <v>1</v>
      </c>
      <c r="AL302">
        <v>1</v>
      </c>
      <c r="AN302">
        <v>0</v>
      </c>
      <c r="AO302">
        <v>1</v>
      </c>
      <c r="AP302">
        <v>1</v>
      </c>
      <c r="AQ302">
        <v>0</v>
      </c>
      <c r="AR302">
        <v>0</v>
      </c>
      <c r="AS302" t="s">
        <v>1067</v>
      </c>
      <c r="AT302">
        <v>0.14000000000000001</v>
      </c>
      <c r="AU302" t="s">
        <v>1082</v>
      </c>
      <c r="AV302">
        <v>0</v>
      </c>
      <c r="AW302">
        <v>2</v>
      </c>
      <c r="AX302">
        <v>39491704</v>
      </c>
      <c r="AY302">
        <v>1</v>
      </c>
      <c r="AZ302">
        <v>0</v>
      </c>
      <c r="BA302">
        <v>300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CX302">
        <f ca="1">Y302*Source!I109</f>
        <v>0.33722500000000005</v>
      </c>
      <c r="CY302">
        <f>AB302</f>
        <v>399.52</v>
      </c>
      <c r="CZ302">
        <f>AF302</f>
        <v>65.709999999999994</v>
      </c>
      <c r="DA302">
        <f>AJ302</f>
        <v>6.08</v>
      </c>
      <c r="DB302">
        <v>0</v>
      </c>
    </row>
    <row r="303" spans="1:106">
      <c r="A303">
        <f ca="1">ROW(Source!A109)</f>
        <v>109</v>
      </c>
      <c r="B303">
        <v>39278658</v>
      </c>
      <c r="C303">
        <v>39491700</v>
      </c>
      <c r="D303">
        <v>36884416</v>
      </c>
      <c r="E303">
        <v>1</v>
      </c>
      <c r="F303">
        <v>1</v>
      </c>
      <c r="G303">
        <v>1</v>
      </c>
      <c r="H303">
        <v>2</v>
      </c>
      <c r="I303" t="s">
        <v>809</v>
      </c>
      <c r="J303" t="s">
        <v>810</v>
      </c>
      <c r="K303" t="s">
        <v>811</v>
      </c>
      <c r="L303">
        <v>1368</v>
      </c>
      <c r="N303">
        <v>1011</v>
      </c>
      <c r="O303" t="s">
        <v>580</v>
      </c>
      <c r="P303" t="s">
        <v>580</v>
      </c>
      <c r="Q303">
        <v>1</v>
      </c>
      <c r="W303">
        <v>0</v>
      </c>
      <c r="X303">
        <v>271748449</v>
      </c>
      <c r="Y303">
        <v>9.3500000000000014</v>
      </c>
      <c r="AA303">
        <v>0</v>
      </c>
      <c r="AB303">
        <v>41.47</v>
      </c>
      <c r="AC303">
        <v>0</v>
      </c>
      <c r="AD303">
        <v>0</v>
      </c>
      <c r="AE303">
        <v>0</v>
      </c>
      <c r="AF303">
        <v>6.82</v>
      </c>
      <c r="AG303">
        <v>0</v>
      </c>
      <c r="AH303">
        <v>0</v>
      </c>
      <c r="AI303">
        <v>1</v>
      </c>
      <c r="AJ303">
        <v>6.08</v>
      </c>
      <c r="AK303">
        <v>1</v>
      </c>
      <c r="AL303">
        <v>1</v>
      </c>
      <c r="AN303">
        <v>0</v>
      </c>
      <c r="AO303">
        <v>1</v>
      </c>
      <c r="AP303">
        <v>1</v>
      </c>
      <c r="AQ303">
        <v>0</v>
      </c>
      <c r="AR303">
        <v>0</v>
      </c>
      <c r="AS303" t="s">
        <v>1067</v>
      </c>
      <c r="AT303">
        <v>7.48</v>
      </c>
      <c r="AU303" t="s">
        <v>1082</v>
      </c>
      <c r="AV303">
        <v>0</v>
      </c>
      <c r="AW303">
        <v>2</v>
      </c>
      <c r="AX303">
        <v>39491705</v>
      </c>
      <c r="AY303">
        <v>1</v>
      </c>
      <c r="AZ303">
        <v>0</v>
      </c>
      <c r="BA303">
        <v>301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CX303">
        <f ca="1">Y303*Source!I109</f>
        <v>18.017450000000004</v>
      </c>
      <c r="CY303">
        <f>AB303</f>
        <v>41.47</v>
      </c>
      <c r="CZ303">
        <f>AF303</f>
        <v>6.82</v>
      </c>
      <c r="DA303">
        <f>AJ303</f>
        <v>6.08</v>
      </c>
      <c r="DB303">
        <v>0</v>
      </c>
    </row>
    <row r="304" spans="1:106">
      <c r="A304">
        <f ca="1">ROW(Source!A109)</f>
        <v>109</v>
      </c>
      <c r="B304">
        <v>39278658</v>
      </c>
      <c r="C304">
        <v>39491700</v>
      </c>
      <c r="D304">
        <v>36801792</v>
      </c>
      <c r="E304">
        <v>1</v>
      </c>
      <c r="F304">
        <v>1</v>
      </c>
      <c r="G304">
        <v>1</v>
      </c>
      <c r="H304">
        <v>3</v>
      </c>
      <c r="I304" t="s">
        <v>721</v>
      </c>
      <c r="J304" t="s">
        <v>722</v>
      </c>
      <c r="K304" t="s">
        <v>723</v>
      </c>
      <c r="L304">
        <v>1339</v>
      </c>
      <c r="N304">
        <v>1007</v>
      </c>
      <c r="O304" t="s">
        <v>1249</v>
      </c>
      <c r="P304" t="s">
        <v>1249</v>
      </c>
      <c r="Q304">
        <v>1</v>
      </c>
      <c r="W304">
        <v>0</v>
      </c>
      <c r="X304">
        <v>-1660354250</v>
      </c>
      <c r="Y304">
        <v>0.01</v>
      </c>
      <c r="AA304">
        <v>14.84</v>
      </c>
      <c r="AB304">
        <v>0</v>
      </c>
      <c r="AC304">
        <v>0</v>
      </c>
      <c r="AD304">
        <v>0</v>
      </c>
      <c r="AE304">
        <v>2.44</v>
      </c>
      <c r="AF304">
        <v>0</v>
      </c>
      <c r="AG304">
        <v>0</v>
      </c>
      <c r="AH304">
        <v>0</v>
      </c>
      <c r="AI304">
        <v>6.08</v>
      </c>
      <c r="AJ304">
        <v>1</v>
      </c>
      <c r="AK304">
        <v>1</v>
      </c>
      <c r="AL304">
        <v>1</v>
      </c>
      <c r="AN304">
        <v>0</v>
      </c>
      <c r="AO304">
        <v>1</v>
      </c>
      <c r="AP304">
        <v>0</v>
      </c>
      <c r="AQ304">
        <v>0</v>
      </c>
      <c r="AR304">
        <v>0</v>
      </c>
      <c r="AS304" t="s">
        <v>1067</v>
      </c>
      <c r="AT304">
        <v>0.01</v>
      </c>
      <c r="AU304" t="s">
        <v>1067</v>
      </c>
      <c r="AV304">
        <v>0</v>
      </c>
      <c r="AW304">
        <v>2</v>
      </c>
      <c r="AX304">
        <v>39491706</v>
      </c>
      <c r="AY304">
        <v>1</v>
      </c>
      <c r="AZ304">
        <v>0</v>
      </c>
      <c r="BA304">
        <v>302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CX304">
        <f ca="1">Y304*Source!I109</f>
        <v>1.9270000000000002E-2</v>
      </c>
      <c r="CY304">
        <f>AA304</f>
        <v>14.84</v>
      </c>
      <c r="CZ304">
        <f>AE304</f>
        <v>2.44</v>
      </c>
      <c r="DA304">
        <f>AI304</f>
        <v>6.08</v>
      </c>
      <c r="DB304">
        <v>0</v>
      </c>
    </row>
    <row r="305" spans="1:106">
      <c r="A305">
        <f ca="1">ROW(Source!A109)</f>
        <v>109</v>
      </c>
      <c r="B305">
        <v>39278658</v>
      </c>
      <c r="C305">
        <v>39491700</v>
      </c>
      <c r="D305">
        <v>36805524</v>
      </c>
      <c r="E305">
        <v>1</v>
      </c>
      <c r="F305">
        <v>1</v>
      </c>
      <c r="G305">
        <v>1</v>
      </c>
      <c r="H305">
        <v>3</v>
      </c>
      <c r="I305" t="s">
        <v>702</v>
      </c>
      <c r="J305" t="s">
        <v>703</v>
      </c>
      <c r="K305" t="s">
        <v>704</v>
      </c>
      <c r="L305">
        <v>1346</v>
      </c>
      <c r="N305">
        <v>1009</v>
      </c>
      <c r="O305" t="s">
        <v>1227</v>
      </c>
      <c r="P305" t="s">
        <v>1227</v>
      </c>
      <c r="Q305">
        <v>1</v>
      </c>
      <c r="W305">
        <v>0</v>
      </c>
      <c r="X305">
        <v>813963326</v>
      </c>
      <c r="Y305">
        <v>1</v>
      </c>
      <c r="AA305">
        <v>11.07</v>
      </c>
      <c r="AB305">
        <v>0</v>
      </c>
      <c r="AC305">
        <v>0</v>
      </c>
      <c r="AD305">
        <v>0</v>
      </c>
      <c r="AE305">
        <v>1.82</v>
      </c>
      <c r="AF305">
        <v>0</v>
      </c>
      <c r="AG305">
        <v>0</v>
      </c>
      <c r="AH305">
        <v>0</v>
      </c>
      <c r="AI305">
        <v>6.08</v>
      </c>
      <c r="AJ305">
        <v>1</v>
      </c>
      <c r="AK305">
        <v>1</v>
      </c>
      <c r="AL305">
        <v>1</v>
      </c>
      <c r="AN305">
        <v>0</v>
      </c>
      <c r="AO305">
        <v>1</v>
      </c>
      <c r="AP305">
        <v>0</v>
      </c>
      <c r="AQ305">
        <v>0</v>
      </c>
      <c r="AR305">
        <v>0</v>
      </c>
      <c r="AS305" t="s">
        <v>1067</v>
      </c>
      <c r="AT305">
        <v>1</v>
      </c>
      <c r="AU305" t="s">
        <v>1067</v>
      </c>
      <c r="AV305">
        <v>0</v>
      </c>
      <c r="AW305">
        <v>2</v>
      </c>
      <c r="AX305">
        <v>39491707</v>
      </c>
      <c r="AY305">
        <v>1</v>
      </c>
      <c r="AZ305">
        <v>0</v>
      </c>
      <c r="BA305">
        <v>303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CX305">
        <f ca="1">Y305*Source!I109</f>
        <v>1.927</v>
      </c>
      <c r="CY305">
        <f>AA305</f>
        <v>11.07</v>
      </c>
      <c r="CZ305">
        <f>AE305</f>
        <v>1.82</v>
      </c>
      <c r="DA305">
        <f>AI305</f>
        <v>6.08</v>
      </c>
      <c r="DB305">
        <v>0</v>
      </c>
    </row>
    <row r="306" spans="1:106">
      <c r="A306">
        <f ca="1">ROW(Source!A109)</f>
        <v>109</v>
      </c>
      <c r="B306">
        <v>39278658</v>
      </c>
      <c r="C306">
        <v>39491700</v>
      </c>
      <c r="D306">
        <v>36797048</v>
      </c>
      <c r="E306">
        <v>17</v>
      </c>
      <c r="F306">
        <v>1</v>
      </c>
      <c r="G306">
        <v>1</v>
      </c>
      <c r="H306">
        <v>3</v>
      </c>
      <c r="I306" t="s">
        <v>137</v>
      </c>
      <c r="J306" t="s">
        <v>1067</v>
      </c>
      <c r="K306" t="s">
        <v>138</v>
      </c>
      <c r="L306">
        <v>1346</v>
      </c>
      <c r="N306">
        <v>1009</v>
      </c>
      <c r="O306" t="s">
        <v>1227</v>
      </c>
      <c r="P306" t="s">
        <v>1227</v>
      </c>
      <c r="Q306">
        <v>1</v>
      </c>
      <c r="W306">
        <v>0</v>
      </c>
      <c r="X306">
        <v>24890420</v>
      </c>
      <c r="Y306">
        <v>13.8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6.08</v>
      </c>
      <c r="AJ306">
        <v>1</v>
      </c>
      <c r="AK306">
        <v>1</v>
      </c>
      <c r="AL306">
        <v>1</v>
      </c>
      <c r="AN306">
        <v>0</v>
      </c>
      <c r="AO306">
        <v>0</v>
      </c>
      <c r="AP306">
        <v>0</v>
      </c>
      <c r="AQ306">
        <v>0</v>
      </c>
      <c r="AR306">
        <v>0</v>
      </c>
      <c r="AS306" t="s">
        <v>1067</v>
      </c>
      <c r="AT306">
        <v>13.8</v>
      </c>
      <c r="AU306" t="s">
        <v>1067</v>
      </c>
      <c r="AV306">
        <v>0</v>
      </c>
      <c r="AW306">
        <v>2</v>
      </c>
      <c r="AX306">
        <v>39491708</v>
      </c>
      <c r="AY306">
        <v>1</v>
      </c>
      <c r="AZ306">
        <v>0</v>
      </c>
      <c r="BA306">
        <v>304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CX306">
        <f ca="1">Y306*Source!I109</f>
        <v>26.592600000000001</v>
      </c>
      <c r="CY306">
        <f>AA306</f>
        <v>0</v>
      </c>
      <c r="CZ306">
        <f>AE306</f>
        <v>0</v>
      </c>
      <c r="DA306">
        <f>AI306</f>
        <v>6.08</v>
      </c>
      <c r="DB306">
        <v>0</v>
      </c>
    </row>
    <row r="307" spans="1:106">
      <c r="A307">
        <f ca="1">ROW(Source!A109)</f>
        <v>109</v>
      </c>
      <c r="B307">
        <v>39278658</v>
      </c>
      <c r="C307">
        <v>39491700</v>
      </c>
      <c r="D307">
        <v>36837572</v>
      </c>
      <c r="E307">
        <v>1</v>
      </c>
      <c r="F307">
        <v>1</v>
      </c>
      <c r="G307">
        <v>1</v>
      </c>
      <c r="H307">
        <v>3</v>
      </c>
      <c r="I307" t="s">
        <v>1260</v>
      </c>
      <c r="J307" t="s">
        <v>1262</v>
      </c>
      <c r="K307" t="s">
        <v>1261</v>
      </c>
      <c r="L307">
        <v>1346</v>
      </c>
      <c r="N307">
        <v>1009</v>
      </c>
      <c r="O307" t="s">
        <v>1227</v>
      </c>
      <c r="P307" t="s">
        <v>1227</v>
      </c>
      <c r="Q307">
        <v>1</v>
      </c>
      <c r="W307">
        <v>0</v>
      </c>
      <c r="X307">
        <v>1872365097</v>
      </c>
      <c r="Y307">
        <v>13.8</v>
      </c>
      <c r="AA307">
        <v>96.31</v>
      </c>
      <c r="AB307">
        <v>0</v>
      </c>
      <c r="AC307">
        <v>0</v>
      </c>
      <c r="AD307">
        <v>0</v>
      </c>
      <c r="AE307">
        <v>15.84</v>
      </c>
      <c r="AF307">
        <v>0</v>
      </c>
      <c r="AG307">
        <v>0</v>
      </c>
      <c r="AH307">
        <v>0</v>
      </c>
      <c r="AI307">
        <v>6.08</v>
      </c>
      <c r="AJ307">
        <v>1</v>
      </c>
      <c r="AK307">
        <v>1</v>
      </c>
      <c r="AL307">
        <v>1</v>
      </c>
      <c r="AN307">
        <v>0</v>
      </c>
      <c r="AO307">
        <v>0</v>
      </c>
      <c r="AP307">
        <v>0</v>
      </c>
      <c r="AQ307">
        <v>0</v>
      </c>
      <c r="AR307">
        <v>0</v>
      </c>
      <c r="AS307" t="s">
        <v>1067</v>
      </c>
      <c r="AT307">
        <v>13.8</v>
      </c>
      <c r="AU307" t="s">
        <v>1067</v>
      </c>
      <c r="AV307">
        <v>0</v>
      </c>
      <c r="AW307">
        <v>1</v>
      </c>
      <c r="AX307">
        <v>-1</v>
      </c>
      <c r="AY307">
        <v>0</v>
      </c>
      <c r="AZ307">
        <v>0</v>
      </c>
      <c r="BA307" t="s">
        <v>1067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CX307">
        <f ca="1">Y307*Source!I109</f>
        <v>26.592600000000001</v>
      </c>
      <c r="CY307">
        <f>AA307</f>
        <v>96.31</v>
      </c>
      <c r="CZ307">
        <f>AE307</f>
        <v>15.84</v>
      </c>
      <c r="DA307">
        <f>AI307</f>
        <v>6.08</v>
      </c>
      <c r="DB307">
        <v>0</v>
      </c>
    </row>
    <row r="308" spans="1:106">
      <c r="A308">
        <f ca="1">ROW(Source!A112)</f>
        <v>112</v>
      </c>
      <c r="B308">
        <v>39278658</v>
      </c>
      <c r="C308">
        <v>39279519</v>
      </c>
      <c r="D308">
        <v>37065248</v>
      </c>
      <c r="E308">
        <v>1</v>
      </c>
      <c r="F308">
        <v>1</v>
      </c>
      <c r="G308">
        <v>1</v>
      </c>
      <c r="H308">
        <v>1</v>
      </c>
      <c r="I308" t="s">
        <v>584</v>
      </c>
      <c r="J308" t="s">
        <v>1067</v>
      </c>
      <c r="K308" t="s">
        <v>585</v>
      </c>
      <c r="L308">
        <v>1191</v>
      </c>
      <c r="N308">
        <v>1013</v>
      </c>
      <c r="O308" t="s">
        <v>574</v>
      </c>
      <c r="P308" t="s">
        <v>574</v>
      </c>
      <c r="Q308">
        <v>1</v>
      </c>
      <c r="W308">
        <v>0</v>
      </c>
      <c r="X308">
        <v>-400197608</v>
      </c>
      <c r="Y308">
        <v>4.3469999999999995</v>
      </c>
      <c r="AA308">
        <v>0</v>
      </c>
      <c r="AB308">
        <v>0</v>
      </c>
      <c r="AC308">
        <v>0</v>
      </c>
      <c r="AD308">
        <v>51.86</v>
      </c>
      <c r="AE308">
        <v>0</v>
      </c>
      <c r="AF308">
        <v>0</v>
      </c>
      <c r="AG308">
        <v>0</v>
      </c>
      <c r="AH308">
        <v>8.5299999999999994</v>
      </c>
      <c r="AI308">
        <v>1</v>
      </c>
      <c r="AJ308">
        <v>1</v>
      </c>
      <c r="AK308">
        <v>1</v>
      </c>
      <c r="AL308">
        <v>6.08</v>
      </c>
      <c r="AN308">
        <v>0</v>
      </c>
      <c r="AO308">
        <v>1</v>
      </c>
      <c r="AP308">
        <v>1</v>
      </c>
      <c r="AQ308">
        <v>0</v>
      </c>
      <c r="AR308">
        <v>0</v>
      </c>
      <c r="AS308" t="s">
        <v>1067</v>
      </c>
      <c r="AT308">
        <v>3.78</v>
      </c>
      <c r="AU308" t="s">
        <v>1083</v>
      </c>
      <c r="AV308">
        <v>1</v>
      </c>
      <c r="AW308">
        <v>2</v>
      </c>
      <c r="AX308">
        <v>39279520</v>
      </c>
      <c r="AY308">
        <v>1</v>
      </c>
      <c r="AZ308">
        <v>0</v>
      </c>
      <c r="BA308">
        <v>305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CX308">
        <f ca="1">Y308*Source!I112</f>
        <v>8.3766689999999997</v>
      </c>
      <c r="CY308">
        <f>AD308</f>
        <v>51.86</v>
      </c>
      <c r="CZ308">
        <f>AH308</f>
        <v>8.5299999999999994</v>
      </c>
      <c r="DA308">
        <f>AL308</f>
        <v>6.08</v>
      </c>
      <c r="DB308">
        <v>0</v>
      </c>
    </row>
    <row r="309" spans="1:106">
      <c r="A309">
        <f ca="1">ROW(Source!A112)</f>
        <v>112</v>
      </c>
      <c r="B309">
        <v>39278658</v>
      </c>
      <c r="C309">
        <v>39279519</v>
      </c>
      <c r="D309">
        <v>36797583</v>
      </c>
      <c r="E309">
        <v>17</v>
      </c>
      <c r="F309">
        <v>1</v>
      </c>
      <c r="G309">
        <v>1</v>
      </c>
      <c r="H309">
        <v>3</v>
      </c>
      <c r="I309" t="s">
        <v>148</v>
      </c>
      <c r="J309" t="s">
        <v>1067</v>
      </c>
      <c r="K309" t="s">
        <v>149</v>
      </c>
      <c r="L309">
        <v>1348</v>
      </c>
      <c r="N309">
        <v>1009</v>
      </c>
      <c r="O309" t="s">
        <v>1097</v>
      </c>
      <c r="P309" t="s">
        <v>1097</v>
      </c>
      <c r="Q309">
        <v>1000</v>
      </c>
      <c r="W309">
        <v>0</v>
      </c>
      <c r="X309">
        <v>2135888249</v>
      </c>
      <c r="Y309">
        <v>1.0999999999999999E-2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6.08</v>
      </c>
      <c r="AJ309">
        <v>1</v>
      </c>
      <c r="AK309">
        <v>1</v>
      </c>
      <c r="AL309">
        <v>1</v>
      </c>
      <c r="AN309">
        <v>0</v>
      </c>
      <c r="AO309">
        <v>0</v>
      </c>
      <c r="AP309">
        <v>0</v>
      </c>
      <c r="AQ309">
        <v>0</v>
      </c>
      <c r="AR309">
        <v>0</v>
      </c>
      <c r="AS309" t="s">
        <v>1067</v>
      </c>
      <c r="AT309">
        <v>1.0999999999999999E-2</v>
      </c>
      <c r="AU309" t="s">
        <v>1067</v>
      </c>
      <c r="AV309">
        <v>0</v>
      </c>
      <c r="AW309">
        <v>2</v>
      </c>
      <c r="AX309">
        <v>39279521</v>
      </c>
      <c r="AY309">
        <v>1</v>
      </c>
      <c r="AZ309">
        <v>0</v>
      </c>
      <c r="BA309">
        <v>306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CX309">
        <f ca="1">Y309*Source!I112</f>
        <v>2.1197000000000001E-2</v>
      </c>
      <c r="CY309">
        <f>AA309</f>
        <v>0</v>
      </c>
      <c r="CZ309">
        <f>AE309</f>
        <v>0</v>
      </c>
      <c r="DA309">
        <f>AI309</f>
        <v>6.08</v>
      </c>
      <c r="DB309">
        <v>0</v>
      </c>
    </row>
    <row r="310" spans="1:106">
      <c r="A310">
        <f ca="1">ROW(Source!A112)</f>
        <v>112</v>
      </c>
      <c r="B310">
        <v>39278658</v>
      </c>
      <c r="C310">
        <v>39279519</v>
      </c>
      <c r="D310">
        <v>36838954</v>
      </c>
      <c r="E310">
        <v>1</v>
      </c>
      <c r="F310">
        <v>1</v>
      </c>
      <c r="G310">
        <v>1</v>
      </c>
      <c r="H310">
        <v>3</v>
      </c>
      <c r="I310" t="s">
        <v>144</v>
      </c>
      <c r="J310" t="s">
        <v>146</v>
      </c>
      <c r="K310" t="s">
        <v>145</v>
      </c>
      <c r="L310">
        <v>1346</v>
      </c>
      <c r="N310">
        <v>1009</v>
      </c>
      <c r="O310" t="s">
        <v>1227</v>
      </c>
      <c r="P310" t="s">
        <v>1227</v>
      </c>
      <c r="Q310">
        <v>1</v>
      </c>
      <c r="W310">
        <v>0</v>
      </c>
      <c r="X310">
        <v>-608190322</v>
      </c>
      <c r="Y310">
        <v>11</v>
      </c>
      <c r="AA310">
        <v>198.21</v>
      </c>
      <c r="AB310">
        <v>0</v>
      </c>
      <c r="AC310">
        <v>0</v>
      </c>
      <c r="AD310">
        <v>0</v>
      </c>
      <c r="AE310">
        <v>32.6</v>
      </c>
      <c r="AF310">
        <v>0</v>
      </c>
      <c r="AG310">
        <v>0</v>
      </c>
      <c r="AH310">
        <v>0</v>
      </c>
      <c r="AI310">
        <v>6.08</v>
      </c>
      <c r="AJ310">
        <v>1</v>
      </c>
      <c r="AK310">
        <v>1</v>
      </c>
      <c r="AL310">
        <v>1</v>
      </c>
      <c r="AN310">
        <v>0</v>
      </c>
      <c r="AO310">
        <v>0</v>
      </c>
      <c r="AP310">
        <v>0</v>
      </c>
      <c r="AQ310">
        <v>0</v>
      </c>
      <c r="AR310">
        <v>0</v>
      </c>
      <c r="AS310" t="s">
        <v>1067</v>
      </c>
      <c r="AT310">
        <v>11</v>
      </c>
      <c r="AU310" t="s">
        <v>1067</v>
      </c>
      <c r="AV310">
        <v>0</v>
      </c>
      <c r="AW310">
        <v>1</v>
      </c>
      <c r="AX310">
        <v>-1</v>
      </c>
      <c r="AY310">
        <v>0</v>
      </c>
      <c r="AZ310">
        <v>0</v>
      </c>
      <c r="BA310" t="s">
        <v>1067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CX310">
        <f ca="1">Y310*Source!I112</f>
        <v>21.196999999999999</v>
      </c>
      <c r="CY310">
        <f>AA310</f>
        <v>198.21</v>
      </c>
      <c r="CZ310">
        <f>AE310</f>
        <v>32.6</v>
      </c>
      <c r="DA310">
        <f>AI310</f>
        <v>6.08</v>
      </c>
      <c r="DB310">
        <v>0</v>
      </c>
    </row>
    <row r="311" spans="1:106">
      <c r="A311">
        <f ca="1">ROW(Source!A115)</f>
        <v>115</v>
      </c>
      <c r="B311">
        <v>39278658</v>
      </c>
      <c r="C311">
        <v>39486749</v>
      </c>
      <c r="D311">
        <v>37072887</v>
      </c>
      <c r="E311">
        <v>1</v>
      </c>
      <c r="F311">
        <v>1</v>
      </c>
      <c r="G311">
        <v>1</v>
      </c>
      <c r="H311">
        <v>1</v>
      </c>
      <c r="I311" t="s">
        <v>812</v>
      </c>
      <c r="J311" t="s">
        <v>1067</v>
      </c>
      <c r="K311" t="s">
        <v>813</v>
      </c>
      <c r="L311">
        <v>1191</v>
      </c>
      <c r="N311">
        <v>1013</v>
      </c>
      <c r="O311" t="s">
        <v>574</v>
      </c>
      <c r="P311" t="s">
        <v>574</v>
      </c>
      <c r="Q311">
        <v>1</v>
      </c>
      <c r="W311">
        <v>0</v>
      </c>
      <c r="X311">
        <v>1799141607</v>
      </c>
      <c r="Y311">
        <v>58.971999999999994</v>
      </c>
      <c r="AA311">
        <v>0</v>
      </c>
      <c r="AB311">
        <v>0</v>
      </c>
      <c r="AC311">
        <v>0</v>
      </c>
      <c r="AD311">
        <v>62.08</v>
      </c>
      <c r="AE311">
        <v>0</v>
      </c>
      <c r="AF311">
        <v>0</v>
      </c>
      <c r="AG311">
        <v>0</v>
      </c>
      <c r="AH311">
        <v>10.210000000000001</v>
      </c>
      <c r="AI311">
        <v>1</v>
      </c>
      <c r="AJ311">
        <v>1</v>
      </c>
      <c r="AK311">
        <v>1</v>
      </c>
      <c r="AL311">
        <v>6.08</v>
      </c>
      <c r="AN311">
        <v>0</v>
      </c>
      <c r="AO311">
        <v>1</v>
      </c>
      <c r="AP311">
        <v>1</v>
      </c>
      <c r="AQ311">
        <v>0</v>
      </c>
      <c r="AR311">
        <v>0</v>
      </c>
      <c r="AS311" t="s">
        <v>1067</v>
      </c>
      <c r="AT311">
        <v>51.28</v>
      </c>
      <c r="AU311" t="s">
        <v>1083</v>
      </c>
      <c r="AV311">
        <v>1</v>
      </c>
      <c r="AW311">
        <v>2</v>
      </c>
      <c r="AX311">
        <v>39486750</v>
      </c>
      <c r="AY311">
        <v>1</v>
      </c>
      <c r="AZ311">
        <v>0</v>
      </c>
      <c r="BA311">
        <v>307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CX311">
        <f ca="1">Y311*Source!I115</f>
        <v>113.639044</v>
      </c>
      <c r="CY311">
        <f>AD311</f>
        <v>62.08</v>
      </c>
      <c r="CZ311">
        <f>AH311</f>
        <v>10.210000000000001</v>
      </c>
      <c r="DA311">
        <f>AL311</f>
        <v>6.08</v>
      </c>
      <c r="DB311">
        <v>0</v>
      </c>
    </row>
    <row r="312" spans="1:106">
      <c r="A312">
        <f ca="1">ROW(Source!A115)</f>
        <v>115</v>
      </c>
      <c r="B312">
        <v>39278658</v>
      </c>
      <c r="C312">
        <v>39486749</v>
      </c>
      <c r="D312">
        <v>37064876</v>
      </c>
      <c r="E312">
        <v>1</v>
      </c>
      <c r="F312">
        <v>1</v>
      </c>
      <c r="G312">
        <v>1</v>
      </c>
      <c r="H312">
        <v>1</v>
      </c>
      <c r="I312" t="s">
        <v>575</v>
      </c>
      <c r="J312" t="s">
        <v>1067</v>
      </c>
      <c r="K312" t="s">
        <v>576</v>
      </c>
      <c r="L312">
        <v>1191</v>
      </c>
      <c r="N312">
        <v>1013</v>
      </c>
      <c r="O312" t="s">
        <v>574</v>
      </c>
      <c r="P312" t="s">
        <v>574</v>
      </c>
      <c r="Q312">
        <v>1</v>
      </c>
      <c r="W312">
        <v>0</v>
      </c>
      <c r="X312">
        <v>-1417349443</v>
      </c>
      <c r="Y312">
        <v>0.08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1</v>
      </c>
      <c r="AJ312">
        <v>1</v>
      </c>
      <c r="AK312">
        <v>6.08</v>
      </c>
      <c r="AL312">
        <v>1</v>
      </c>
      <c r="AN312">
        <v>0</v>
      </c>
      <c r="AO312">
        <v>1</v>
      </c>
      <c r="AP312">
        <v>0</v>
      </c>
      <c r="AQ312">
        <v>0</v>
      </c>
      <c r="AR312">
        <v>0</v>
      </c>
      <c r="AS312" t="s">
        <v>1067</v>
      </c>
      <c r="AT312">
        <v>0.08</v>
      </c>
      <c r="AU312" t="s">
        <v>1067</v>
      </c>
      <c r="AV312">
        <v>2</v>
      </c>
      <c r="AW312">
        <v>2</v>
      </c>
      <c r="AX312">
        <v>39486751</v>
      </c>
      <c r="AY312">
        <v>1</v>
      </c>
      <c r="AZ312">
        <v>2048</v>
      </c>
      <c r="BA312">
        <v>308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CX312">
        <f ca="1">Y312*Source!I115</f>
        <v>0.15416000000000002</v>
      </c>
      <c r="CY312">
        <f>AD312</f>
        <v>0</v>
      </c>
      <c r="CZ312">
        <f>AH312</f>
        <v>0</v>
      </c>
      <c r="DA312">
        <f>AL312</f>
        <v>1</v>
      </c>
      <c r="DB312">
        <v>0</v>
      </c>
    </row>
    <row r="313" spans="1:106">
      <c r="A313">
        <f ca="1">ROW(Source!A115)</f>
        <v>115</v>
      </c>
      <c r="B313">
        <v>39278658</v>
      </c>
      <c r="C313">
        <v>39486749</v>
      </c>
      <c r="D313">
        <v>36882452</v>
      </c>
      <c r="E313">
        <v>1</v>
      </c>
      <c r="F313">
        <v>1</v>
      </c>
      <c r="G313">
        <v>1</v>
      </c>
      <c r="H313">
        <v>2</v>
      </c>
      <c r="I313" t="s">
        <v>632</v>
      </c>
      <c r="J313" t="s">
        <v>633</v>
      </c>
      <c r="K313" t="s">
        <v>634</v>
      </c>
      <c r="L313">
        <v>1368</v>
      </c>
      <c r="N313">
        <v>1011</v>
      </c>
      <c r="O313" t="s">
        <v>580</v>
      </c>
      <c r="P313" t="s">
        <v>580</v>
      </c>
      <c r="Q313">
        <v>1</v>
      </c>
      <c r="W313">
        <v>0</v>
      </c>
      <c r="X313">
        <v>1188625873</v>
      </c>
      <c r="Y313">
        <v>3.7499999999999999E-2</v>
      </c>
      <c r="AA313">
        <v>0</v>
      </c>
      <c r="AB313">
        <v>190.06</v>
      </c>
      <c r="AC313">
        <v>13.5</v>
      </c>
      <c r="AD313">
        <v>0</v>
      </c>
      <c r="AE313">
        <v>0</v>
      </c>
      <c r="AF313">
        <v>31.26</v>
      </c>
      <c r="AG313">
        <v>13.5</v>
      </c>
      <c r="AH313">
        <v>0</v>
      </c>
      <c r="AI313">
        <v>1</v>
      </c>
      <c r="AJ313">
        <v>6.08</v>
      </c>
      <c r="AK313">
        <v>1</v>
      </c>
      <c r="AL313">
        <v>1</v>
      </c>
      <c r="AN313">
        <v>0</v>
      </c>
      <c r="AO313">
        <v>1</v>
      </c>
      <c r="AP313">
        <v>1</v>
      </c>
      <c r="AQ313">
        <v>0</v>
      </c>
      <c r="AR313">
        <v>0</v>
      </c>
      <c r="AS313" t="s">
        <v>1067</v>
      </c>
      <c r="AT313">
        <v>0.03</v>
      </c>
      <c r="AU313" t="s">
        <v>1082</v>
      </c>
      <c r="AV313">
        <v>0</v>
      </c>
      <c r="AW313">
        <v>2</v>
      </c>
      <c r="AX313">
        <v>39486752</v>
      </c>
      <c r="AY313">
        <v>1</v>
      </c>
      <c r="AZ313">
        <v>0</v>
      </c>
      <c r="BA313">
        <v>309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CX313">
        <f ca="1">Y313*Source!I115</f>
        <v>7.2262499999999993E-2</v>
      </c>
      <c r="CY313">
        <f>AB313</f>
        <v>190.06</v>
      </c>
      <c r="CZ313">
        <f>AF313</f>
        <v>31.26</v>
      </c>
      <c r="DA313">
        <f>AJ313</f>
        <v>6.08</v>
      </c>
      <c r="DB313">
        <v>0</v>
      </c>
    </row>
    <row r="314" spans="1:106">
      <c r="A314">
        <f ca="1">ROW(Source!A115)</f>
        <v>115</v>
      </c>
      <c r="B314">
        <v>39278658</v>
      </c>
      <c r="C314">
        <v>39486749</v>
      </c>
      <c r="D314">
        <v>36883554</v>
      </c>
      <c r="E314">
        <v>1</v>
      </c>
      <c r="F314">
        <v>1</v>
      </c>
      <c r="G314">
        <v>1</v>
      </c>
      <c r="H314">
        <v>2</v>
      </c>
      <c r="I314" t="s">
        <v>577</v>
      </c>
      <c r="J314" t="s">
        <v>578</v>
      </c>
      <c r="K314" t="s">
        <v>579</v>
      </c>
      <c r="L314">
        <v>1368</v>
      </c>
      <c r="N314">
        <v>1011</v>
      </c>
      <c r="O314" t="s">
        <v>580</v>
      </c>
      <c r="P314" t="s">
        <v>580</v>
      </c>
      <c r="Q314">
        <v>1</v>
      </c>
      <c r="W314">
        <v>0</v>
      </c>
      <c r="X314">
        <v>1372534845</v>
      </c>
      <c r="Y314">
        <v>6.25E-2</v>
      </c>
      <c r="AA314">
        <v>0</v>
      </c>
      <c r="AB314">
        <v>399.52</v>
      </c>
      <c r="AC314">
        <v>11.6</v>
      </c>
      <c r="AD314">
        <v>0</v>
      </c>
      <c r="AE314">
        <v>0</v>
      </c>
      <c r="AF314">
        <v>65.709999999999994</v>
      </c>
      <c r="AG314">
        <v>11.6</v>
      </c>
      <c r="AH314">
        <v>0</v>
      </c>
      <c r="AI314">
        <v>1</v>
      </c>
      <c r="AJ314">
        <v>6.08</v>
      </c>
      <c r="AK314">
        <v>1</v>
      </c>
      <c r="AL314">
        <v>1</v>
      </c>
      <c r="AN314">
        <v>0</v>
      </c>
      <c r="AO314">
        <v>1</v>
      </c>
      <c r="AP314">
        <v>1</v>
      </c>
      <c r="AQ314">
        <v>0</v>
      </c>
      <c r="AR314">
        <v>0</v>
      </c>
      <c r="AS314" t="s">
        <v>1067</v>
      </c>
      <c r="AT314">
        <v>0.05</v>
      </c>
      <c r="AU314" t="s">
        <v>1082</v>
      </c>
      <c r="AV314">
        <v>0</v>
      </c>
      <c r="AW314">
        <v>2</v>
      </c>
      <c r="AX314">
        <v>39486753</v>
      </c>
      <c r="AY314">
        <v>1</v>
      </c>
      <c r="AZ314">
        <v>0</v>
      </c>
      <c r="BA314">
        <v>310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CX314">
        <f ca="1">Y314*Source!I115</f>
        <v>0.1204375</v>
      </c>
      <c r="CY314">
        <f>AB314</f>
        <v>399.52</v>
      </c>
      <c r="CZ314">
        <f>AF314</f>
        <v>65.709999999999994</v>
      </c>
      <c r="DA314">
        <f>AJ314</f>
        <v>6.08</v>
      </c>
      <c r="DB314">
        <v>0</v>
      </c>
    </row>
    <row r="315" spans="1:106">
      <c r="A315">
        <f ca="1">ROW(Source!A115)</f>
        <v>115</v>
      </c>
      <c r="B315">
        <v>39278658</v>
      </c>
      <c r="C315">
        <v>39486749</v>
      </c>
      <c r="D315">
        <v>36884462</v>
      </c>
      <c r="E315">
        <v>1</v>
      </c>
      <c r="F315">
        <v>1</v>
      </c>
      <c r="G315">
        <v>1</v>
      </c>
      <c r="H315">
        <v>2</v>
      </c>
      <c r="I315" t="s">
        <v>777</v>
      </c>
      <c r="J315" t="s">
        <v>778</v>
      </c>
      <c r="K315" t="s">
        <v>779</v>
      </c>
      <c r="L315">
        <v>1368</v>
      </c>
      <c r="N315">
        <v>1011</v>
      </c>
      <c r="O315" t="s">
        <v>580</v>
      </c>
      <c r="P315" t="s">
        <v>580</v>
      </c>
      <c r="Q315">
        <v>1</v>
      </c>
      <c r="W315">
        <v>0</v>
      </c>
      <c r="X315">
        <v>2131372584</v>
      </c>
      <c r="Y315">
        <v>11.25</v>
      </c>
      <c r="AA315">
        <v>0</v>
      </c>
      <c r="AB315">
        <v>9.1199999999999992</v>
      </c>
      <c r="AC315">
        <v>0</v>
      </c>
      <c r="AD315">
        <v>0</v>
      </c>
      <c r="AE315">
        <v>0</v>
      </c>
      <c r="AF315">
        <v>1.5</v>
      </c>
      <c r="AG315">
        <v>0</v>
      </c>
      <c r="AH315">
        <v>0</v>
      </c>
      <c r="AI315">
        <v>1</v>
      </c>
      <c r="AJ315">
        <v>6.08</v>
      </c>
      <c r="AK315">
        <v>1</v>
      </c>
      <c r="AL315">
        <v>1</v>
      </c>
      <c r="AN315">
        <v>0</v>
      </c>
      <c r="AO315">
        <v>1</v>
      </c>
      <c r="AP315">
        <v>1</v>
      </c>
      <c r="AQ315">
        <v>0</v>
      </c>
      <c r="AR315">
        <v>0</v>
      </c>
      <c r="AS315" t="s">
        <v>1067</v>
      </c>
      <c r="AT315">
        <v>9</v>
      </c>
      <c r="AU315" t="s">
        <v>1082</v>
      </c>
      <c r="AV315">
        <v>0</v>
      </c>
      <c r="AW315">
        <v>2</v>
      </c>
      <c r="AX315">
        <v>39486754</v>
      </c>
      <c r="AY315">
        <v>1</v>
      </c>
      <c r="AZ315">
        <v>0</v>
      </c>
      <c r="BA315">
        <v>311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CX315">
        <f ca="1">Y315*Source!I115</f>
        <v>21.678750000000001</v>
      </c>
      <c r="CY315">
        <f>AB315</f>
        <v>9.1199999999999992</v>
      </c>
      <c r="CZ315">
        <f>AF315</f>
        <v>1.5</v>
      </c>
      <c r="DA315">
        <f>AJ315</f>
        <v>6.08</v>
      </c>
      <c r="DB315">
        <v>0</v>
      </c>
    </row>
    <row r="316" spans="1:106">
      <c r="A316">
        <f ca="1">ROW(Source!A115)</f>
        <v>115</v>
      </c>
      <c r="B316">
        <v>39278658</v>
      </c>
      <c r="C316">
        <v>39486749</v>
      </c>
      <c r="D316">
        <v>36801458</v>
      </c>
      <c r="E316">
        <v>1</v>
      </c>
      <c r="F316">
        <v>1</v>
      </c>
      <c r="G316">
        <v>1</v>
      </c>
      <c r="H316">
        <v>3</v>
      </c>
      <c r="I316" t="s">
        <v>814</v>
      </c>
      <c r="J316" t="s">
        <v>815</v>
      </c>
      <c r="K316" t="s">
        <v>816</v>
      </c>
      <c r="L316">
        <v>1327</v>
      </c>
      <c r="N316">
        <v>1005</v>
      </c>
      <c r="O316" t="s">
        <v>1134</v>
      </c>
      <c r="P316" t="s">
        <v>1134</v>
      </c>
      <c r="Q316">
        <v>1</v>
      </c>
      <c r="W316">
        <v>0</v>
      </c>
      <c r="X316">
        <v>-1917282510</v>
      </c>
      <c r="Y316">
        <v>102</v>
      </c>
      <c r="AA316">
        <v>674.27</v>
      </c>
      <c r="AB316">
        <v>0</v>
      </c>
      <c r="AC316">
        <v>0</v>
      </c>
      <c r="AD316">
        <v>0</v>
      </c>
      <c r="AE316">
        <v>110.9</v>
      </c>
      <c r="AF316">
        <v>0</v>
      </c>
      <c r="AG316">
        <v>0</v>
      </c>
      <c r="AH316">
        <v>0</v>
      </c>
      <c r="AI316">
        <v>6.08</v>
      </c>
      <c r="AJ316">
        <v>1</v>
      </c>
      <c r="AK316">
        <v>1</v>
      </c>
      <c r="AL316">
        <v>1</v>
      </c>
      <c r="AN316">
        <v>0</v>
      </c>
      <c r="AO316">
        <v>1</v>
      </c>
      <c r="AP316">
        <v>0</v>
      </c>
      <c r="AQ316">
        <v>0</v>
      </c>
      <c r="AR316">
        <v>0</v>
      </c>
      <c r="AS316" t="s">
        <v>1067</v>
      </c>
      <c r="AT316">
        <v>102</v>
      </c>
      <c r="AU316" t="s">
        <v>1067</v>
      </c>
      <c r="AV316">
        <v>0</v>
      </c>
      <c r="AW316">
        <v>2</v>
      </c>
      <c r="AX316">
        <v>39486755</v>
      </c>
      <c r="AY316">
        <v>1</v>
      </c>
      <c r="AZ316">
        <v>0</v>
      </c>
      <c r="BA316">
        <v>312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CX316">
        <f ca="1">Y316*Source!I115</f>
        <v>196.554</v>
      </c>
      <c r="CY316">
        <f t="shared" ref="CY316:CY322" si="27">AA316</f>
        <v>674.27</v>
      </c>
      <c r="CZ316">
        <f t="shared" ref="CZ316:CZ322" si="28">AE316</f>
        <v>110.9</v>
      </c>
      <c r="DA316">
        <f t="shared" ref="DA316:DA322" si="29">AI316</f>
        <v>6.08</v>
      </c>
      <c r="DB316">
        <v>0</v>
      </c>
    </row>
    <row r="317" spans="1:106">
      <c r="A317">
        <f ca="1">ROW(Source!A115)</f>
        <v>115</v>
      </c>
      <c r="B317">
        <v>39278658</v>
      </c>
      <c r="C317">
        <v>39486749</v>
      </c>
      <c r="D317">
        <v>0</v>
      </c>
      <c r="E317">
        <v>0</v>
      </c>
      <c r="F317">
        <v>1</v>
      </c>
      <c r="G317">
        <v>1</v>
      </c>
      <c r="H317">
        <v>3</v>
      </c>
      <c r="I317" t="s">
        <v>155</v>
      </c>
      <c r="J317" t="s">
        <v>157</v>
      </c>
      <c r="K317" t="s">
        <v>156</v>
      </c>
      <c r="L317">
        <v>1327</v>
      </c>
      <c r="N317">
        <v>1005</v>
      </c>
      <c r="O317" t="s">
        <v>1134</v>
      </c>
      <c r="P317" t="s">
        <v>1134</v>
      </c>
      <c r="Q317">
        <v>1</v>
      </c>
      <c r="W317">
        <v>0</v>
      </c>
      <c r="X317">
        <v>-406294104</v>
      </c>
      <c r="Y317">
        <v>100</v>
      </c>
      <c r="AA317">
        <v>2573</v>
      </c>
      <c r="AB317">
        <v>0</v>
      </c>
      <c r="AC317">
        <v>0</v>
      </c>
      <c r="AD317">
        <v>0</v>
      </c>
      <c r="AE317">
        <v>423.19</v>
      </c>
      <c r="AF317">
        <v>0</v>
      </c>
      <c r="AG317">
        <v>0</v>
      </c>
      <c r="AH317">
        <v>0</v>
      </c>
      <c r="AI317">
        <v>6.08</v>
      </c>
      <c r="AJ317">
        <v>1</v>
      </c>
      <c r="AK317">
        <v>1</v>
      </c>
      <c r="AL317">
        <v>1</v>
      </c>
      <c r="AN317">
        <v>0</v>
      </c>
      <c r="AO317">
        <v>0</v>
      </c>
      <c r="AP317">
        <v>0</v>
      </c>
      <c r="AQ317">
        <v>0</v>
      </c>
      <c r="AR317">
        <v>0</v>
      </c>
      <c r="AS317" t="s">
        <v>1067</v>
      </c>
      <c r="AT317">
        <v>100</v>
      </c>
      <c r="AU317" t="s">
        <v>1067</v>
      </c>
      <c r="AV317">
        <v>0</v>
      </c>
      <c r="AW317">
        <v>1</v>
      </c>
      <c r="AX317">
        <v>-1</v>
      </c>
      <c r="AY317">
        <v>0</v>
      </c>
      <c r="AZ317">
        <v>0</v>
      </c>
      <c r="BA317" t="s">
        <v>1067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CX317">
        <f ca="1">Y317*Source!I115</f>
        <v>192.70000000000002</v>
      </c>
      <c r="CY317">
        <f t="shared" si="27"/>
        <v>2573</v>
      </c>
      <c r="CZ317">
        <f t="shared" si="28"/>
        <v>423.19</v>
      </c>
      <c r="DA317">
        <f t="shared" si="29"/>
        <v>6.08</v>
      </c>
      <c r="DB317">
        <v>0</v>
      </c>
    </row>
    <row r="318" spans="1:106">
      <c r="A318">
        <f ca="1">ROW(Source!A115)</f>
        <v>115</v>
      </c>
      <c r="B318">
        <v>39278658</v>
      </c>
      <c r="C318">
        <v>39486749</v>
      </c>
      <c r="D318">
        <v>36805043</v>
      </c>
      <c r="E318">
        <v>1</v>
      </c>
      <c r="F318">
        <v>1</v>
      </c>
      <c r="G318">
        <v>1</v>
      </c>
      <c r="H318">
        <v>3</v>
      </c>
      <c r="I318" t="s">
        <v>789</v>
      </c>
      <c r="J318" t="s">
        <v>790</v>
      </c>
      <c r="K318" t="s">
        <v>791</v>
      </c>
      <c r="L318">
        <v>1346</v>
      </c>
      <c r="N318">
        <v>1009</v>
      </c>
      <c r="O318" t="s">
        <v>1227</v>
      </c>
      <c r="P318" t="s">
        <v>1227</v>
      </c>
      <c r="Q318">
        <v>1</v>
      </c>
      <c r="W318">
        <v>0</v>
      </c>
      <c r="X318">
        <v>-1110671496</v>
      </c>
      <c r="Y318">
        <v>1</v>
      </c>
      <c r="AA318">
        <v>34.72</v>
      </c>
      <c r="AB318">
        <v>0</v>
      </c>
      <c r="AC318">
        <v>0</v>
      </c>
      <c r="AD318">
        <v>0</v>
      </c>
      <c r="AE318">
        <v>5.71</v>
      </c>
      <c r="AF318">
        <v>0</v>
      </c>
      <c r="AG318">
        <v>0</v>
      </c>
      <c r="AH318">
        <v>0</v>
      </c>
      <c r="AI318">
        <v>6.08</v>
      </c>
      <c r="AJ318">
        <v>1</v>
      </c>
      <c r="AK318">
        <v>1</v>
      </c>
      <c r="AL318">
        <v>1</v>
      </c>
      <c r="AN318">
        <v>0</v>
      </c>
      <c r="AO318">
        <v>1</v>
      </c>
      <c r="AP318">
        <v>0</v>
      </c>
      <c r="AQ318">
        <v>0</v>
      </c>
      <c r="AR318">
        <v>0</v>
      </c>
      <c r="AS318" t="s">
        <v>1067</v>
      </c>
      <c r="AT318">
        <v>1</v>
      </c>
      <c r="AU318" t="s">
        <v>1067</v>
      </c>
      <c r="AV318">
        <v>0</v>
      </c>
      <c r="AW318">
        <v>2</v>
      </c>
      <c r="AX318">
        <v>39486756</v>
      </c>
      <c r="AY318">
        <v>1</v>
      </c>
      <c r="AZ318">
        <v>0</v>
      </c>
      <c r="BA318">
        <v>313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CX318">
        <f ca="1">Y318*Source!I115</f>
        <v>1.927</v>
      </c>
      <c r="CY318">
        <f t="shared" si="27"/>
        <v>34.72</v>
      </c>
      <c r="CZ318">
        <f t="shared" si="28"/>
        <v>5.71</v>
      </c>
      <c r="DA318">
        <f t="shared" si="29"/>
        <v>6.08</v>
      </c>
      <c r="DB318">
        <v>0</v>
      </c>
    </row>
    <row r="319" spans="1:106">
      <c r="A319">
        <f ca="1">ROW(Source!A115)</f>
        <v>115</v>
      </c>
      <c r="B319">
        <v>39278658</v>
      </c>
      <c r="C319">
        <v>39486749</v>
      </c>
      <c r="D319">
        <v>36805524</v>
      </c>
      <c r="E319">
        <v>1</v>
      </c>
      <c r="F319">
        <v>1</v>
      </c>
      <c r="G319">
        <v>1</v>
      </c>
      <c r="H319">
        <v>3</v>
      </c>
      <c r="I319" t="s">
        <v>702</v>
      </c>
      <c r="J319" t="s">
        <v>703</v>
      </c>
      <c r="K319" t="s">
        <v>704</v>
      </c>
      <c r="L319">
        <v>1346</v>
      </c>
      <c r="N319">
        <v>1009</v>
      </c>
      <c r="O319" t="s">
        <v>1227</v>
      </c>
      <c r="P319" t="s">
        <v>1227</v>
      </c>
      <c r="Q319">
        <v>1</v>
      </c>
      <c r="W319">
        <v>0</v>
      </c>
      <c r="X319">
        <v>813963326</v>
      </c>
      <c r="Y319">
        <v>1</v>
      </c>
      <c r="AA319">
        <v>11.07</v>
      </c>
      <c r="AB319">
        <v>0</v>
      </c>
      <c r="AC319">
        <v>0</v>
      </c>
      <c r="AD319">
        <v>0</v>
      </c>
      <c r="AE319">
        <v>1.82</v>
      </c>
      <c r="AF319">
        <v>0</v>
      </c>
      <c r="AG319">
        <v>0</v>
      </c>
      <c r="AH319">
        <v>0</v>
      </c>
      <c r="AI319">
        <v>6.08</v>
      </c>
      <c r="AJ319">
        <v>1</v>
      </c>
      <c r="AK319">
        <v>1</v>
      </c>
      <c r="AL319">
        <v>1</v>
      </c>
      <c r="AN319">
        <v>0</v>
      </c>
      <c r="AO319">
        <v>1</v>
      </c>
      <c r="AP319">
        <v>0</v>
      </c>
      <c r="AQ319">
        <v>0</v>
      </c>
      <c r="AR319">
        <v>0</v>
      </c>
      <c r="AS319" t="s">
        <v>1067</v>
      </c>
      <c r="AT319">
        <v>1</v>
      </c>
      <c r="AU319" t="s">
        <v>1067</v>
      </c>
      <c r="AV319">
        <v>0</v>
      </c>
      <c r="AW319">
        <v>2</v>
      </c>
      <c r="AX319">
        <v>39486757</v>
      </c>
      <c r="AY319">
        <v>1</v>
      </c>
      <c r="AZ319">
        <v>0</v>
      </c>
      <c r="BA319">
        <v>314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CX319">
        <f ca="1">Y319*Source!I115</f>
        <v>1.927</v>
      </c>
      <c r="CY319">
        <f t="shared" si="27"/>
        <v>11.07</v>
      </c>
      <c r="CZ319">
        <f t="shared" si="28"/>
        <v>1.82</v>
      </c>
      <c r="DA319">
        <f t="shared" si="29"/>
        <v>6.08</v>
      </c>
      <c r="DB319">
        <v>0</v>
      </c>
    </row>
    <row r="320" spans="1:106">
      <c r="A320">
        <f ca="1">ROW(Source!A115)</f>
        <v>115</v>
      </c>
      <c r="B320">
        <v>39278658</v>
      </c>
      <c r="C320">
        <v>39486749</v>
      </c>
      <c r="D320">
        <v>36838898</v>
      </c>
      <c r="E320">
        <v>1</v>
      </c>
      <c r="F320">
        <v>1</v>
      </c>
      <c r="G320">
        <v>1</v>
      </c>
      <c r="H320">
        <v>3</v>
      </c>
      <c r="I320" t="s">
        <v>817</v>
      </c>
      <c r="J320" t="s">
        <v>818</v>
      </c>
      <c r="K320" t="s">
        <v>819</v>
      </c>
      <c r="L320">
        <v>1346</v>
      </c>
      <c r="N320">
        <v>1009</v>
      </c>
      <c r="O320" t="s">
        <v>1227</v>
      </c>
      <c r="P320" t="s">
        <v>1227</v>
      </c>
      <c r="Q320">
        <v>1</v>
      </c>
      <c r="W320">
        <v>0</v>
      </c>
      <c r="X320">
        <v>-593408865</v>
      </c>
      <c r="Y320">
        <v>52</v>
      </c>
      <c r="AA320">
        <v>50.83</v>
      </c>
      <c r="AB320">
        <v>0</v>
      </c>
      <c r="AC320">
        <v>0</v>
      </c>
      <c r="AD320">
        <v>0</v>
      </c>
      <c r="AE320">
        <v>8.36</v>
      </c>
      <c r="AF320">
        <v>0</v>
      </c>
      <c r="AG320">
        <v>0</v>
      </c>
      <c r="AH320">
        <v>0</v>
      </c>
      <c r="AI320">
        <v>6.08</v>
      </c>
      <c r="AJ320">
        <v>1</v>
      </c>
      <c r="AK320">
        <v>1</v>
      </c>
      <c r="AL320">
        <v>1</v>
      </c>
      <c r="AN320">
        <v>0</v>
      </c>
      <c r="AO320">
        <v>1</v>
      </c>
      <c r="AP320">
        <v>0</v>
      </c>
      <c r="AQ320">
        <v>0</v>
      </c>
      <c r="AR320">
        <v>0</v>
      </c>
      <c r="AS320" t="s">
        <v>1067</v>
      </c>
      <c r="AT320">
        <v>52</v>
      </c>
      <c r="AU320" t="s">
        <v>1067</v>
      </c>
      <c r="AV320">
        <v>0</v>
      </c>
      <c r="AW320">
        <v>2</v>
      </c>
      <c r="AX320">
        <v>39486758</v>
      </c>
      <c r="AY320">
        <v>1</v>
      </c>
      <c r="AZ320">
        <v>0</v>
      </c>
      <c r="BA320">
        <v>315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CX320">
        <f ca="1">Y320*Source!I115</f>
        <v>100.20400000000001</v>
      </c>
      <c r="CY320">
        <f t="shared" si="27"/>
        <v>50.83</v>
      </c>
      <c r="CZ320">
        <f t="shared" si="28"/>
        <v>8.36</v>
      </c>
      <c r="DA320">
        <f t="shared" si="29"/>
        <v>6.08</v>
      </c>
      <c r="DB320">
        <v>0</v>
      </c>
    </row>
    <row r="321" spans="1:106">
      <c r="A321">
        <f ca="1">ROW(Source!A115)</f>
        <v>115</v>
      </c>
      <c r="B321">
        <v>39278658</v>
      </c>
      <c r="C321">
        <v>39486749</v>
      </c>
      <c r="D321">
        <v>36797256</v>
      </c>
      <c r="E321">
        <v>17</v>
      </c>
      <c r="F321">
        <v>1</v>
      </c>
      <c r="G321">
        <v>1</v>
      </c>
      <c r="H321">
        <v>3</v>
      </c>
      <c r="I321" t="s">
        <v>163</v>
      </c>
      <c r="J321" t="s">
        <v>1067</v>
      </c>
      <c r="K321" t="s">
        <v>160</v>
      </c>
      <c r="L321">
        <v>1346</v>
      </c>
      <c r="N321">
        <v>1009</v>
      </c>
      <c r="O321" t="s">
        <v>1227</v>
      </c>
      <c r="P321" t="s">
        <v>1227</v>
      </c>
      <c r="Q321">
        <v>1</v>
      </c>
      <c r="W321">
        <v>0</v>
      </c>
      <c r="X321">
        <v>-1258937907</v>
      </c>
      <c r="Y321">
        <v>1.9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6.08</v>
      </c>
      <c r="AJ321">
        <v>1</v>
      </c>
      <c r="AK321">
        <v>1</v>
      </c>
      <c r="AL321">
        <v>1</v>
      </c>
      <c r="AN321">
        <v>0</v>
      </c>
      <c r="AO321">
        <v>0</v>
      </c>
      <c r="AP321">
        <v>0</v>
      </c>
      <c r="AQ321">
        <v>0</v>
      </c>
      <c r="AR321">
        <v>0</v>
      </c>
      <c r="AS321" t="s">
        <v>1067</v>
      </c>
      <c r="AT321">
        <v>1.9</v>
      </c>
      <c r="AU321" t="s">
        <v>1067</v>
      </c>
      <c r="AV321">
        <v>0</v>
      </c>
      <c r="AW321">
        <v>2</v>
      </c>
      <c r="AX321">
        <v>39486759</v>
      </c>
      <c r="AY321">
        <v>1</v>
      </c>
      <c r="AZ321">
        <v>0</v>
      </c>
      <c r="BA321">
        <v>316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CX321">
        <f ca="1">Y321*Source!I115</f>
        <v>3.6612999999999998</v>
      </c>
      <c r="CY321">
        <f t="shared" si="27"/>
        <v>0</v>
      </c>
      <c r="CZ321">
        <f t="shared" si="28"/>
        <v>0</v>
      </c>
      <c r="DA321">
        <f t="shared" si="29"/>
        <v>6.08</v>
      </c>
      <c r="DB321">
        <v>0</v>
      </c>
    </row>
    <row r="322" spans="1:106">
      <c r="A322">
        <f ca="1">ROW(Source!A115)</f>
        <v>115</v>
      </c>
      <c r="B322">
        <v>39278658</v>
      </c>
      <c r="C322">
        <v>39486749</v>
      </c>
      <c r="D322">
        <v>36839280</v>
      </c>
      <c r="E322">
        <v>1</v>
      </c>
      <c r="F322">
        <v>1</v>
      </c>
      <c r="G322">
        <v>1</v>
      </c>
      <c r="H322">
        <v>3</v>
      </c>
      <c r="I322" t="s">
        <v>159</v>
      </c>
      <c r="J322" t="s">
        <v>161</v>
      </c>
      <c r="K322" t="s">
        <v>160</v>
      </c>
      <c r="L322">
        <v>1346</v>
      </c>
      <c r="N322">
        <v>1009</v>
      </c>
      <c r="O322" t="s">
        <v>1227</v>
      </c>
      <c r="P322" t="s">
        <v>1227</v>
      </c>
      <c r="Q322">
        <v>1</v>
      </c>
      <c r="W322">
        <v>0</v>
      </c>
      <c r="X322">
        <v>667729154</v>
      </c>
      <c r="Y322">
        <v>1.9</v>
      </c>
      <c r="AA322">
        <v>238.94</v>
      </c>
      <c r="AB322">
        <v>0</v>
      </c>
      <c r="AC322">
        <v>0</v>
      </c>
      <c r="AD322">
        <v>0</v>
      </c>
      <c r="AE322">
        <v>39.299999999999997</v>
      </c>
      <c r="AF322">
        <v>0</v>
      </c>
      <c r="AG322">
        <v>0</v>
      </c>
      <c r="AH322">
        <v>0</v>
      </c>
      <c r="AI322">
        <v>6.08</v>
      </c>
      <c r="AJ322">
        <v>1</v>
      </c>
      <c r="AK322">
        <v>1</v>
      </c>
      <c r="AL322">
        <v>1</v>
      </c>
      <c r="AN322">
        <v>0</v>
      </c>
      <c r="AO322">
        <v>0</v>
      </c>
      <c r="AP322">
        <v>0</v>
      </c>
      <c r="AQ322">
        <v>0</v>
      </c>
      <c r="AR322">
        <v>0</v>
      </c>
      <c r="AS322" t="s">
        <v>1067</v>
      </c>
      <c r="AT322">
        <v>1.9</v>
      </c>
      <c r="AU322" t="s">
        <v>1067</v>
      </c>
      <c r="AV322">
        <v>0</v>
      </c>
      <c r="AW322">
        <v>1</v>
      </c>
      <c r="AX322">
        <v>-1</v>
      </c>
      <c r="AY322">
        <v>0</v>
      </c>
      <c r="AZ322">
        <v>0</v>
      </c>
      <c r="BA322" t="s">
        <v>1067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CX322">
        <f ca="1">Y322*Source!I115</f>
        <v>3.6612999999999998</v>
      </c>
      <c r="CY322">
        <f t="shared" si="27"/>
        <v>238.94</v>
      </c>
      <c r="CZ322">
        <f t="shared" si="28"/>
        <v>39.299999999999997</v>
      </c>
      <c r="DA322">
        <f t="shared" si="29"/>
        <v>6.08</v>
      </c>
      <c r="DB322">
        <v>0</v>
      </c>
    </row>
    <row r="323" spans="1:106">
      <c r="A323">
        <f ca="1">ROW(Source!A119)</f>
        <v>119</v>
      </c>
      <c r="B323">
        <v>39278658</v>
      </c>
      <c r="C323">
        <v>39279558</v>
      </c>
      <c r="D323">
        <v>37065248</v>
      </c>
      <c r="E323">
        <v>1</v>
      </c>
      <c r="F323">
        <v>1</v>
      </c>
      <c r="G323">
        <v>1</v>
      </c>
      <c r="H323">
        <v>1</v>
      </c>
      <c r="I323" t="s">
        <v>584</v>
      </c>
      <c r="J323" t="s">
        <v>1067</v>
      </c>
      <c r="K323" t="s">
        <v>585</v>
      </c>
      <c r="L323">
        <v>1191</v>
      </c>
      <c r="N323">
        <v>1013</v>
      </c>
      <c r="O323" t="s">
        <v>574</v>
      </c>
      <c r="P323" t="s">
        <v>574</v>
      </c>
      <c r="Q323">
        <v>1</v>
      </c>
      <c r="W323">
        <v>0</v>
      </c>
      <c r="X323">
        <v>-400197608</v>
      </c>
      <c r="Y323">
        <v>24.586999999999996</v>
      </c>
      <c r="AA323">
        <v>0</v>
      </c>
      <c r="AB323">
        <v>0</v>
      </c>
      <c r="AC323">
        <v>0</v>
      </c>
      <c r="AD323">
        <v>51.86</v>
      </c>
      <c r="AE323">
        <v>0</v>
      </c>
      <c r="AF323">
        <v>0</v>
      </c>
      <c r="AG323">
        <v>0</v>
      </c>
      <c r="AH323">
        <v>8.5299999999999994</v>
      </c>
      <c r="AI323">
        <v>1</v>
      </c>
      <c r="AJ323">
        <v>1</v>
      </c>
      <c r="AK323">
        <v>1</v>
      </c>
      <c r="AL323">
        <v>6.08</v>
      </c>
      <c r="AN323">
        <v>0</v>
      </c>
      <c r="AO323">
        <v>1</v>
      </c>
      <c r="AP323">
        <v>1</v>
      </c>
      <c r="AQ323">
        <v>0</v>
      </c>
      <c r="AR323">
        <v>0</v>
      </c>
      <c r="AS323" t="s">
        <v>1067</v>
      </c>
      <c r="AT323">
        <v>21.38</v>
      </c>
      <c r="AU323" t="s">
        <v>1083</v>
      </c>
      <c r="AV323">
        <v>1</v>
      </c>
      <c r="AW323">
        <v>2</v>
      </c>
      <c r="AX323">
        <v>39279559</v>
      </c>
      <c r="AY323">
        <v>1</v>
      </c>
      <c r="AZ323">
        <v>0</v>
      </c>
      <c r="BA323">
        <v>317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CX323">
        <f ca="1">Y323*Source!I119</f>
        <v>0.98347999999999991</v>
      </c>
      <c r="CY323">
        <f>AD323</f>
        <v>51.86</v>
      </c>
      <c r="CZ323">
        <f>AH323</f>
        <v>8.5299999999999994</v>
      </c>
      <c r="DA323">
        <f>AL323</f>
        <v>6.08</v>
      </c>
      <c r="DB323">
        <v>0</v>
      </c>
    </row>
    <row r="324" spans="1:106">
      <c r="A324">
        <f ca="1">ROW(Source!A119)</f>
        <v>119</v>
      </c>
      <c r="B324">
        <v>39278658</v>
      </c>
      <c r="C324">
        <v>39279558</v>
      </c>
      <c r="D324">
        <v>37064876</v>
      </c>
      <c r="E324">
        <v>1</v>
      </c>
      <c r="F324">
        <v>1</v>
      </c>
      <c r="G324">
        <v>1</v>
      </c>
      <c r="H324">
        <v>1</v>
      </c>
      <c r="I324" t="s">
        <v>575</v>
      </c>
      <c r="J324" t="s">
        <v>1067</v>
      </c>
      <c r="K324" t="s">
        <v>576</v>
      </c>
      <c r="L324">
        <v>1191</v>
      </c>
      <c r="N324">
        <v>1013</v>
      </c>
      <c r="O324" t="s">
        <v>574</v>
      </c>
      <c r="P324" t="s">
        <v>574</v>
      </c>
      <c r="Q324">
        <v>1</v>
      </c>
      <c r="W324">
        <v>0</v>
      </c>
      <c r="X324">
        <v>-1417349443</v>
      </c>
      <c r="Y324">
        <v>0.37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1</v>
      </c>
      <c r="AJ324">
        <v>1</v>
      </c>
      <c r="AK324">
        <v>6.08</v>
      </c>
      <c r="AL324">
        <v>1</v>
      </c>
      <c r="AN324">
        <v>0</v>
      </c>
      <c r="AO324">
        <v>1</v>
      </c>
      <c r="AP324">
        <v>0</v>
      </c>
      <c r="AQ324">
        <v>0</v>
      </c>
      <c r="AR324">
        <v>0</v>
      </c>
      <c r="AS324" t="s">
        <v>1067</v>
      </c>
      <c r="AT324">
        <v>0.37</v>
      </c>
      <c r="AU324" t="s">
        <v>1067</v>
      </c>
      <c r="AV324">
        <v>2</v>
      </c>
      <c r="AW324">
        <v>2</v>
      </c>
      <c r="AX324">
        <v>39279560</v>
      </c>
      <c r="AY324">
        <v>1</v>
      </c>
      <c r="AZ324">
        <v>2048</v>
      </c>
      <c r="BA324">
        <v>318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CX324">
        <f ca="1">Y324*Source!I119</f>
        <v>1.4800000000000001E-2</v>
      </c>
      <c r="CY324">
        <f>AD324</f>
        <v>0</v>
      </c>
      <c r="CZ324">
        <f>AH324</f>
        <v>0</v>
      </c>
      <c r="DA324">
        <f>AL324</f>
        <v>1</v>
      </c>
      <c r="DB324">
        <v>0</v>
      </c>
    </row>
    <row r="325" spans="1:106">
      <c r="A325">
        <f ca="1">ROW(Source!A119)</f>
        <v>119</v>
      </c>
      <c r="B325">
        <v>39278658</v>
      </c>
      <c r="C325">
        <v>39279558</v>
      </c>
      <c r="D325">
        <v>36882452</v>
      </c>
      <c r="E325">
        <v>1</v>
      </c>
      <c r="F325">
        <v>1</v>
      </c>
      <c r="G325">
        <v>1</v>
      </c>
      <c r="H325">
        <v>2</v>
      </c>
      <c r="I325" t="s">
        <v>632</v>
      </c>
      <c r="J325" t="s">
        <v>633</v>
      </c>
      <c r="K325" t="s">
        <v>634</v>
      </c>
      <c r="L325">
        <v>1368</v>
      </c>
      <c r="N325">
        <v>1011</v>
      </c>
      <c r="O325" t="s">
        <v>580</v>
      </c>
      <c r="P325" t="s">
        <v>580</v>
      </c>
      <c r="Q325">
        <v>1</v>
      </c>
      <c r="W325">
        <v>0</v>
      </c>
      <c r="X325">
        <v>1188625873</v>
      </c>
      <c r="Y325">
        <v>8.7500000000000008E-2</v>
      </c>
      <c r="AA325">
        <v>0</v>
      </c>
      <c r="AB325">
        <v>190.06</v>
      </c>
      <c r="AC325">
        <v>13.5</v>
      </c>
      <c r="AD325">
        <v>0</v>
      </c>
      <c r="AE325">
        <v>0</v>
      </c>
      <c r="AF325">
        <v>31.26</v>
      </c>
      <c r="AG325">
        <v>13.5</v>
      </c>
      <c r="AH325">
        <v>0</v>
      </c>
      <c r="AI325">
        <v>1</v>
      </c>
      <c r="AJ325">
        <v>6.08</v>
      </c>
      <c r="AK325">
        <v>1</v>
      </c>
      <c r="AL325">
        <v>1</v>
      </c>
      <c r="AN325">
        <v>0</v>
      </c>
      <c r="AO325">
        <v>1</v>
      </c>
      <c r="AP325">
        <v>1</v>
      </c>
      <c r="AQ325">
        <v>0</v>
      </c>
      <c r="AR325">
        <v>0</v>
      </c>
      <c r="AS325" t="s">
        <v>1067</v>
      </c>
      <c r="AT325">
        <v>7.0000000000000007E-2</v>
      </c>
      <c r="AU325" t="s">
        <v>1082</v>
      </c>
      <c r="AV325">
        <v>0</v>
      </c>
      <c r="AW325">
        <v>2</v>
      </c>
      <c r="AX325">
        <v>39279561</v>
      </c>
      <c r="AY325">
        <v>1</v>
      </c>
      <c r="AZ325">
        <v>0</v>
      </c>
      <c r="BA325">
        <v>319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CX325">
        <f ca="1">Y325*Source!I119</f>
        <v>3.5000000000000005E-3</v>
      </c>
      <c r="CY325">
        <f>AB325</f>
        <v>190.06</v>
      </c>
      <c r="CZ325">
        <f>AF325</f>
        <v>31.26</v>
      </c>
      <c r="DA325">
        <f>AJ325</f>
        <v>6.08</v>
      </c>
      <c r="DB325">
        <v>0</v>
      </c>
    </row>
    <row r="326" spans="1:106">
      <c r="A326">
        <f ca="1">ROW(Source!A119)</f>
        <v>119</v>
      </c>
      <c r="B326">
        <v>39278658</v>
      </c>
      <c r="C326">
        <v>39279558</v>
      </c>
      <c r="D326">
        <v>36883554</v>
      </c>
      <c r="E326">
        <v>1</v>
      </c>
      <c r="F326">
        <v>1</v>
      </c>
      <c r="G326">
        <v>1</v>
      </c>
      <c r="H326">
        <v>2</v>
      </c>
      <c r="I326" t="s">
        <v>577</v>
      </c>
      <c r="J326" t="s">
        <v>578</v>
      </c>
      <c r="K326" t="s">
        <v>579</v>
      </c>
      <c r="L326">
        <v>1368</v>
      </c>
      <c r="N326">
        <v>1011</v>
      </c>
      <c r="O326" t="s">
        <v>580</v>
      </c>
      <c r="P326" t="s">
        <v>580</v>
      </c>
      <c r="Q326">
        <v>1</v>
      </c>
      <c r="W326">
        <v>0</v>
      </c>
      <c r="X326">
        <v>1372534845</v>
      </c>
      <c r="Y326">
        <v>0.375</v>
      </c>
      <c r="AA326">
        <v>0</v>
      </c>
      <c r="AB326">
        <v>399.52</v>
      </c>
      <c r="AC326">
        <v>11.6</v>
      </c>
      <c r="AD326">
        <v>0</v>
      </c>
      <c r="AE326">
        <v>0</v>
      </c>
      <c r="AF326">
        <v>65.709999999999994</v>
      </c>
      <c r="AG326">
        <v>11.6</v>
      </c>
      <c r="AH326">
        <v>0</v>
      </c>
      <c r="AI326">
        <v>1</v>
      </c>
      <c r="AJ326">
        <v>6.08</v>
      </c>
      <c r="AK326">
        <v>1</v>
      </c>
      <c r="AL326">
        <v>1</v>
      </c>
      <c r="AN326">
        <v>0</v>
      </c>
      <c r="AO326">
        <v>1</v>
      </c>
      <c r="AP326">
        <v>1</v>
      </c>
      <c r="AQ326">
        <v>0</v>
      </c>
      <c r="AR326">
        <v>0</v>
      </c>
      <c r="AS326" t="s">
        <v>1067</v>
      </c>
      <c r="AT326">
        <v>0.3</v>
      </c>
      <c r="AU326" t="s">
        <v>1082</v>
      </c>
      <c r="AV326">
        <v>0</v>
      </c>
      <c r="AW326">
        <v>2</v>
      </c>
      <c r="AX326">
        <v>39279562</v>
      </c>
      <c r="AY326">
        <v>1</v>
      </c>
      <c r="AZ326">
        <v>0</v>
      </c>
      <c r="BA326">
        <v>320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CX326">
        <f ca="1">Y326*Source!I119</f>
        <v>1.4999999999999999E-2</v>
      </c>
      <c r="CY326">
        <f>AB326</f>
        <v>399.52</v>
      </c>
      <c r="CZ326">
        <f>AF326</f>
        <v>65.709999999999994</v>
      </c>
      <c r="DA326">
        <f>AJ326</f>
        <v>6.08</v>
      </c>
      <c r="DB326">
        <v>0</v>
      </c>
    </row>
    <row r="327" spans="1:106">
      <c r="A327">
        <f ca="1">ROW(Source!A119)</f>
        <v>119</v>
      </c>
      <c r="B327">
        <v>39278658</v>
      </c>
      <c r="C327">
        <v>39279558</v>
      </c>
      <c r="D327">
        <v>36832121</v>
      </c>
      <c r="E327">
        <v>1</v>
      </c>
      <c r="F327">
        <v>1</v>
      </c>
      <c r="G327">
        <v>1</v>
      </c>
      <c r="H327">
        <v>3</v>
      </c>
      <c r="I327" t="s">
        <v>169</v>
      </c>
      <c r="J327" t="s">
        <v>172</v>
      </c>
      <c r="K327" t="s">
        <v>170</v>
      </c>
      <c r="L327">
        <v>1301</v>
      </c>
      <c r="N327">
        <v>1003</v>
      </c>
      <c r="O327" t="s">
        <v>171</v>
      </c>
      <c r="P327" t="s">
        <v>171</v>
      </c>
      <c r="Q327">
        <v>1</v>
      </c>
      <c r="W327">
        <v>0</v>
      </c>
      <c r="X327">
        <v>-999987603</v>
      </c>
      <c r="Y327">
        <v>100</v>
      </c>
      <c r="AA327">
        <v>338.96</v>
      </c>
      <c r="AB327">
        <v>0</v>
      </c>
      <c r="AC327">
        <v>0</v>
      </c>
      <c r="AD327">
        <v>0</v>
      </c>
      <c r="AE327">
        <v>55.75</v>
      </c>
      <c r="AF327">
        <v>0</v>
      </c>
      <c r="AG327">
        <v>0</v>
      </c>
      <c r="AH327">
        <v>0</v>
      </c>
      <c r="AI327">
        <v>6.08</v>
      </c>
      <c r="AJ327">
        <v>1</v>
      </c>
      <c r="AK327">
        <v>1</v>
      </c>
      <c r="AL327">
        <v>1</v>
      </c>
      <c r="AN327">
        <v>0</v>
      </c>
      <c r="AO327">
        <v>0</v>
      </c>
      <c r="AP327">
        <v>0</v>
      </c>
      <c r="AQ327">
        <v>0</v>
      </c>
      <c r="AR327">
        <v>0</v>
      </c>
      <c r="AS327" t="s">
        <v>1067</v>
      </c>
      <c r="AT327">
        <v>100</v>
      </c>
      <c r="AU327" t="s">
        <v>1067</v>
      </c>
      <c r="AV327">
        <v>0</v>
      </c>
      <c r="AW327">
        <v>1</v>
      </c>
      <c r="AX327">
        <v>-1</v>
      </c>
      <c r="AY327">
        <v>0</v>
      </c>
      <c r="AZ327">
        <v>0</v>
      </c>
      <c r="BA327" t="s">
        <v>1067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CX327">
        <f ca="1">Y327*Source!I119</f>
        <v>4</v>
      </c>
      <c r="CY327">
        <f>AA327</f>
        <v>338.96</v>
      </c>
      <c r="CZ327">
        <f>AE327</f>
        <v>55.75</v>
      </c>
      <c r="DA327">
        <f>AI327</f>
        <v>6.08</v>
      </c>
      <c r="DB327">
        <v>0</v>
      </c>
    </row>
    <row r="328" spans="1:106">
      <c r="A328">
        <f ca="1">ROW(Source!A119)</f>
        <v>119</v>
      </c>
      <c r="B328">
        <v>39278658</v>
      </c>
      <c r="C328">
        <v>39279558</v>
      </c>
      <c r="D328">
        <v>36832273</v>
      </c>
      <c r="E328">
        <v>1</v>
      </c>
      <c r="F328">
        <v>1</v>
      </c>
      <c r="G328">
        <v>1</v>
      </c>
      <c r="H328">
        <v>3</v>
      </c>
      <c r="I328" t="s">
        <v>820</v>
      </c>
      <c r="J328" t="s">
        <v>821</v>
      </c>
      <c r="K328" t="s">
        <v>822</v>
      </c>
      <c r="L328">
        <v>1355</v>
      </c>
      <c r="N328">
        <v>1010</v>
      </c>
      <c r="O328" t="s">
        <v>126</v>
      </c>
      <c r="P328" t="s">
        <v>126</v>
      </c>
      <c r="Q328">
        <v>100</v>
      </c>
      <c r="W328">
        <v>0</v>
      </c>
      <c r="X328">
        <v>1709713925</v>
      </c>
      <c r="Y328">
        <v>4</v>
      </c>
      <c r="AA328">
        <v>304</v>
      </c>
      <c r="AB328">
        <v>0</v>
      </c>
      <c r="AC328">
        <v>0</v>
      </c>
      <c r="AD328">
        <v>0</v>
      </c>
      <c r="AE328">
        <v>50</v>
      </c>
      <c r="AF328">
        <v>0</v>
      </c>
      <c r="AG328">
        <v>0</v>
      </c>
      <c r="AH328">
        <v>0</v>
      </c>
      <c r="AI328">
        <v>6.08</v>
      </c>
      <c r="AJ328">
        <v>1</v>
      </c>
      <c r="AK328">
        <v>1</v>
      </c>
      <c r="AL328">
        <v>1</v>
      </c>
      <c r="AN328">
        <v>0</v>
      </c>
      <c r="AO328">
        <v>1</v>
      </c>
      <c r="AP328">
        <v>0</v>
      </c>
      <c r="AQ328">
        <v>0</v>
      </c>
      <c r="AR328">
        <v>0</v>
      </c>
      <c r="AS328" t="s">
        <v>1067</v>
      </c>
      <c r="AT328">
        <v>4</v>
      </c>
      <c r="AU328" t="s">
        <v>1067</v>
      </c>
      <c r="AV328">
        <v>0</v>
      </c>
      <c r="AW328">
        <v>2</v>
      </c>
      <c r="AX328">
        <v>39279564</v>
      </c>
      <c r="AY328">
        <v>1</v>
      </c>
      <c r="AZ328">
        <v>0</v>
      </c>
      <c r="BA328">
        <v>322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CX328">
        <f ca="1">Y328*Source!I119</f>
        <v>0.16</v>
      </c>
      <c r="CY328">
        <f>AA328</f>
        <v>304</v>
      </c>
      <c r="CZ328">
        <f>AE328</f>
        <v>50</v>
      </c>
      <c r="DA328">
        <f>AI328</f>
        <v>6.08</v>
      </c>
      <c r="DB328">
        <v>0</v>
      </c>
    </row>
    <row r="329" spans="1:106">
      <c r="A329">
        <f ca="1">ROW(Source!A119)</f>
        <v>119</v>
      </c>
      <c r="B329">
        <v>39278658</v>
      </c>
      <c r="C329">
        <v>39279558</v>
      </c>
      <c r="D329">
        <v>36838722</v>
      </c>
      <c r="E329">
        <v>1</v>
      </c>
      <c r="F329">
        <v>1</v>
      </c>
      <c r="G329">
        <v>1</v>
      </c>
      <c r="H329">
        <v>3</v>
      </c>
      <c r="I329" t="s">
        <v>823</v>
      </c>
      <c r="J329" t="s">
        <v>824</v>
      </c>
      <c r="K329" t="s">
        <v>825</v>
      </c>
      <c r="L329">
        <v>1354</v>
      </c>
      <c r="N329">
        <v>1010</v>
      </c>
      <c r="O329" t="s">
        <v>86</v>
      </c>
      <c r="P329" t="s">
        <v>86</v>
      </c>
      <c r="Q329">
        <v>1</v>
      </c>
      <c r="W329">
        <v>0</v>
      </c>
      <c r="X329">
        <v>-1018551266</v>
      </c>
      <c r="Y329">
        <v>90.7</v>
      </c>
      <c r="AA329">
        <v>407.36</v>
      </c>
      <c r="AB329">
        <v>0</v>
      </c>
      <c r="AC329">
        <v>0</v>
      </c>
      <c r="AD329">
        <v>0</v>
      </c>
      <c r="AE329">
        <v>67</v>
      </c>
      <c r="AF329">
        <v>0</v>
      </c>
      <c r="AG329">
        <v>0</v>
      </c>
      <c r="AH329">
        <v>0</v>
      </c>
      <c r="AI329">
        <v>6.08</v>
      </c>
      <c r="AJ329">
        <v>1</v>
      </c>
      <c r="AK329">
        <v>1</v>
      </c>
      <c r="AL329">
        <v>1</v>
      </c>
      <c r="AN329">
        <v>0</v>
      </c>
      <c r="AO329">
        <v>1</v>
      </c>
      <c r="AP329">
        <v>0</v>
      </c>
      <c r="AQ329">
        <v>0</v>
      </c>
      <c r="AR329">
        <v>0</v>
      </c>
      <c r="AS329" t="s">
        <v>1067</v>
      </c>
      <c r="AT329">
        <v>90.7</v>
      </c>
      <c r="AU329" t="s">
        <v>1067</v>
      </c>
      <c r="AV329">
        <v>0</v>
      </c>
      <c r="AW329">
        <v>2</v>
      </c>
      <c r="AX329">
        <v>39279565</v>
      </c>
      <c r="AY329">
        <v>1</v>
      </c>
      <c r="AZ329">
        <v>0</v>
      </c>
      <c r="BA329">
        <v>323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CX329">
        <f ca="1">Y329*Source!I119</f>
        <v>3.6280000000000001</v>
      </c>
      <c r="CY329">
        <f>AA329</f>
        <v>407.36</v>
      </c>
      <c r="CZ329">
        <f>AE329</f>
        <v>67</v>
      </c>
      <c r="DA329">
        <f>AI329</f>
        <v>6.08</v>
      </c>
      <c r="DB329">
        <v>0</v>
      </c>
    </row>
    <row r="330" spans="1:106">
      <c r="A330">
        <f ca="1">ROW(Source!A157)</f>
        <v>157</v>
      </c>
      <c r="B330">
        <v>39278658</v>
      </c>
      <c r="C330">
        <v>39486769</v>
      </c>
      <c r="D330">
        <v>37077359</v>
      </c>
      <c r="E330">
        <v>1</v>
      </c>
      <c r="F330">
        <v>1</v>
      </c>
      <c r="G330">
        <v>1</v>
      </c>
      <c r="H330">
        <v>1</v>
      </c>
      <c r="I330" t="s">
        <v>826</v>
      </c>
      <c r="J330" t="s">
        <v>1067</v>
      </c>
      <c r="K330" t="s">
        <v>827</v>
      </c>
      <c r="L330">
        <v>1191</v>
      </c>
      <c r="N330">
        <v>1013</v>
      </c>
      <c r="O330" t="s">
        <v>574</v>
      </c>
      <c r="P330" t="s">
        <v>574</v>
      </c>
      <c r="Q330">
        <v>1</v>
      </c>
      <c r="W330">
        <v>0</v>
      </c>
      <c r="X330">
        <v>-362667798</v>
      </c>
      <c r="Y330">
        <v>0.27</v>
      </c>
      <c r="AA330">
        <v>0</v>
      </c>
      <c r="AB330">
        <v>0</v>
      </c>
      <c r="AC330">
        <v>0</v>
      </c>
      <c r="AD330">
        <v>63.84</v>
      </c>
      <c r="AE330">
        <v>0</v>
      </c>
      <c r="AF330">
        <v>0</v>
      </c>
      <c r="AG330">
        <v>0</v>
      </c>
      <c r="AH330">
        <v>10.5</v>
      </c>
      <c r="AI330">
        <v>1</v>
      </c>
      <c r="AJ330">
        <v>1</v>
      </c>
      <c r="AK330">
        <v>1</v>
      </c>
      <c r="AL330">
        <v>6.08</v>
      </c>
      <c r="AN330">
        <v>0</v>
      </c>
      <c r="AO330">
        <v>1</v>
      </c>
      <c r="AP330">
        <v>1</v>
      </c>
      <c r="AQ330">
        <v>0</v>
      </c>
      <c r="AR330">
        <v>0</v>
      </c>
      <c r="AS330" t="s">
        <v>1067</v>
      </c>
      <c r="AT330">
        <v>0.9</v>
      </c>
      <c r="AU330" t="s">
        <v>246</v>
      </c>
      <c r="AV330">
        <v>1</v>
      </c>
      <c r="AW330">
        <v>2</v>
      </c>
      <c r="AX330">
        <v>39486770</v>
      </c>
      <c r="AY330">
        <v>1</v>
      </c>
      <c r="AZ330">
        <v>0</v>
      </c>
      <c r="BA330">
        <v>324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CX330">
        <f ca="1">Y330*Source!I157</f>
        <v>0.27</v>
      </c>
      <c r="CY330">
        <f>AD330</f>
        <v>63.84</v>
      </c>
      <c r="CZ330">
        <f>AH330</f>
        <v>10.5</v>
      </c>
      <c r="DA330">
        <f>AL330</f>
        <v>6.08</v>
      </c>
      <c r="DB330">
        <v>0</v>
      </c>
    </row>
    <row r="331" spans="1:106">
      <c r="A331">
        <f ca="1">ROW(Source!A157)</f>
        <v>157</v>
      </c>
      <c r="B331">
        <v>39278658</v>
      </c>
      <c r="C331">
        <v>39486769</v>
      </c>
      <c r="D331">
        <v>37064876</v>
      </c>
      <c r="E331">
        <v>1</v>
      </c>
      <c r="F331">
        <v>1</v>
      </c>
      <c r="G331">
        <v>1</v>
      </c>
      <c r="H331">
        <v>1</v>
      </c>
      <c r="I331" t="s">
        <v>575</v>
      </c>
      <c r="J331" t="s">
        <v>1067</v>
      </c>
      <c r="K331" t="s">
        <v>576</v>
      </c>
      <c r="L331">
        <v>1191</v>
      </c>
      <c r="N331">
        <v>1013</v>
      </c>
      <c r="O331" t="s">
        <v>574</v>
      </c>
      <c r="P331" t="s">
        <v>574</v>
      </c>
      <c r="Q331">
        <v>1</v>
      </c>
      <c r="W331">
        <v>0</v>
      </c>
      <c r="X331">
        <v>-1417349443</v>
      </c>
      <c r="Y331">
        <v>0.2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1</v>
      </c>
      <c r="AJ331">
        <v>1</v>
      </c>
      <c r="AK331">
        <v>6.08</v>
      </c>
      <c r="AL331">
        <v>1</v>
      </c>
      <c r="AN331">
        <v>0</v>
      </c>
      <c r="AO331">
        <v>1</v>
      </c>
      <c r="AP331">
        <v>0</v>
      </c>
      <c r="AQ331">
        <v>0</v>
      </c>
      <c r="AR331">
        <v>0</v>
      </c>
      <c r="AS331" t="s">
        <v>1067</v>
      </c>
      <c r="AT331">
        <v>0.2</v>
      </c>
      <c r="AU331" t="s">
        <v>1067</v>
      </c>
      <c r="AV331">
        <v>2</v>
      </c>
      <c r="AW331">
        <v>2</v>
      </c>
      <c r="AX331">
        <v>39486771</v>
      </c>
      <c r="AY331">
        <v>1</v>
      </c>
      <c r="AZ331">
        <v>2048</v>
      </c>
      <c r="BA331">
        <v>325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CX331">
        <f ca="1">Y331*Source!I157</f>
        <v>0.2</v>
      </c>
      <c r="CY331">
        <f>AD331</f>
        <v>0</v>
      </c>
      <c r="CZ331">
        <f>AH331</f>
        <v>0</v>
      </c>
      <c r="DA331">
        <f>AL331</f>
        <v>1</v>
      </c>
      <c r="DB331">
        <v>0</v>
      </c>
    </row>
    <row r="332" spans="1:106">
      <c r="A332">
        <f ca="1">ROW(Source!A157)</f>
        <v>157</v>
      </c>
      <c r="B332">
        <v>39278658</v>
      </c>
      <c r="C332">
        <v>39486769</v>
      </c>
      <c r="D332">
        <v>36882159</v>
      </c>
      <c r="E332">
        <v>1</v>
      </c>
      <c r="F332">
        <v>1</v>
      </c>
      <c r="G332">
        <v>1</v>
      </c>
      <c r="H332">
        <v>2</v>
      </c>
      <c r="I332" t="s">
        <v>586</v>
      </c>
      <c r="J332" t="s">
        <v>587</v>
      </c>
      <c r="K332" t="s">
        <v>588</v>
      </c>
      <c r="L332">
        <v>1368</v>
      </c>
      <c r="N332">
        <v>1011</v>
      </c>
      <c r="O332" t="s">
        <v>580</v>
      </c>
      <c r="P332" t="s">
        <v>580</v>
      </c>
      <c r="Q332">
        <v>1</v>
      </c>
      <c r="W332">
        <v>0</v>
      </c>
      <c r="X332">
        <v>-1718674368</v>
      </c>
      <c r="Y332">
        <v>0.03</v>
      </c>
      <c r="AA332">
        <v>0</v>
      </c>
      <c r="AB332">
        <v>680.9</v>
      </c>
      <c r="AC332">
        <v>13.5</v>
      </c>
      <c r="AD332">
        <v>0</v>
      </c>
      <c r="AE332">
        <v>0</v>
      </c>
      <c r="AF332">
        <v>111.99</v>
      </c>
      <c r="AG332">
        <v>13.5</v>
      </c>
      <c r="AH332">
        <v>0</v>
      </c>
      <c r="AI332">
        <v>1</v>
      </c>
      <c r="AJ332">
        <v>6.08</v>
      </c>
      <c r="AK332">
        <v>1</v>
      </c>
      <c r="AL332">
        <v>1</v>
      </c>
      <c r="AN332">
        <v>0</v>
      </c>
      <c r="AO332">
        <v>1</v>
      </c>
      <c r="AP332">
        <v>1</v>
      </c>
      <c r="AQ332">
        <v>0</v>
      </c>
      <c r="AR332">
        <v>0</v>
      </c>
      <c r="AS332" t="s">
        <v>1067</v>
      </c>
      <c r="AT332">
        <v>0.1</v>
      </c>
      <c r="AU332" t="s">
        <v>246</v>
      </c>
      <c r="AV332">
        <v>0</v>
      </c>
      <c r="AW332">
        <v>2</v>
      </c>
      <c r="AX332">
        <v>39486772</v>
      </c>
      <c r="AY332">
        <v>1</v>
      </c>
      <c r="AZ332">
        <v>0</v>
      </c>
      <c r="BA332">
        <v>326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CX332">
        <f ca="1">Y332*Source!I157</f>
        <v>0.03</v>
      </c>
      <c r="CY332">
        <f>AB332</f>
        <v>680.9</v>
      </c>
      <c r="CZ332">
        <f>AF332</f>
        <v>111.99</v>
      </c>
      <c r="DA332">
        <f>AJ332</f>
        <v>6.08</v>
      </c>
      <c r="DB332">
        <v>0</v>
      </c>
    </row>
    <row r="333" spans="1:106">
      <c r="A333">
        <f ca="1">ROW(Source!A157)</f>
        <v>157</v>
      </c>
      <c r="B333">
        <v>39278658</v>
      </c>
      <c r="C333">
        <v>39486769</v>
      </c>
      <c r="D333">
        <v>36883554</v>
      </c>
      <c r="E333">
        <v>1</v>
      </c>
      <c r="F333">
        <v>1</v>
      </c>
      <c r="G333">
        <v>1</v>
      </c>
      <c r="H333">
        <v>2</v>
      </c>
      <c r="I333" t="s">
        <v>577</v>
      </c>
      <c r="J333" t="s">
        <v>578</v>
      </c>
      <c r="K333" t="s">
        <v>579</v>
      </c>
      <c r="L333">
        <v>1368</v>
      </c>
      <c r="N333">
        <v>1011</v>
      </c>
      <c r="O333" t="s">
        <v>580</v>
      </c>
      <c r="P333" t="s">
        <v>580</v>
      </c>
      <c r="Q333">
        <v>1</v>
      </c>
      <c r="W333">
        <v>0</v>
      </c>
      <c r="X333">
        <v>1372534845</v>
      </c>
      <c r="Y333">
        <v>0.03</v>
      </c>
      <c r="AA333">
        <v>0</v>
      </c>
      <c r="AB333">
        <v>399.52</v>
      </c>
      <c r="AC333">
        <v>11.6</v>
      </c>
      <c r="AD333">
        <v>0</v>
      </c>
      <c r="AE333">
        <v>0</v>
      </c>
      <c r="AF333">
        <v>65.709999999999994</v>
      </c>
      <c r="AG333">
        <v>11.6</v>
      </c>
      <c r="AH333">
        <v>0</v>
      </c>
      <c r="AI333">
        <v>1</v>
      </c>
      <c r="AJ333">
        <v>6.08</v>
      </c>
      <c r="AK333">
        <v>1</v>
      </c>
      <c r="AL333">
        <v>1</v>
      </c>
      <c r="AN333">
        <v>0</v>
      </c>
      <c r="AO333">
        <v>1</v>
      </c>
      <c r="AP333">
        <v>1</v>
      </c>
      <c r="AQ333">
        <v>0</v>
      </c>
      <c r="AR333">
        <v>0</v>
      </c>
      <c r="AS333" t="s">
        <v>1067</v>
      </c>
      <c r="AT333">
        <v>0.1</v>
      </c>
      <c r="AU333" t="s">
        <v>246</v>
      </c>
      <c r="AV333">
        <v>0</v>
      </c>
      <c r="AW333">
        <v>2</v>
      </c>
      <c r="AX333">
        <v>39486773</v>
      </c>
      <c r="AY333">
        <v>1</v>
      </c>
      <c r="AZ333">
        <v>0</v>
      </c>
      <c r="BA333">
        <v>327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CX333">
        <f ca="1">Y333*Source!I157</f>
        <v>0.03</v>
      </c>
      <c r="CY333">
        <f>AB333</f>
        <v>399.52</v>
      </c>
      <c r="CZ333">
        <f>AF333</f>
        <v>65.709999999999994</v>
      </c>
      <c r="DA333">
        <f>AJ333</f>
        <v>6.08</v>
      </c>
      <c r="DB333">
        <v>0</v>
      </c>
    </row>
    <row r="334" spans="1:106">
      <c r="A334">
        <f ca="1">ROW(Source!A157)</f>
        <v>157</v>
      </c>
      <c r="B334">
        <v>39278658</v>
      </c>
      <c r="C334">
        <v>39486769</v>
      </c>
      <c r="D334">
        <v>36802094</v>
      </c>
      <c r="E334">
        <v>1</v>
      </c>
      <c r="F334">
        <v>1</v>
      </c>
      <c r="G334">
        <v>1</v>
      </c>
      <c r="H334">
        <v>3</v>
      </c>
      <c r="I334" t="s">
        <v>828</v>
      </c>
      <c r="J334" t="s">
        <v>829</v>
      </c>
      <c r="K334" t="s">
        <v>830</v>
      </c>
      <c r="L334">
        <v>1346</v>
      </c>
      <c r="N334">
        <v>1009</v>
      </c>
      <c r="O334" t="s">
        <v>1227</v>
      </c>
      <c r="P334" t="s">
        <v>1227</v>
      </c>
      <c r="Q334">
        <v>1</v>
      </c>
      <c r="W334">
        <v>0</v>
      </c>
      <c r="X334">
        <v>-1088866022</v>
      </c>
      <c r="Y334">
        <v>0</v>
      </c>
      <c r="AA334">
        <v>184.83</v>
      </c>
      <c r="AB334">
        <v>0</v>
      </c>
      <c r="AC334">
        <v>0</v>
      </c>
      <c r="AD334">
        <v>0</v>
      </c>
      <c r="AE334">
        <v>30.4</v>
      </c>
      <c r="AF334">
        <v>0</v>
      </c>
      <c r="AG334">
        <v>0</v>
      </c>
      <c r="AH334">
        <v>0</v>
      </c>
      <c r="AI334">
        <v>6.08</v>
      </c>
      <c r="AJ334">
        <v>1</v>
      </c>
      <c r="AK334">
        <v>1</v>
      </c>
      <c r="AL334">
        <v>1</v>
      </c>
      <c r="AN334">
        <v>0</v>
      </c>
      <c r="AO334">
        <v>1</v>
      </c>
      <c r="AP334">
        <v>1</v>
      </c>
      <c r="AQ334">
        <v>0</v>
      </c>
      <c r="AR334">
        <v>0</v>
      </c>
      <c r="AS334" t="s">
        <v>1067</v>
      </c>
      <c r="AT334">
        <v>0.01</v>
      </c>
      <c r="AU334" t="s">
        <v>1100</v>
      </c>
      <c r="AV334">
        <v>0</v>
      </c>
      <c r="AW334">
        <v>2</v>
      </c>
      <c r="AX334">
        <v>39486774</v>
      </c>
      <c r="AY334">
        <v>1</v>
      </c>
      <c r="AZ334">
        <v>0</v>
      </c>
      <c r="BA334">
        <v>328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CX334">
        <f ca="1">Y334*Source!I157</f>
        <v>0</v>
      </c>
      <c r="CY334">
        <f>AA334</f>
        <v>184.83</v>
      </c>
      <c r="CZ334">
        <f>AE334</f>
        <v>30.4</v>
      </c>
      <c r="DA334">
        <f>AI334</f>
        <v>6.08</v>
      </c>
      <c r="DB334">
        <v>0</v>
      </c>
    </row>
    <row r="335" spans="1:106">
      <c r="A335">
        <f ca="1">ROW(Source!A157)</f>
        <v>157</v>
      </c>
      <c r="B335">
        <v>39278658</v>
      </c>
      <c r="C335">
        <v>39486769</v>
      </c>
      <c r="D335">
        <v>36804448</v>
      </c>
      <c r="E335">
        <v>1</v>
      </c>
      <c r="F335">
        <v>1</v>
      </c>
      <c r="G335">
        <v>1</v>
      </c>
      <c r="H335">
        <v>3</v>
      </c>
      <c r="I335" t="s">
        <v>831</v>
      </c>
      <c r="J335" t="s">
        <v>832</v>
      </c>
      <c r="K335" t="s">
        <v>609</v>
      </c>
      <c r="L335">
        <v>1346</v>
      </c>
      <c r="N335">
        <v>1009</v>
      </c>
      <c r="O335" t="s">
        <v>1227</v>
      </c>
      <c r="P335" t="s">
        <v>1227</v>
      </c>
      <c r="Q335">
        <v>1</v>
      </c>
      <c r="W335">
        <v>0</v>
      </c>
      <c r="X335">
        <v>103900845</v>
      </c>
      <c r="Y335">
        <v>0</v>
      </c>
      <c r="AA335">
        <v>54.96</v>
      </c>
      <c r="AB335">
        <v>0</v>
      </c>
      <c r="AC335">
        <v>0</v>
      </c>
      <c r="AD335">
        <v>0</v>
      </c>
      <c r="AE335">
        <v>9.0399999999999991</v>
      </c>
      <c r="AF335">
        <v>0</v>
      </c>
      <c r="AG335">
        <v>0</v>
      </c>
      <c r="AH335">
        <v>0</v>
      </c>
      <c r="AI335">
        <v>6.08</v>
      </c>
      <c r="AJ335">
        <v>1</v>
      </c>
      <c r="AK335">
        <v>1</v>
      </c>
      <c r="AL335">
        <v>1</v>
      </c>
      <c r="AN335">
        <v>0</v>
      </c>
      <c r="AO335">
        <v>1</v>
      </c>
      <c r="AP335">
        <v>1</v>
      </c>
      <c r="AQ335">
        <v>0</v>
      </c>
      <c r="AR335">
        <v>0</v>
      </c>
      <c r="AS335" t="s">
        <v>1067</v>
      </c>
      <c r="AT335">
        <v>0.3</v>
      </c>
      <c r="AU335" t="s">
        <v>1100</v>
      </c>
      <c r="AV335">
        <v>0</v>
      </c>
      <c r="AW335">
        <v>2</v>
      </c>
      <c r="AX335">
        <v>39486775</v>
      </c>
      <c r="AY335">
        <v>1</v>
      </c>
      <c r="AZ335">
        <v>0</v>
      </c>
      <c r="BA335">
        <v>329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CX335">
        <f ca="1">Y335*Source!I157</f>
        <v>0</v>
      </c>
      <c r="CY335">
        <f>AA335</f>
        <v>54.96</v>
      </c>
      <c r="CZ335">
        <f>AE335</f>
        <v>9.0399999999999991</v>
      </c>
      <c r="DA335">
        <f>AI335</f>
        <v>6.08</v>
      </c>
      <c r="DB335">
        <v>0</v>
      </c>
    </row>
    <row r="336" spans="1:106">
      <c r="A336">
        <f ca="1">ROW(Source!A157)</f>
        <v>157</v>
      </c>
      <c r="B336">
        <v>39278658</v>
      </c>
      <c r="C336">
        <v>39486769</v>
      </c>
      <c r="D336">
        <v>36825981</v>
      </c>
      <c r="E336">
        <v>1</v>
      </c>
      <c r="F336">
        <v>1</v>
      </c>
      <c r="G336">
        <v>1</v>
      </c>
      <c r="H336">
        <v>3</v>
      </c>
      <c r="I336" t="s">
        <v>833</v>
      </c>
      <c r="J336" t="s">
        <v>834</v>
      </c>
      <c r="K336" t="s">
        <v>835</v>
      </c>
      <c r="L336">
        <v>1348</v>
      </c>
      <c r="N336">
        <v>1009</v>
      </c>
      <c r="O336" t="s">
        <v>1097</v>
      </c>
      <c r="P336" t="s">
        <v>1097</v>
      </c>
      <c r="Q336">
        <v>1000</v>
      </c>
      <c r="W336">
        <v>0</v>
      </c>
      <c r="X336">
        <v>-1598896989</v>
      </c>
      <c r="Y336">
        <v>0</v>
      </c>
      <c r="AA336">
        <v>30400</v>
      </c>
      <c r="AB336">
        <v>0</v>
      </c>
      <c r="AC336">
        <v>0</v>
      </c>
      <c r="AD336">
        <v>0</v>
      </c>
      <c r="AE336">
        <v>5000</v>
      </c>
      <c r="AF336">
        <v>0</v>
      </c>
      <c r="AG336">
        <v>0</v>
      </c>
      <c r="AH336">
        <v>0</v>
      </c>
      <c r="AI336">
        <v>6.08</v>
      </c>
      <c r="AJ336">
        <v>1</v>
      </c>
      <c r="AK336">
        <v>1</v>
      </c>
      <c r="AL336">
        <v>1</v>
      </c>
      <c r="AN336">
        <v>0</v>
      </c>
      <c r="AO336">
        <v>1</v>
      </c>
      <c r="AP336">
        <v>1</v>
      </c>
      <c r="AQ336">
        <v>0</v>
      </c>
      <c r="AR336">
        <v>0</v>
      </c>
      <c r="AS336" t="s">
        <v>1067</v>
      </c>
      <c r="AT336">
        <v>5.9999999999999995E-4</v>
      </c>
      <c r="AU336" t="s">
        <v>1100</v>
      </c>
      <c r="AV336">
        <v>0</v>
      </c>
      <c r="AW336">
        <v>2</v>
      </c>
      <c r="AX336">
        <v>39486776</v>
      </c>
      <c r="AY336">
        <v>1</v>
      </c>
      <c r="AZ336">
        <v>0</v>
      </c>
      <c r="BA336">
        <v>330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CX336">
        <f ca="1">Y336*Source!I157</f>
        <v>0</v>
      </c>
      <c r="CY336">
        <f>AA336</f>
        <v>30400</v>
      </c>
      <c r="CZ336">
        <f>AE336</f>
        <v>5000</v>
      </c>
      <c r="DA336">
        <f>AI336</f>
        <v>6.08</v>
      </c>
      <c r="DB336">
        <v>0</v>
      </c>
    </row>
    <row r="337" spans="1:106">
      <c r="A337">
        <f ca="1">ROW(Source!A157)</f>
        <v>157</v>
      </c>
      <c r="B337">
        <v>39278658</v>
      </c>
      <c r="C337">
        <v>39486769</v>
      </c>
      <c r="D337">
        <v>36799065</v>
      </c>
      <c r="E337">
        <v>17</v>
      </c>
      <c r="F337">
        <v>1</v>
      </c>
      <c r="G337">
        <v>1</v>
      </c>
      <c r="H337">
        <v>3</v>
      </c>
      <c r="I337" t="s">
        <v>836</v>
      </c>
      <c r="J337" t="s">
        <v>1067</v>
      </c>
      <c r="K337" t="s">
        <v>837</v>
      </c>
      <c r="L337">
        <v>1374</v>
      </c>
      <c r="N337">
        <v>1013</v>
      </c>
      <c r="O337" t="s">
        <v>838</v>
      </c>
      <c r="P337" t="s">
        <v>838</v>
      </c>
      <c r="Q337">
        <v>1</v>
      </c>
      <c r="W337">
        <v>0</v>
      </c>
      <c r="X337">
        <v>-1731369543</v>
      </c>
      <c r="Y337">
        <v>0</v>
      </c>
      <c r="AA337">
        <v>1</v>
      </c>
      <c r="AB337">
        <v>0</v>
      </c>
      <c r="AC337">
        <v>0</v>
      </c>
      <c r="AD337">
        <v>0</v>
      </c>
      <c r="AE337">
        <v>1</v>
      </c>
      <c r="AF337">
        <v>0</v>
      </c>
      <c r="AG337">
        <v>0</v>
      </c>
      <c r="AH337">
        <v>0</v>
      </c>
      <c r="AI337">
        <v>1</v>
      </c>
      <c r="AJ337">
        <v>1</v>
      </c>
      <c r="AK337">
        <v>1</v>
      </c>
      <c r="AL337">
        <v>1</v>
      </c>
      <c r="AN337">
        <v>0</v>
      </c>
      <c r="AO337">
        <v>1</v>
      </c>
      <c r="AP337">
        <v>1</v>
      </c>
      <c r="AQ337">
        <v>0</v>
      </c>
      <c r="AR337">
        <v>0</v>
      </c>
      <c r="AS337" t="s">
        <v>1067</v>
      </c>
      <c r="AT337">
        <v>0.19</v>
      </c>
      <c r="AU337" t="s">
        <v>1100</v>
      </c>
      <c r="AV337">
        <v>0</v>
      </c>
      <c r="AW337">
        <v>2</v>
      </c>
      <c r="AX337">
        <v>39486777</v>
      </c>
      <c r="AY337">
        <v>1</v>
      </c>
      <c r="AZ337">
        <v>0</v>
      </c>
      <c r="BA337">
        <v>331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CX337">
        <f ca="1">Y337*Source!I157</f>
        <v>0</v>
      </c>
      <c r="CY337">
        <f>AA337</f>
        <v>1</v>
      </c>
      <c r="CZ337">
        <f>AE337</f>
        <v>1</v>
      </c>
      <c r="DA337">
        <f>AI337</f>
        <v>1</v>
      </c>
      <c r="DB337">
        <v>0</v>
      </c>
    </row>
    <row r="338" spans="1:106">
      <c r="A338">
        <f ca="1">ROW(Source!A158)</f>
        <v>158</v>
      </c>
      <c r="B338">
        <v>39278658</v>
      </c>
      <c r="C338">
        <v>39279579</v>
      </c>
      <c r="D338">
        <v>37064928</v>
      </c>
      <c r="E338">
        <v>1</v>
      </c>
      <c r="F338">
        <v>1</v>
      </c>
      <c r="G338">
        <v>1</v>
      </c>
      <c r="H338">
        <v>1</v>
      </c>
      <c r="I338" t="s">
        <v>741</v>
      </c>
      <c r="J338" t="s">
        <v>1067</v>
      </c>
      <c r="K338" t="s">
        <v>742</v>
      </c>
      <c r="L338">
        <v>1191</v>
      </c>
      <c r="N338">
        <v>1013</v>
      </c>
      <c r="O338" t="s">
        <v>574</v>
      </c>
      <c r="P338" t="s">
        <v>574</v>
      </c>
      <c r="Q338">
        <v>1</v>
      </c>
      <c r="W338">
        <v>0</v>
      </c>
      <c r="X338">
        <v>145020957</v>
      </c>
      <c r="Y338">
        <v>24.1</v>
      </c>
      <c r="AA338">
        <v>0</v>
      </c>
      <c r="AB338">
        <v>0</v>
      </c>
      <c r="AC338">
        <v>0</v>
      </c>
      <c r="AD338">
        <v>55.15</v>
      </c>
      <c r="AE338">
        <v>0</v>
      </c>
      <c r="AF338">
        <v>0</v>
      </c>
      <c r="AG338">
        <v>0</v>
      </c>
      <c r="AH338">
        <v>9.07</v>
      </c>
      <c r="AI338">
        <v>1</v>
      </c>
      <c r="AJ338">
        <v>1</v>
      </c>
      <c r="AK338">
        <v>1</v>
      </c>
      <c r="AL338">
        <v>6.08</v>
      </c>
      <c r="AN338">
        <v>0</v>
      </c>
      <c r="AO338">
        <v>1</v>
      </c>
      <c r="AP338">
        <v>0</v>
      </c>
      <c r="AQ338">
        <v>0</v>
      </c>
      <c r="AR338">
        <v>0</v>
      </c>
      <c r="AS338" t="s">
        <v>1067</v>
      </c>
      <c r="AT338">
        <v>24.1</v>
      </c>
      <c r="AU338" t="s">
        <v>1067</v>
      </c>
      <c r="AV338">
        <v>1</v>
      </c>
      <c r="AW338">
        <v>2</v>
      </c>
      <c r="AX338">
        <v>39279580</v>
      </c>
      <c r="AY338">
        <v>1</v>
      </c>
      <c r="AZ338">
        <v>0</v>
      </c>
      <c r="BA338">
        <v>332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CX338">
        <f ca="1">Y338*Source!I158</f>
        <v>1.6870000000000003</v>
      </c>
      <c r="CY338">
        <f>AD338</f>
        <v>55.15</v>
      </c>
      <c r="CZ338">
        <f>AH338</f>
        <v>9.07</v>
      </c>
      <c r="DA338">
        <f>AL338</f>
        <v>6.08</v>
      </c>
      <c r="DB338">
        <v>0</v>
      </c>
    </row>
    <row r="339" spans="1:106">
      <c r="A339">
        <f ca="1">ROW(Source!A158)</f>
        <v>158</v>
      </c>
      <c r="B339">
        <v>39278658</v>
      </c>
      <c r="C339">
        <v>39279579</v>
      </c>
      <c r="D339">
        <v>36855066</v>
      </c>
      <c r="E339">
        <v>1</v>
      </c>
      <c r="F339">
        <v>1</v>
      </c>
      <c r="G339">
        <v>1</v>
      </c>
      <c r="H339">
        <v>3</v>
      </c>
      <c r="I339" t="s">
        <v>259</v>
      </c>
      <c r="J339" t="s">
        <v>262</v>
      </c>
      <c r="K339" t="s">
        <v>260</v>
      </c>
      <c r="L339">
        <v>1358</v>
      </c>
      <c r="N339">
        <v>1010</v>
      </c>
      <c r="O339" t="s">
        <v>261</v>
      </c>
      <c r="P339" t="s">
        <v>261</v>
      </c>
      <c r="Q339">
        <v>10</v>
      </c>
      <c r="W339">
        <v>0</v>
      </c>
      <c r="X339">
        <v>1358722138</v>
      </c>
      <c r="Y339">
        <v>4.2857139999999996</v>
      </c>
      <c r="AA339">
        <v>539.9</v>
      </c>
      <c r="AB339">
        <v>0</v>
      </c>
      <c r="AC339">
        <v>0</v>
      </c>
      <c r="AD339">
        <v>0</v>
      </c>
      <c r="AE339">
        <v>88.8</v>
      </c>
      <c r="AF339">
        <v>0</v>
      </c>
      <c r="AG339">
        <v>0</v>
      </c>
      <c r="AH339">
        <v>0</v>
      </c>
      <c r="AI339">
        <v>6.08</v>
      </c>
      <c r="AJ339">
        <v>1</v>
      </c>
      <c r="AK339">
        <v>1</v>
      </c>
      <c r="AL339">
        <v>1</v>
      </c>
      <c r="AN339">
        <v>0</v>
      </c>
      <c r="AO339">
        <v>0</v>
      </c>
      <c r="AP339">
        <v>0</v>
      </c>
      <c r="AQ339">
        <v>0</v>
      </c>
      <c r="AR339">
        <v>0</v>
      </c>
      <c r="AS339" t="s">
        <v>1067</v>
      </c>
      <c r="AT339">
        <v>4.2857139999999996</v>
      </c>
      <c r="AU339" t="s">
        <v>1067</v>
      </c>
      <c r="AV339">
        <v>0</v>
      </c>
      <c r="AW339">
        <v>1</v>
      </c>
      <c r="AX339">
        <v>-1</v>
      </c>
      <c r="AY339">
        <v>0</v>
      </c>
      <c r="AZ339">
        <v>0</v>
      </c>
      <c r="BA339" t="s">
        <v>1067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CX339">
        <f ca="1">Y339*Source!I158</f>
        <v>0.29999998</v>
      </c>
      <c r="CY339">
        <f>AA339</f>
        <v>539.9</v>
      </c>
      <c r="CZ339">
        <f>AE339</f>
        <v>88.8</v>
      </c>
      <c r="DA339">
        <f>AI339</f>
        <v>6.08</v>
      </c>
      <c r="DB339">
        <v>0</v>
      </c>
    </row>
    <row r="340" spans="1:106">
      <c r="A340">
        <f ca="1">ROW(Source!A158)</f>
        <v>158</v>
      </c>
      <c r="B340">
        <v>39278658</v>
      </c>
      <c r="C340">
        <v>39279579</v>
      </c>
      <c r="D340">
        <v>36855072</v>
      </c>
      <c r="E340">
        <v>1</v>
      </c>
      <c r="F340">
        <v>1</v>
      </c>
      <c r="G340">
        <v>1</v>
      </c>
      <c r="H340">
        <v>3</v>
      </c>
      <c r="I340" t="s">
        <v>264</v>
      </c>
      <c r="J340" t="s">
        <v>266</v>
      </c>
      <c r="K340" t="s">
        <v>265</v>
      </c>
      <c r="L340">
        <v>1358</v>
      </c>
      <c r="N340">
        <v>1010</v>
      </c>
      <c r="O340" t="s">
        <v>261</v>
      </c>
      <c r="P340" t="s">
        <v>261</v>
      </c>
      <c r="Q340">
        <v>10</v>
      </c>
      <c r="W340">
        <v>0</v>
      </c>
      <c r="X340">
        <v>784460414</v>
      </c>
      <c r="Y340">
        <v>5.7142860000000004</v>
      </c>
      <c r="AA340">
        <v>505.86</v>
      </c>
      <c r="AB340">
        <v>0</v>
      </c>
      <c r="AC340">
        <v>0</v>
      </c>
      <c r="AD340">
        <v>0</v>
      </c>
      <c r="AE340">
        <v>83.2</v>
      </c>
      <c r="AF340">
        <v>0</v>
      </c>
      <c r="AG340">
        <v>0</v>
      </c>
      <c r="AH340">
        <v>0</v>
      </c>
      <c r="AI340">
        <v>6.08</v>
      </c>
      <c r="AJ340">
        <v>1</v>
      </c>
      <c r="AK340">
        <v>1</v>
      </c>
      <c r="AL340">
        <v>1</v>
      </c>
      <c r="AN340">
        <v>0</v>
      </c>
      <c r="AO340">
        <v>0</v>
      </c>
      <c r="AP340">
        <v>0</v>
      </c>
      <c r="AQ340">
        <v>0</v>
      </c>
      <c r="AR340">
        <v>0</v>
      </c>
      <c r="AS340" t="s">
        <v>1067</v>
      </c>
      <c r="AT340">
        <v>5.7142860000000004</v>
      </c>
      <c r="AU340" t="s">
        <v>1067</v>
      </c>
      <c r="AV340">
        <v>0</v>
      </c>
      <c r="AW340">
        <v>1</v>
      </c>
      <c r="AX340">
        <v>-1</v>
      </c>
      <c r="AY340">
        <v>0</v>
      </c>
      <c r="AZ340">
        <v>0</v>
      </c>
      <c r="BA340" t="s">
        <v>1067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CX340">
        <f ca="1">Y340*Source!I158</f>
        <v>0.40000002000000007</v>
      </c>
      <c r="CY340">
        <f>AA340</f>
        <v>505.86</v>
      </c>
      <c r="CZ340">
        <f>AE340</f>
        <v>83.2</v>
      </c>
      <c r="DA340">
        <f>AI340</f>
        <v>6.08</v>
      </c>
      <c r="DB340">
        <v>0</v>
      </c>
    </row>
    <row r="341" spans="1:106">
      <c r="A341">
        <f ca="1">ROW(Source!A161)</f>
        <v>161</v>
      </c>
      <c r="B341">
        <v>39278658</v>
      </c>
      <c r="C341">
        <v>39279581</v>
      </c>
      <c r="D341">
        <v>37064928</v>
      </c>
      <c r="E341">
        <v>1</v>
      </c>
      <c r="F341">
        <v>1</v>
      </c>
      <c r="G341">
        <v>1</v>
      </c>
      <c r="H341">
        <v>1</v>
      </c>
      <c r="I341" t="s">
        <v>741</v>
      </c>
      <c r="J341" t="s">
        <v>1067</v>
      </c>
      <c r="K341" t="s">
        <v>742</v>
      </c>
      <c r="L341">
        <v>1191</v>
      </c>
      <c r="N341">
        <v>1013</v>
      </c>
      <c r="O341" t="s">
        <v>574</v>
      </c>
      <c r="P341" t="s">
        <v>574</v>
      </c>
      <c r="Q341">
        <v>1</v>
      </c>
      <c r="W341">
        <v>0</v>
      </c>
      <c r="X341">
        <v>145020957</v>
      </c>
      <c r="Y341">
        <v>24.1</v>
      </c>
      <c r="AA341">
        <v>0</v>
      </c>
      <c r="AB341">
        <v>0</v>
      </c>
      <c r="AC341">
        <v>0</v>
      </c>
      <c r="AD341">
        <v>55.15</v>
      </c>
      <c r="AE341">
        <v>0</v>
      </c>
      <c r="AF341">
        <v>0</v>
      </c>
      <c r="AG341">
        <v>0</v>
      </c>
      <c r="AH341">
        <v>9.07</v>
      </c>
      <c r="AI341">
        <v>1</v>
      </c>
      <c r="AJ341">
        <v>1</v>
      </c>
      <c r="AK341">
        <v>1</v>
      </c>
      <c r="AL341">
        <v>6.08</v>
      </c>
      <c r="AN341">
        <v>0</v>
      </c>
      <c r="AO341">
        <v>1</v>
      </c>
      <c r="AP341">
        <v>0</v>
      </c>
      <c r="AQ341">
        <v>0</v>
      </c>
      <c r="AR341">
        <v>0</v>
      </c>
      <c r="AS341" t="s">
        <v>1067</v>
      </c>
      <c r="AT341">
        <v>24.1</v>
      </c>
      <c r="AU341" t="s">
        <v>1067</v>
      </c>
      <c r="AV341">
        <v>1</v>
      </c>
      <c r="AW341">
        <v>2</v>
      </c>
      <c r="AX341">
        <v>39279582</v>
      </c>
      <c r="AY341">
        <v>1</v>
      </c>
      <c r="AZ341">
        <v>0</v>
      </c>
      <c r="BA341">
        <v>333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CX341">
        <f ca="1">Y341*Source!I161</f>
        <v>1.6870000000000003</v>
      </c>
      <c r="CY341">
        <f>AD341</f>
        <v>55.15</v>
      </c>
      <c r="CZ341">
        <f>AH341</f>
        <v>9.07</v>
      </c>
      <c r="DA341">
        <f>AL341</f>
        <v>6.08</v>
      </c>
      <c r="DB341">
        <v>0</v>
      </c>
    </row>
    <row r="342" spans="1:106">
      <c r="A342">
        <f ca="1">ROW(Source!A161)</f>
        <v>161</v>
      </c>
      <c r="B342">
        <v>39278658</v>
      </c>
      <c r="C342">
        <v>39279581</v>
      </c>
      <c r="D342">
        <v>36855286</v>
      </c>
      <c r="E342">
        <v>1</v>
      </c>
      <c r="F342">
        <v>1</v>
      </c>
      <c r="G342">
        <v>1</v>
      </c>
      <c r="H342">
        <v>3</v>
      </c>
      <c r="I342" t="s">
        <v>276</v>
      </c>
      <c r="J342" t="s">
        <v>278</v>
      </c>
      <c r="K342" t="s">
        <v>277</v>
      </c>
      <c r="L342">
        <v>1355</v>
      </c>
      <c r="N342">
        <v>1010</v>
      </c>
      <c r="O342" t="s">
        <v>126</v>
      </c>
      <c r="P342" t="s">
        <v>126</v>
      </c>
      <c r="Q342">
        <v>100</v>
      </c>
      <c r="W342">
        <v>0</v>
      </c>
      <c r="X342">
        <v>1728305189</v>
      </c>
      <c r="Y342">
        <v>0.28571400000000002</v>
      </c>
      <c r="AA342">
        <v>5247.04</v>
      </c>
      <c r="AB342">
        <v>0</v>
      </c>
      <c r="AC342">
        <v>0</v>
      </c>
      <c r="AD342">
        <v>0</v>
      </c>
      <c r="AE342">
        <v>863</v>
      </c>
      <c r="AF342">
        <v>0</v>
      </c>
      <c r="AG342">
        <v>0</v>
      </c>
      <c r="AH342">
        <v>0</v>
      </c>
      <c r="AI342">
        <v>6.08</v>
      </c>
      <c r="AJ342">
        <v>1</v>
      </c>
      <c r="AK342">
        <v>1</v>
      </c>
      <c r="AL342">
        <v>1</v>
      </c>
      <c r="AN342">
        <v>0</v>
      </c>
      <c r="AO342">
        <v>0</v>
      </c>
      <c r="AP342">
        <v>0</v>
      </c>
      <c r="AQ342">
        <v>0</v>
      </c>
      <c r="AR342">
        <v>0</v>
      </c>
      <c r="AS342" t="s">
        <v>1067</v>
      </c>
      <c r="AT342">
        <v>0.28571400000000002</v>
      </c>
      <c r="AU342" t="s">
        <v>1067</v>
      </c>
      <c r="AV342">
        <v>0</v>
      </c>
      <c r="AW342">
        <v>1</v>
      </c>
      <c r="AX342">
        <v>-1</v>
      </c>
      <c r="AY342">
        <v>0</v>
      </c>
      <c r="AZ342">
        <v>0</v>
      </c>
      <c r="BA342" t="s">
        <v>1067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CX342">
        <f ca="1">Y342*Source!I161</f>
        <v>1.9999980000000004E-2</v>
      </c>
      <c r="CY342">
        <f>AA342</f>
        <v>5247.04</v>
      </c>
      <c r="CZ342">
        <f>AE342</f>
        <v>863</v>
      </c>
      <c r="DA342">
        <f>AI342</f>
        <v>6.08</v>
      </c>
      <c r="DB342">
        <v>0</v>
      </c>
    </row>
    <row r="343" spans="1:106">
      <c r="A343">
        <f ca="1">ROW(Source!A161)</f>
        <v>161</v>
      </c>
      <c r="B343">
        <v>39278658</v>
      </c>
      <c r="C343">
        <v>39279581</v>
      </c>
      <c r="D343">
        <v>36855287</v>
      </c>
      <c r="E343">
        <v>1</v>
      </c>
      <c r="F343">
        <v>1</v>
      </c>
      <c r="G343">
        <v>1</v>
      </c>
      <c r="H343">
        <v>3</v>
      </c>
      <c r="I343" t="s">
        <v>272</v>
      </c>
      <c r="J343" t="s">
        <v>274</v>
      </c>
      <c r="K343" t="s">
        <v>273</v>
      </c>
      <c r="L343">
        <v>1355</v>
      </c>
      <c r="N343">
        <v>1010</v>
      </c>
      <c r="O343" t="s">
        <v>126</v>
      </c>
      <c r="P343" t="s">
        <v>126</v>
      </c>
      <c r="Q343">
        <v>100</v>
      </c>
      <c r="W343">
        <v>0</v>
      </c>
      <c r="X343">
        <v>-2124591968</v>
      </c>
      <c r="Y343">
        <v>0.71428599999999998</v>
      </c>
      <c r="AA343">
        <v>5666.56</v>
      </c>
      <c r="AB343">
        <v>0</v>
      </c>
      <c r="AC343">
        <v>0</v>
      </c>
      <c r="AD343">
        <v>0</v>
      </c>
      <c r="AE343">
        <v>932</v>
      </c>
      <c r="AF343">
        <v>0</v>
      </c>
      <c r="AG343">
        <v>0</v>
      </c>
      <c r="AH343">
        <v>0</v>
      </c>
      <c r="AI343">
        <v>6.08</v>
      </c>
      <c r="AJ343">
        <v>1</v>
      </c>
      <c r="AK343">
        <v>1</v>
      </c>
      <c r="AL343">
        <v>1</v>
      </c>
      <c r="AN343">
        <v>0</v>
      </c>
      <c r="AO343">
        <v>0</v>
      </c>
      <c r="AP343">
        <v>0</v>
      </c>
      <c r="AQ343">
        <v>0</v>
      </c>
      <c r="AR343">
        <v>0</v>
      </c>
      <c r="AS343" t="s">
        <v>1067</v>
      </c>
      <c r="AT343">
        <v>0.71428599999999998</v>
      </c>
      <c r="AU343" t="s">
        <v>1067</v>
      </c>
      <c r="AV343">
        <v>0</v>
      </c>
      <c r="AW343">
        <v>1</v>
      </c>
      <c r="AX343">
        <v>-1</v>
      </c>
      <c r="AY343">
        <v>0</v>
      </c>
      <c r="AZ343">
        <v>0</v>
      </c>
      <c r="BA343" t="s">
        <v>1067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CX343">
        <f ca="1">Y343*Source!I161</f>
        <v>5.0000020000000006E-2</v>
      </c>
      <c r="CY343">
        <f>AA343</f>
        <v>5666.56</v>
      </c>
      <c r="CZ343">
        <f>AE343</f>
        <v>932</v>
      </c>
      <c r="DA343">
        <f>AI343</f>
        <v>6.08</v>
      </c>
      <c r="DB343">
        <v>0</v>
      </c>
    </row>
    <row r="344" spans="1:106">
      <c r="A344">
        <f ca="1">ROW(Source!A161)</f>
        <v>161</v>
      </c>
      <c r="B344">
        <v>39278658</v>
      </c>
      <c r="C344">
        <v>39279581</v>
      </c>
      <c r="D344">
        <v>36799163</v>
      </c>
      <c r="E344">
        <v>17</v>
      </c>
      <c r="F344">
        <v>1</v>
      </c>
      <c r="G344">
        <v>1</v>
      </c>
      <c r="H344">
        <v>3</v>
      </c>
      <c r="I344" t="s">
        <v>280</v>
      </c>
      <c r="J344" t="s">
        <v>1067</v>
      </c>
      <c r="K344" t="s">
        <v>281</v>
      </c>
      <c r="L344">
        <v>1354</v>
      </c>
      <c r="N344">
        <v>1010</v>
      </c>
      <c r="O344" t="s">
        <v>86</v>
      </c>
      <c r="P344" t="s">
        <v>86</v>
      </c>
      <c r="Q344">
        <v>1</v>
      </c>
      <c r="W344">
        <v>0</v>
      </c>
      <c r="X344">
        <v>1843269126</v>
      </c>
      <c r="Y344">
        <v>100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6.08</v>
      </c>
      <c r="AJ344">
        <v>1</v>
      </c>
      <c r="AK344">
        <v>1</v>
      </c>
      <c r="AL344">
        <v>1</v>
      </c>
      <c r="AN344">
        <v>0</v>
      </c>
      <c r="AO344">
        <v>0</v>
      </c>
      <c r="AP344">
        <v>0</v>
      </c>
      <c r="AQ344">
        <v>0</v>
      </c>
      <c r="AR344">
        <v>0</v>
      </c>
      <c r="AS344" t="s">
        <v>1067</v>
      </c>
      <c r="AT344">
        <v>100</v>
      </c>
      <c r="AU344" t="s">
        <v>1067</v>
      </c>
      <c r="AV344">
        <v>0</v>
      </c>
      <c r="AW344">
        <v>2</v>
      </c>
      <c r="AX344">
        <v>39279583</v>
      </c>
      <c r="AY344">
        <v>1</v>
      </c>
      <c r="AZ344">
        <v>0</v>
      </c>
      <c r="BA344">
        <v>334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CX344">
        <f ca="1">Y344*Source!I161</f>
        <v>7.0000000000000009</v>
      </c>
      <c r="CY344">
        <f>AA344</f>
        <v>0</v>
      </c>
      <c r="CZ344">
        <f>AE344</f>
        <v>0</v>
      </c>
      <c r="DA344">
        <f>AI344</f>
        <v>6.08</v>
      </c>
      <c r="DB344">
        <v>0</v>
      </c>
    </row>
    <row r="345" spans="1:106">
      <c r="A345">
        <f ca="1">ROW(Source!A165)</f>
        <v>165</v>
      </c>
      <c r="B345">
        <v>39278658</v>
      </c>
      <c r="C345">
        <v>39486790</v>
      </c>
      <c r="D345">
        <v>37080781</v>
      </c>
      <c r="E345">
        <v>1</v>
      </c>
      <c r="F345">
        <v>1</v>
      </c>
      <c r="G345">
        <v>1</v>
      </c>
      <c r="H345">
        <v>1</v>
      </c>
      <c r="I345" t="s">
        <v>635</v>
      </c>
      <c r="J345" t="s">
        <v>1067</v>
      </c>
      <c r="K345" t="s">
        <v>636</v>
      </c>
      <c r="L345">
        <v>1191</v>
      </c>
      <c r="N345">
        <v>1013</v>
      </c>
      <c r="O345" t="s">
        <v>574</v>
      </c>
      <c r="P345" t="s">
        <v>574</v>
      </c>
      <c r="Q345">
        <v>1</v>
      </c>
      <c r="W345">
        <v>0</v>
      </c>
      <c r="X345">
        <v>912892513</v>
      </c>
      <c r="Y345">
        <v>1.78</v>
      </c>
      <c r="AA345">
        <v>0</v>
      </c>
      <c r="AB345">
        <v>0</v>
      </c>
      <c r="AC345">
        <v>0</v>
      </c>
      <c r="AD345">
        <v>60.31</v>
      </c>
      <c r="AE345">
        <v>0</v>
      </c>
      <c r="AF345">
        <v>0</v>
      </c>
      <c r="AG345">
        <v>0</v>
      </c>
      <c r="AH345">
        <v>9.92</v>
      </c>
      <c r="AI345">
        <v>1</v>
      </c>
      <c r="AJ345">
        <v>1</v>
      </c>
      <c r="AK345">
        <v>1</v>
      </c>
      <c r="AL345">
        <v>6.08</v>
      </c>
      <c r="AN345">
        <v>0</v>
      </c>
      <c r="AO345">
        <v>1</v>
      </c>
      <c r="AP345">
        <v>0</v>
      </c>
      <c r="AQ345">
        <v>0</v>
      </c>
      <c r="AR345">
        <v>0</v>
      </c>
      <c r="AS345" t="s">
        <v>1067</v>
      </c>
      <c r="AT345">
        <v>1.78</v>
      </c>
      <c r="AU345" t="s">
        <v>1067</v>
      </c>
      <c r="AV345">
        <v>1</v>
      </c>
      <c r="AW345">
        <v>2</v>
      </c>
      <c r="AX345">
        <v>39486791</v>
      </c>
      <c r="AY345">
        <v>1</v>
      </c>
      <c r="AZ345">
        <v>0</v>
      </c>
      <c r="BA345">
        <v>335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CX345">
        <f ca="1">Y345*Source!I165</f>
        <v>1.78</v>
      </c>
      <c r="CY345">
        <f>AD345</f>
        <v>60.31</v>
      </c>
      <c r="CZ345">
        <f>AH345</f>
        <v>9.92</v>
      </c>
      <c r="DA345">
        <f>AL345</f>
        <v>6.08</v>
      </c>
      <c r="DB345">
        <v>0</v>
      </c>
    </row>
    <row r="346" spans="1:106">
      <c r="A346">
        <f ca="1">ROW(Source!A165)</f>
        <v>165</v>
      </c>
      <c r="B346">
        <v>39278658</v>
      </c>
      <c r="C346">
        <v>39486790</v>
      </c>
      <c r="D346">
        <v>37064876</v>
      </c>
      <c r="E346">
        <v>1</v>
      </c>
      <c r="F346">
        <v>1</v>
      </c>
      <c r="G346">
        <v>1</v>
      </c>
      <c r="H346">
        <v>1</v>
      </c>
      <c r="I346" t="s">
        <v>575</v>
      </c>
      <c r="J346" t="s">
        <v>1067</v>
      </c>
      <c r="K346" t="s">
        <v>576</v>
      </c>
      <c r="L346">
        <v>1191</v>
      </c>
      <c r="N346">
        <v>1013</v>
      </c>
      <c r="O346" t="s">
        <v>574</v>
      </c>
      <c r="P346" t="s">
        <v>574</v>
      </c>
      <c r="Q346">
        <v>1</v>
      </c>
      <c r="W346">
        <v>0</v>
      </c>
      <c r="X346">
        <v>-1417349443</v>
      </c>
      <c r="Y346">
        <v>0.02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1</v>
      </c>
      <c r="AJ346">
        <v>1</v>
      </c>
      <c r="AK346">
        <v>6.08</v>
      </c>
      <c r="AL346">
        <v>1</v>
      </c>
      <c r="AN346">
        <v>0</v>
      </c>
      <c r="AO346">
        <v>1</v>
      </c>
      <c r="AP346">
        <v>0</v>
      </c>
      <c r="AQ346">
        <v>0</v>
      </c>
      <c r="AR346">
        <v>0</v>
      </c>
      <c r="AS346" t="s">
        <v>1067</v>
      </c>
      <c r="AT346">
        <v>0.02</v>
      </c>
      <c r="AU346" t="s">
        <v>1067</v>
      </c>
      <c r="AV346">
        <v>2</v>
      </c>
      <c r="AW346">
        <v>2</v>
      </c>
      <c r="AX346">
        <v>39486792</v>
      </c>
      <c r="AY346">
        <v>1</v>
      </c>
      <c r="AZ346">
        <v>0</v>
      </c>
      <c r="BA346">
        <v>336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CX346">
        <f ca="1">Y346*Source!I165</f>
        <v>0.02</v>
      </c>
      <c r="CY346">
        <f>AD346</f>
        <v>0</v>
      </c>
      <c r="CZ346">
        <f>AH346</f>
        <v>0</v>
      </c>
      <c r="DA346">
        <f>AL346</f>
        <v>1</v>
      </c>
      <c r="DB346">
        <v>0</v>
      </c>
    </row>
    <row r="347" spans="1:106">
      <c r="A347">
        <f ca="1">ROW(Source!A165)</f>
        <v>165</v>
      </c>
      <c r="B347">
        <v>39278658</v>
      </c>
      <c r="C347">
        <v>39486790</v>
      </c>
      <c r="D347">
        <v>36882159</v>
      </c>
      <c r="E347">
        <v>1</v>
      </c>
      <c r="F347">
        <v>1</v>
      </c>
      <c r="G347">
        <v>1</v>
      </c>
      <c r="H347">
        <v>2</v>
      </c>
      <c r="I347" t="s">
        <v>586</v>
      </c>
      <c r="J347" t="s">
        <v>587</v>
      </c>
      <c r="K347" t="s">
        <v>588</v>
      </c>
      <c r="L347">
        <v>1368</v>
      </c>
      <c r="N347">
        <v>1011</v>
      </c>
      <c r="O347" t="s">
        <v>580</v>
      </c>
      <c r="P347" t="s">
        <v>580</v>
      </c>
      <c r="Q347">
        <v>1</v>
      </c>
      <c r="W347">
        <v>0</v>
      </c>
      <c r="X347">
        <v>-1718674368</v>
      </c>
      <c r="Y347">
        <v>0.01</v>
      </c>
      <c r="AA347">
        <v>0</v>
      </c>
      <c r="AB347">
        <v>680.9</v>
      </c>
      <c r="AC347">
        <v>13.5</v>
      </c>
      <c r="AD347">
        <v>0</v>
      </c>
      <c r="AE347">
        <v>0</v>
      </c>
      <c r="AF347">
        <v>111.99</v>
      </c>
      <c r="AG347">
        <v>13.5</v>
      </c>
      <c r="AH347">
        <v>0</v>
      </c>
      <c r="AI347">
        <v>1</v>
      </c>
      <c r="AJ347">
        <v>6.08</v>
      </c>
      <c r="AK347">
        <v>1</v>
      </c>
      <c r="AL347">
        <v>1</v>
      </c>
      <c r="AN347">
        <v>0</v>
      </c>
      <c r="AO347">
        <v>1</v>
      </c>
      <c r="AP347">
        <v>0</v>
      </c>
      <c r="AQ347">
        <v>0</v>
      </c>
      <c r="AR347">
        <v>0</v>
      </c>
      <c r="AS347" t="s">
        <v>1067</v>
      </c>
      <c r="AT347">
        <v>0.01</v>
      </c>
      <c r="AU347" t="s">
        <v>1067</v>
      </c>
      <c r="AV347">
        <v>0</v>
      </c>
      <c r="AW347">
        <v>2</v>
      </c>
      <c r="AX347">
        <v>39486793</v>
      </c>
      <c r="AY347">
        <v>1</v>
      </c>
      <c r="AZ347">
        <v>0</v>
      </c>
      <c r="BA347">
        <v>337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CX347">
        <f ca="1">Y347*Source!I165</f>
        <v>0.01</v>
      </c>
      <c r="CY347">
        <f>AB347</f>
        <v>680.9</v>
      </c>
      <c r="CZ347">
        <f>AF347</f>
        <v>111.99</v>
      </c>
      <c r="DA347">
        <f>AJ347</f>
        <v>6.08</v>
      </c>
      <c r="DB347">
        <v>0</v>
      </c>
    </row>
    <row r="348" spans="1:106">
      <c r="A348">
        <f ca="1">ROW(Source!A165)</f>
        <v>165</v>
      </c>
      <c r="B348">
        <v>39278658</v>
      </c>
      <c r="C348">
        <v>39486790</v>
      </c>
      <c r="D348">
        <v>36883554</v>
      </c>
      <c r="E348">
        <v>1</v>
      </c>
      <c r="F348">
        <v>1</v>
      </c>
      <c r="G348">
        <v>1</v>
      </c>
      <c r="H348">
        <v>2</v>
      </c>
      <c r="I348" t="s">
        <v>577</v>
      </c>
      <c r="J348" t="s">
        <v>578</v>
      </c>
      <c r="K348" t="s">
        <v>579</v>
      </c>
      <c r="L348">
        <v>1368</v>
      </c>
      <c r="N348">
        <v>1011</v>
      </c>
      <c r="O348" t="s">
        <v>580</v>
      </c>
      <c r="P348" t="s">
        <v>580</v>
      </c>
      <c r="Q348">
        <v>1</v>
      </c>
      <c r="W348">
        <v>0</v>
      </c>
      <c r="X348">
        <v>1372534845</v>
      </c>
      <c r="Y348">
        <v>0.01</v>
      </c>
      <c r="AA348">
        <v>0</v>
      </c>
      <c r="AB348">
        <v>399.52</v>
      </c>
      <c r="AC348">
        <v>11.6</v>
      </c>
      <c r="AD348">
        <v>0</v>
      </c>
      <c r="AE348">
        <v>0</v>
      </c>
      <c r="AF348">
        <v>65.709999999999994</v>
      </c>
      <c r="AG348">
        <v>11.6</v>
      </c>
      <c r="AH348">
        <v>0</v>
      </c>
      <c r="AI348">
        <v>1</v>
      </c>
      <c r="AJ348">
        <v>6.08</v>
      </c>
      <c r="AK348">
        <v>1</v>
      </c>
      <c r="AL348">
        <v>1</v>
      </c>
      <c r="AN348">
        <v>0</v>
      </c>
      <c r="AO348">
        <v>1</v>
      </c>
      <c r="AP348">
        <v>0</v>
      </c>
      <c r="AQ348">
        <v>0</v>
      </c>
      <c r="AR348">
        <v>0</v>
      </c>
      <c r="AS348" t="s">
        <v>1067</v>
      </c>
      <c r="AT348">
        <v>0.01</v>
      </c>
      <c r="AU348" t="s">
        <v>1067</v>
      </c>
      <c r="AV348">
        <v>0</v>
      </c>
      <c r="AW348">
        <v>2</v>
      </c>
      <c r="AX348">
        <v>39486794</v>
      </c>
      <c r="AY348">
        <v>1</v>
      </c>
      <c r="AZ348">
        <v>0</v>
      </c>
      <c r="BA348">
        <v>338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CX348">
        <f ca="1">Y348*Source!I165</f>
        <v>0.01</v>
      </c>
      <c r="CY348">
        <f>AB348</f>
        <v>399.52</v>
      </c>
      <c r="CZ348">
        <f>AF348</f>
        <v>65.709999999999994</v>
      </c>
      <c r="DA348">
        <f>AJ348</f>
        <v>6.08</v>
      </c>
      <c r="DB348">
        <v>0</v>
      </c>
    </row>
    <row r="349" spans="1:106">
      <c r="A349">
        <f ca="1">ROW(Source!A165)</f>
        <v>165</v>
      </c>
      <c r="B349">
        <v>39278658</v>
      </c>
      <c r="C349">
        <v>39486790</v>
      </c>
      <c r="D349">
        <v>36802094</v>
      </c>
      <c r="E349">
        <v>1</v>
      </c>
      <c r="F349">
        <v>1</v>
      </c>
      <c r="G349">
        <v>1</v>
      </c>
      <c r="H349">
        <v>3</v>
      </c>
      <c r="I349" t="s">
        <v>828</v>
      </c>
      <c r="J349" t="s">
        <v>829</v>
      </c>
      <c r="K349" t="s">
        <v>830</v>
      </c>
      <c r="L349">
        <v>1346</v>
      </c>
      <c r="N349">
        <v>1009</v>
      </c>
      <c r="O349" t="s">
        <v>1227</v>
      </c>
      <c r="P349" t="s">
        <v>1227</v>
      </c>
      <c r="Q349">
        <v>1</v>
      </c>
      <c r="W349">
        <v>0</v>
      </c>
      <c r="X349">
        <v>-1088866022</v>
      </c>
      <c r="Y349">
        <v>1.6E-2</v>
      </c>
      <c r="AA349">
        <v>184.83</v>
      </c>
      <c r="AB349">
        <v>0</v>
      </c>
      <c r="AC349">
        <v>0</v>
      </c>
      <c r="AD349">
        <v>0</v>
      </c>
      <c r="AE349">
        <v>30.4</v>
      </c>
      <c r="AF349">
        <v>0</v>
      </c>
      <c r="AG349">
        <v>0</v>
      </c>
      <c r="AH349">
        <v>0</v>
      </c>
      <c r="AI349">
        <v>6.08</v>
      </c>
      <c r="AJ349">
        <v>1</v>
      </c>
      <c r="AK349">
        <v>1</v>
      </c>
      <c r="AL349">
        <v>1</v>
      </c>
      <c r="AN349">
        <v>0</v>
      </c>
      <c r="AO349">
        <v>1</v>
      </c>
      <c r="AP349">
        <v>0</v>
      </c>
      <c r="AQ349">
        <v>0</v>
      </c>
      <c r="AR349">
        <v>0</v>
      </c>
      <c r="AS349" t="s">
        <v>1067</v>
      </c>
      <c r="AT349">
        <v>1.6E-2</v>
      </c>
      <c r="AU349" t="s">
        <v>1067</v>
      </c>
      <c r="AV349">
        <v>0</v>
      </c>
      <c r="AW349">
        <v>2</v>
      </c>
      <c r="AX349">
        <v>39486795</v>
      </c>
      <c r="AY349">
        <v>1</v>
      </c>
      <c r="AZ349">
        <v>0</v>
      </c>
      <c r="BA349">
        <v>339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CX349">
        <f ca="1">Y349*Source!I165</f>
        <v>1.6E-2</v>
      </c>
      <c r="CY349">
        <f t="shared" ref="CY349:CY356" si="30">AA349</f>
        <v>184.83</v>
      </c>
      <c r="CZ349">
        <f t="shared" ref="CZ349:CZ356" si="31">AE349</f>
        <v>30.4</v>
      </c>
      <c r="DA349">
        <f t="shared" ref="DA349:DA356" si="32">AI349</f>
        <v>6.08</v>
      </c>
      <c r="DB349">
        <v>0</v>
      </c>
    </row>
    <row r="350" spans="1:106">
      <c r="A350">
        <f ca="1">ROW(Source!A165)</f>
        <v>165</v>
      </c>
      <c r="B350">
        <v>39278658</v>
      </c>
      <c r="C350">
        <v>39486790</v>
      </c>
      <c r="D350">
        <v>36804580</v>
      </c>
      <c r="E350">
        <v>1</v>
      </c>
      <c r="F350">
        <v>1</v>
      </c>
      <c r="G350">
        <v>1</v>
      </c>
      <c r="H350">
        <v>3</v>
      </c>
      <c r="I350" t="s">
        <v>839</v>
      </c>
      <c r="J350" t="s">
        <v>840</v>
      </c>
      <c r="K350" t="s">
        <v>841</v>
      </c>
      <c r="L350">
        <v>1355</v>
      </c>
      <c r="N350">
        <v>1010</v>
      </c>
      <c r="O350" t="s">
        <v>126</v>
      </c>
      <c r="P350" t="s">
        <v>126</v>
      </c>
      <c r="Q350">
        <v>100</v>
      </c>
      <c r="W350">
        <v>0</v>
      </c>
      <c r="X350">
        <v>1794244060</v>
      </c>
      <c r="Y350">
        <v>0.04</v>
      </c>
      <c r="AA350">
        <v>522.88</v>
      </c>
      <c r="AB350">
        <v>0</v>
      </c>
      <c r="AC350">
        <v>0</v>
      </c>
      <c r="AD350">
        <v>0</v>
      </c>
      <c r="AE350">
        <v>86</v>
      </c>
      <c r="AF350">
        <v>0</v>
      </c>
      <c r="AG350">
        <v>0</v>
      </c>
      <c r="AH350">
        <v>0</v>
      </c>
      <c r="AI350">
        <v>6.08</v>
      </c>
      <c r="AJ350">
        <v>1</v>
      </c>
      <c r="AK350">
        <v>1</v>
      </c>
      <c r="AL350">
        <v>1</v>
      </c>
      <c r="AN350">
        <v>0</v>
      </c>
      <c r="AO350">
        <v>1</v>
      </c>
      <c r="AP350">
        <v>0</v>
      </c>
      <c r="AQ350">
        <v>0</v>
      </c>
      <c r="AR350">
        <v>0</v>
      </c>
      <c r="AS350" t="s">
        <v>1067</v>
      </c>
      <c r="AT350">
        <v>0.04</v>
      </c>
      <c r="AU350" t="s">
        <v>1067</v>
      </c>
      <c r="AV350">
        <v>0</v>
      </c>
      <c r="AW350">
        <v>2</v>
      </c>
      <c r="AX350">
        <v>39486796</v>
      </c>
      <c r="AY350">
        <v>1</v>
      </c>
      <c r="AZ350">
        <v>0</v>
      </c>
      <c r="BA350">
        <v>340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CX350">
        <f ca="1">Y350*Source!I165</f>
        <v>0.04</v>
      </c>
      <c r="CY350">
        <f t="shared" si="30"/>
        <v>522.88</v>
      </c>
      <c r="CZ350">
        <f t="shared" si="31"/>
        <v>86</v>
      </c>
      <c r="DA350">
        <f t="shared" si="32"/>
        <v>6.08</v>
      </c>
      <c r="DB350">
        <v>0</v>
      </c>
    </row>
    <row r="351" spans="1:106">
      <c r="A351">
        <f ca="1">ROW(Source!A165)</f>
        <v>165</v>
      </c>
      <c r="B351">
        <v>39278658</v>
      </c>
      <c r="C351">
        <v>39486790</v>
      </c>
      <c r="D351">
        <v>36838317</v>
      </c>
      <c r="E351">
        <v>1</v>
      </c>
      <c r="F351">
        <v>1</v>
      </c>
      <c r="G351">
        <v>1</v>
      </c>
      <c r="H351">
        <v>3</v>
      </c>
      <c r="I351" t="s">
        <v>842</v>
      </c>
      <c r="J351" t="s">
        <v>843</v>
      </c>
      <c r="K351" t="s">
        <v>844</v>
      </c>
      <c r="L351">
        <v>1346</v>
      </c>
      <c r="N351">
        <v>1009</v>
      </c>
      <c r="O351" t="s">
        <v>1227</v>
      </c>
      <c r="P351" t="s">
        <v>1227</v>
      </c>
      <c r="Q351">
        <v>1</v>
      </c>
      <c r="W351">
        <v>0</v>
      </c>
      <c r="X351">
        <v>210558753</v>
      </c>
      <c r="Y351">
        <v>0.1</v>
      </c>
      <c r="AA351">
        <v>173.89</v>
      </c>
      <c r="AB351">
        <v>0</v>
      </c>
      <c r="AC351">
        <v>0</v>
      </c>
      <c r="AD351">
        <v>0</v>
      </c>
      <c r="AE351">
        <v>28.6</v>
      </c>
      <c r="AF351">
        <v>0</v>
      </c>
      <c r="AG351">
        <v>0</v>
      </c>
      <c r="AH351">
        <v>0</v>
      </c>
      <c r="AI351">
        <v>6.08</v>
      </c>
      <c r="AJ351">
        <v>1</v>
      </c>
      <c r="AK351">
        <v>1</v>
      </c>
      <c r="AL351">
        <v>1</v>
      </c>
      <c r="AN351">
        <v>0</v>
      </c>
      <c r="AO351">
        <v>1</v>
      </c>
      <c r="AP351">
        <v>0</v>
      </c>
      <c r="AQ351">
        <v>0</v>
      </c>
      <c r="AR351">
        <v>0</v>
      </c>
      <c r="AS351" t="s">
        <v>1067</v>
      </c>
      <c r="AT351">
        <v>0.1</v>
      </c>
      <c r="AU351" t="s">
        <v>1067</v>
      </c>
      <c r="AV351">
        <v>0</v>
      </c>
      <c r="AW351">
        <v>2</v>
      </c>
      <c r="AX351">
        <v>39486797</v>
      </c>
      <c r="AY351">
        <v>1</v>
      </c>
      <c r="AZ351">
        <v>0</v>
      </c>
      <c r="BA351">
        <v>341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CX351">
        <f ca="1">Y351*Source!I165</f>
        <v>0.1</v>
      </c>
      <c r="CY351">
        <f t="shared" si="30"/>
        <v>173.89</v>
      </c>
      <c r="CZ351">
        <f t="shared" si="31"/>
        <v>28.6</v>
      </c>
      <c r="DA351">
        <f t="shared" si="32"/>
        <v>6.08</v>
      </c>
      <c r="DB351">
        <v>0</v>
      </c>
    </row>
    <row r="352" spans="1:106">
      <c r="A352">
        <f ca="1">ROW(Source!A165)</f>
        <v>165</v>
      </c>
      <c r="B352">
        <v>39278658</v>
      </c>
      <c r="C352">
        <v>39486790</v>
      </c>
      <c r="D352">
        <v>36851945</v>
      </c>
      <c r="E352">
        <v>1</v>
      </c>
      <c r="F352">
        <v>1</v>
      </c>
      <c r="G352">
        <v>1</v>
      </c>
      <c r="H352">
        <v>3</v>
      </c>
      <c r="I352" t="s">
        <v>845</v>
      </c>
      <c r="J352" t="s">
        <v>846</v>
      </c>
      <c r="K352" t="s">
        <v>847</v>
      </c>
      <c r="L352">
        <v>1358</v>
      </c>
      <c r="N352">
        <v>1010</v>
      </c>
      <c r="O352" t="s">
        <v>261</v>
      </c>
      <c r="P352" t="s">
        <v>261</v>
      </c>
      <c r="Q352">
        <v>10</v>
      </c>
      <c r="W352">
        <v>0</v>
      </c>
      <c r="X352">
        <v>1386890308</v>
      </c>
      <c r="Y352">
        <v>0.1</v>
      </c>
      <c r="AA352">
        <v>237.12</v>
      </c>
      <c r="AB352">
        <v>0</v>
      </c>
      <c r="AC352">
        <v>0</v>
      </c>
      <c r="AD352">
        <v>0</v>
      </c>
      <c r="AE352">
        <v>39</v>
      </c>
      <c r="AF352">
        <v>0</v>
      </c>
      <c r="AG352">
        <v>0</v>
      </c>
      <c r="AH352">
        <v>0</v>
      </c>
      <c r="AI352">
        <v>6.08</v>
      </c>
      <c r="AJ352">
        <v>1</v>
      </c>
      <c r="AK352">
        <v>1</v>
      </c>
      <c r="AL352">
        <v>1</v>
      </c>
      <c r="AN352">
        <v>0</v>
      </c>
      <c r="AO352">
        <v>1</v>
      </c>
      <c r="AP352">
        <v>0</v>
      </c>
      <c r="AQ352">
        <v>0</v>
      </c>
      <c r="AR352">
        <v>0</v>
      </c>
      <c r="AS352" t="s">
        <v>1067</v>
      </c>
      <c r="AT352">
        <v>0.1</v>
      </c>
      <c r="AU352" t="s">
        <v>1067</v>
      </c>
      <c r="AV352">
        <v>0</v>
      </c>
      <c r="AW352">
        <v>2</v>
      </c>
      <c r="AX352">
        <v>39486798</v>
      </c>
      <c r="AY352">
        <v>1</v>
      </c>
      <c r="AZ352">
        <v>0</v>
      </c>
      <c r="BA352">
        <v>342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CX352">
        <f ca="1">Y352*Source!I165</f>
        <v>0.1</v>
      </c>
      <c r="CY352">
        <f t="shared" si="30"/>
        <v>237.12</v>
      </c>
      <c r="CZ352">
        <f t="shared" si="31"/>
        <v>39</v>
      </c>
      <c r="DA352">
        <f t="shared" si="32"/>
        <v>6.08</v>
      </c>
      <c r="DB352">
        <v>0</v>
      </c>
    </row>
    <row r="353" spans="1:106">
      <c r="A353">
        <f ca="1">ROW(Source!A165)</f>
        <v>165</v>
      </c>
      <c r="B353">
        <v>39278658</v>
      </c>
      <c r="C353">
        <v>39486790</v>
      </c>
      <c r="D353">
        <v>36855766</v>
      </c>
      <c r="E353">
        <v>1</v>
      </c>
      <c r="F353">
        <v>1</v>
      </c>
      <c r="G353">
        <v>1</v>
      </c>
      <c r="H353">
        <v>3</v>
      </c>
      <c r="I353" t="s">
        <v>848</v>
      </c>
      <c r="J353" t="s">
        <v>849</v>
      </c>
      <c r="K353" t="s">
        <v>850</v>
      </c>
      <c r="L353">
        <v>1355</v>
      </c>
      <c r="N353">
        <v>1010</v>
      </c>
      <c r="O353" t="s">
        <v>126</v>
      </c>
      <c r="P353" t="s">
        <v>126</v>
      </c>
      <c r="Q353">
        <v>100</v>
      </c>
      <c r="W353">
        <v>0</v>
      </c>
      <c r="X353">
        <v>-552597123</v>
      </c>
      <c r="Y353">
        <v>0.04</v>
      </c>
      <c r="AA353">
        <v>3210.24</v>
      </c>
      <c r="AB353">
        <v>0</v>
      </c>
      <c r="AC353">
        <v>0</v>
      </c>
      <c r="AD353">
        <v>0</v>
      </c>
      <c r="AE353">
        <v>528</v>
      </c>
      <c r="AF353">
        <v>0</v>
      </c>
      <c r="AG353">
        <v>0</v>
      </c>
      <c r="AH353">
        <v>0</v>
      </c>
      <c r="AI353">
        <v>6.08</v>
      </c>
      <c r="AJ353">
        <v>1</v>
      </c>
      <c r="AK353">
        <v>1</v>
      </c>
      <c r="AL353">
        <v>1</v>
      </c>
      <c r="AN353">
        <v>0</v>
      </c>
      <c r="AO353">
        <v>1</v>
      </c>
      <c r="AP353">
        <v>0</v>
      </c>
      <c r="AQ353">
        <v>0</v>
      </c>
      <c r="AR353">
        <v>0</v>
      </c>
      <c r="AS353" t="s">
        <v>1067</v>
      </c>
      <c r="AT353">
        <v>0.04</v>
      </c>
      <c r="AU353" t="s">
        <v>1067</v>
      </c>
      <c r="AV353">
        <v>0</v>
      </c>
      <c r="AW353">
        <v>2</v>
      </c>
      <c r="AX353">
        <v>39486799</v>
      </c>
      <c r="AY353">
        <v>1</v>
      </c>
      <c r="AZ353">
        <v>0</v>
      </c>
      <c r="BA353">
        <v>343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CX353">
        <f ca="1">Y353*Source!I165</f>
        <v>0.04</v>
      </c>
      <c r="CY353">
        <f t="shared" si="30"/>
        <v>3210.24</v>
      </c>
      <c r="CZ353">
        <f t="shared" si="31"/>
        <v>528</v>
      </c>
      <c r="DA353">
        <f t="shared" si="32"/>
        <v>6.08</v>
      </c>
      <c r="DB353">
        <v>0</v>
      </c>
    </row>
    <row r="354" spans="1:106">
      <c r="A354">
        <f ca="1">ROW(Source!A165)</f>
        <v>165</v>
      </c>
      <c r="B354">
        <v>39278658</v>
      </c>
      <c r="C354">
        <v>39486790</v>
      </c>
      <c r="D354">
        <v>36867794</v>
      </c>
      <c r="E354">
        <v>1</v>
      </c>
      <c r="F354">
        <v>1</v>
      </c>
      <c r="G354">
        <v>1</v>
      </c>
      <c r="H354">
        <v>3</v>
      </c>
      <c r="I354" t="s">
        <v>851</v>
      </c>
      <c r="J354" t="s">
        <v>852</v>
      </c>
      <c r="K354" t="s">
        <v>853</v>
      </c>
      <c r="L354">
        <v>1346</v>
      </c>
      <c r="N354">
        <v>1009</v>
      </c>
      <c r="O354" t="s">
        <v>1227</v>
      </c>
      <c r="P354" t="s">
        <v>1227</v>
      </c>
      <c r="Q354">
        <v>1</v>
      </c>
      <c r="W354">
        <v>0</v>
      </c>
      <c r="X354">
        <v>1584075688</v>
      </c>
      <c r="Y354">
        <v>0.124</v>
      </c>
      <c r="AA354">
        <v>217.06</v>
      </c>
      <c r="AB354">
        <v>0</v>
      </c>
      <c r="AC354">
        <v>0</v>
      </c>
      <c r="AD354">
        <v>0</v>
      </c>
      <c r="AE354">
        <v>35.700000000000003</v>
      </c>
      <c r="AF354">
        <v>0</v>
      </c>
      <c r="AG354">
        <v>0</v>
      </c>
      <c r="AH354">
        <v>0</v>
      </c>
      <c r="AI354">
        <v>6.08</v>
      </c>
      <c r="AJ354">
        <v>1</v>
      </c>
      <c r="AK354">
        <v>1</v>
      </c>
      <c r="AL354">
        <v>1</v>
      </c>
      <c r="AN354">
        <v>0</v>
      </c>
      <c r="AO354">
        <v>1</v>
      </c>
      <c r="AP354">
        <v>0</v>
      </c>
      <c r="AQ354">
        <v>0</v>
      </c>
      <c r="AR354">
        <v>0</v>
      </c>
      <c r="AS354" t="s">
        <v>1067</v>
      </c>
      <c r="AT354">
        <v>0.124</v>
      </c>
      <c r="AU354" t="s">
        <v>1067</v>
      </c>
      <c r="AV354">
        <v>0</v>
      </c>
      <c r="AW354">
        <v>2</v>
      </c>
      <c r="AX354">
        <v>39486800</v>
      </c>
      <c r="AY354">
        <v>1</v>
      </c>
      <c r="AZ354">
        <v>0</v>
      </c>
      <c r="BA354">
        <v>344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CX354">
        <f ca="1">Y354*Source!I165</f>
        <v>0.124</v>
      </c>
      <c r="CY354">
        <f t="shared" si="30"/>
        <v>217.06</v>
      </c>
      <c r="CZ354">
        <f t="shared" si="31"/>
        <v>35.700000000000003</v>
      </c>
      <c r="DA354">
        <f t="shared" si="32"/>
        <v>6.08</v>
      </c>
      <c r="DB354">
        <v>0</v>
      </c>
    </row>
    <row r="355" spans="1:106">
      <c r="A355">
        <f ca="1">ROW(Source!A165)</f>
        <v>165</v>
      </c>
      <c r="B355">
        <v>39278658</v>
      </c>
      <c r="C355">
        <v>39486790</v>
      </c>
      <c r="D355">
        <v>36874466</v>
      </c>
      <c r="E355">
        <v>1</v>
      </c>
      <c r="F355">
        <v>1</v>
      </c>
      <c r="G355">
        <v>1</v>
      </c>
      <c r="H355">
        <v>3</v>
      </c>
      <c r="I355" t="s">
        <v>287</v>
      </c>
      <c r="J355" t="s">
        <v>289</v>
      </c>
      <c r="K355" t="s">
        <v>288</v>
      </c>
      <c r="L355">
        <v>1354</v>
      </c>
      <c r="N355">
        <v>1010</v>
      </c>
      <c r="O355" t="s">
        <v>86</v>
      </c>
      <c r="P355" t="s">
        <v>86</v>
      </c>
      <c r="Q355">
        <v>1</v>
      </c>
      <c r="W355">
        <v>0</v>
      </c>
      <c r="X355">
        <v>799671844</v>
      </c>
      <c r="Y355">
        <v>1</v>
      </c>
      <c r="AA355">
        <v>4229.25</v>
      </c>
      <c r="AB355">
        <v>0</v>
      </c>
      <c r="AC355">
        <v>0</v>
      </c>
      <c r="AD355">
        <v>0</v>
      </c>
      <c r="AE355">
        <v>695.6</v>
      </c>
      <c r="AF355">
        <v>0</v>
      </c>
      <c r="AG355">
        <v>0</v>
      </c>
      <c r="AH355">
        <v>0</v>
      </c>
      <c r="AI355">
        <v>6.08</v>
      </c>
      <c r="AJ355">
        <v>1</v>
      </c>
      <c r="AK355">
        <v>1</v>
      </c>
      <c r="AL355">
        <v>1</v>
      </c>
      <c r="AN355">
        <v>0</v>
      </c>
      <c r="AO355">
        <v>0</v>
      </c>
      <c r="AP355">
        <v>0</v>
      </c>
      <c r="AQ355">
        <v>0</v>
      </c>
      <c r="AR355">
        <v>0</v>
      </c>
      <c r="AS355" t="s">
        <v>1067</v>
      </c>
      <c r="AT355">
        <v>1</v>
      </c>
      <c r="AU355" t="s">
        <v>1067</v>
      </c>
      <c r="AV355">
        <v>0</v>
      </c>
      <c r="AW355">
        <v>1</v>
      </c>
      <c r="AX355">
        <v>-1</v>
      </c>
      <c r="AY355">
        <v>0</v>
      </c>
      <c r="AZ355">
        <v>0</v>
      </c>
      <c r="BA355" t="s">
        <v>1067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CX355">
        <f ca="1">Y355*Source!I165</f>
        <v>1</v>
      </c>
      <c r="CY355">
        <f t="shared" si="30"/>
        <v>4229.25</v>
      </c>
      <c r="CZ355">
        <f t="shared" si="31"/>
        <v>695.6</v>
      </c>
      <c r="DA355">
        <f t="shared" si="32"/>
        <v>6.08</v>
      </c>
      <c r="DB355">
        <v>0</v>
      </c>
    </row>
    <row r="356" spans="1:106">
      <c r="A356">
        <f ca="1">ROW(Source!A165)</f>
        <v>165</v>
      </c>
      <c r="B356">
        <v>39278658</v>
      </c>
      <c r="C356">
        <v>39486790</v>
      </c>
      <c r="D356">
        <v>36799065</v>
      </c>
      <c r="E356">
        <v>17</v>
      </c>
      <c r="F356">
        <v>1</v>
      </c>
      <c r="G356">
        <v>1</v>
      </c>
      <c r="H356">
        <v>3</v>
      </c>
      <c r="I356" t="s">
        <v>836</v>
      </c>
      <c r="J356" t="s">
        <v>1067</v>
      </c>
      <c r="K356" t="s">
        <v>837</v>
      </c>
      <c r="L356">
        <v>1374</v>
      </c>
      <c r="N356">
        <v>1013</v>
      </c>
      <c r="O356" t="s">
        <v>838</v>
      </c>
      <c r="P356" t="s">
        <v>838</v>
      </c>
      <c r="Q356">
        <v>1</v>
      </c>
      <c r="W356">
        <v>0</v>
      </c>
      <c r="X356">
        <v>-1731369543</v>
      </c>
      <c r="Y356">
        <v>0.35</v>
      </c>
      <c r="AA356">
        <v>1</v>
      </c>
      <c r="AB356">
        <v>0</v>
      </c>
      <c r="AC356">
        <v>0</v>
      </c>
      <c r="AD356">
        <v>0</v>
      </c>
      <c r="AE356">
        <v>1</v>
      </c>
      <c r="AF356">
        <v>0</v>
      </c>
      <c r="AG356">
        <v>0</v>
      </c>
      <c r="AH356">
        <v>0</v>
      </c>
      <c r="AI356">
        <v>1</v>
      </c>
      <c r="AJ356">
        <v>1</v>
      </c>
      <c r="AK356">
        <v>1</v>
      </c>
      <c r="AL356">
        <v>1</v>
      </c>
      <c r="AN356">
        <v>0</v>
      </c>
      <c r="AO356">
        <v>1</v>
      </c>
      <c r="AP356">
        <v>0</v>
      </c>
      <c r="AQ356">
        <v>0</v>
      </c>
      <c r="AR356">
        <v>0</v>
      </c>
      <c r="AS356" t="s">
        <v>1067</v>
      </c>
      <c r="AT356">
        <v>0.35</v>
      </c>
      <c r="AU356" t="s">
        <v>1067</v>
      </c>
      <c r="AV356">
        <v>0</v>
      </c>
      <c r="AW356">
        <v>2</v>
      </c>
      <c r="AX356">
        <v>39486801</v>
      </c>
      <c r="AY356">
        <v>1</v>
      </c>
      <c r="AZ356">
        <v>0</v>
      </c>
      <c r="BA356">
        <v>345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CX356">
        <f ca="1">Y356*Source!I165</f>
        <v>0.35</v>
      </c>
      <c r="CY356">
        <f t="shared" si="30"/>
        <v>1</v>
      </c>
      <c r="CZ356">
        <f t="shared" si="31"/>
        <v>1</v>
      </c>
      <c r="DA356">
        <f t="shared" si="32"/>
        <v>1</v>
      </c>
      <c r="DB356">
        <v>0</v>
      </c>
    </row>
    <row r="357" spans="1:106">
      <c r="A357">
        <f ca="1">ROW(Source!A167)</f>
        <v>167</v>
      </c>
      <c r="B357">
        <v>39278658</v>
      </c>
      <c r="C357">
        <v>39279597</v>
      </c>
      <c r="D357">
        <v>37070202</v>
      </c>
      <c r="E357">
        <v>1</v>
      </c>
      <c r="F357">
        <v>1</v>
      </c>
      <c r="G357">
        <v>1</v>
      </c>
      <c r="H357">
        <v>1</v>
      </c>
      <c r="I357" t="s">
        <v>854</v>
      </c>
      <c r="J357" t="s">
        <v>1067</v>
      </c>
      <c r="K357" t="s">
        <v>855</v>
      </c>
      <c r="L357">
        <v>1191</v>
      </c>
      <c r="N357">
        <v>1013</v>
      </c>
      <c r="O357" t="s">
        <v>574</v>
      </c>
      <c r="P357" t="s">
        <v>574</v>
      </c>
      <c r="Q357">
        <v>1</v>
      </c>
      <c r="W357">
        <v>0</v>
      </c>
      <c r="X357">
        <v>1983201532</v>
      </c>
      <c r="Y357">
        <v>1.56</v>
      </c>
      <c r="AA357">
        <v>0</v>
      </c>
      <c r="AB357">
        <v>0</v>
      </c>
      <c r="AC357">
        <v>0</v>
      </c>
      <c r="AD357">
        <v>57.82</v>
      </c>
      <c r="AE357">
        <v>0</v>
      </c>
      <c r="AF357">
        <v>0</v>
      </c>
      <c r="AG357">
        <v>0</v>
      </c>
      <c r="AH357">
        <v>9.51</v>
      </c>
      <c r="AI357">
        <v>1</v>
      </c>
      <c r="AJ357">
        <v>1</v>
      </c>
      <c r="AK357">
        <v>1</v>
      </c>
      <c r="AL357">
        <v>6.08</v>
      </c>
      <c r="AN357">
        <v>0</v>
      </c>
      <c r="AO357">
        <v>1</v>
      </c>
      <c r="AP357">
        <v>0</v>
      </c>
      <c r="AQ357">
        <v>0</v>
      </c>
      <c r="AR357">
        <v>0</v>
      </c>
      <c r="AS357" t="s">
        <v>1067</v>
      </c>
      <c r="AT357">
        <v>1.56</v>
      </c>
      <c r="AU357" t="s">
        <v>1067</v>
      </c>
      <c r="AV357">
        <v>1</v>
      </c>
      <c r="AW357">
        <v>2</v>
      </c>
      <c r="AX357">
        <v>39279598</v>
      </c>
      <c r="AY357">
        <v>1</v>
      </c>
      <c r="AZ357">
        <v>0</v>
      </c>
      <c r="BA357">
        <v>346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CX357">
        <f ca="1">Y357*Source!I167</f>
        <v>7.8000000000000007</v>
      </c>
      <c r="CY357">
        <f>AD357</f>
        <v>57.82</v>
      </c>
      <c r="CZ357">
        <f>AH357</f>
        <v>9.51</v>
      </c>
      <c r="DA357">
        <f>AL357</f>
        <v>6.08</v>
      </c>
      <c r="DB357">
        <v>0</v>
      </c>
    </row>
    <row r="358" spans="1:106">
      <c r="A358">
        <f ca="1">ROW(Source!A167)</f>
        <v>167</v>
      </c>
      <c r="B358">
        <v>39278658</v>
      </c>
      <c r="C358">
        <v>39279597</v>
      </c>
      <c r="D358">
        <v>36883858</v>
      </c>
      <c r="E358">
        <v>1</v>
      </c>
      <c r="F358">
        <v>1</v>
      </c>
      <c r="G358">
        <v>1</v>
      </c>
      <c r="H358">
        <v>2</v>
      </c>
      <c r="I358" t="s">
        <v>637</v>
      </c>
      <c r="J358" t="s">
        <v>638</v>
      </c>
      <c r="K358" t="s">
        <v>639</v>
      </c>
      <c r="L358">
        <v>1368</v>
      </c>
      <c r="N358">
        <v>1011</v>
      </c>
      <c r="O358" t="s">
        <v>580</v>
      </c>
      <c r="P358" t="s">
        <v>580</v>
      </c>
      <c r="Q358">
        <v>1</v>
      </c>
      <c r="W358">
        <v>0</v>
      </c>
      <c r="X358">
        <v>-353815937</v>
      </c>
      <c r="Y358">
        <v>0.13</v>
      </c>
      <c r="AA358">
        <v>0</v>
      </c>
      <c r="AB358">
        <v>49.25</v>
      </c>
      <c r="AC358">
        <v>0</v>
      </c>
      <c r="AD358">
        <v>0</v>
      </c>
      <c r="AE358">
        <v>0</v>
      </c>
      <c r="AF358">
        <v>8.1</v>
      </c>
      <c r="AG358">
        <v>0</v>
      </c>
      <c r="AH358">
        <v>0</v>
      </c>
      <c r="AI358">
        <v>1</v>
      </c>
      <c r="AJ358">
        <v>6.08</v>
      </c>
      <c r="AK358">
        <v>1</v>
      </c>
      <c r="AL358">
        <v>1</v>
      </c>
      <c r="AN358">
        <v>0</v>
      </c>
      <c r="AO358">
        <v>1</v>
      </c>
      <c r="AP358">
        <v>0</v>
      </c>
      <c r="AQ358">
        <v>0</v>
      </c>
      <c r="AR358">
        <v>0</v>
      </c>
      <c r="AS358" t="s">
        <v>1067</v>
      </c>
      <c r="AT358">
        <v>0.13</v>
      </c>
      <c r="AU358" t="s">
        <v>1067</v>
      </c>
      <c r="AV358">
        <v>0</v>
      </c>
      <c r="AW358">
        <v>2</v>
      </c>
      <c r="AX358">
        <v>39279599</v>
      </c>
      <c r="AY358">
        <v>1</v>
      </c>
      <c r="AZ358">
        <v>0</v>
      </c>
      <c r="BA358">
        <v>347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CX358">
        <f ca="1">Y358*Source!I167</f>
        <v>0.65</v>
      </c>
      <c r="CY358">
        <f>AB358</f>
        <v>49.25</v>
      </c>
      <c r="CZ358">
        <f>AF358</f>
        <v>8.1</v>
      </c>
      <c r="DA358">
        <f>AJ358</f>
        <v>6.08</v>
      </c>
      <c r="DB358">
        <v>0</v>
      </c>
    </row>
    <row r="359" spans="1:106">
      <c r="A359">
        <f ca="1">ROW(Source!A167)</f>
        <v>167</v>
      </c>
      <c r="B359">
        <v>39278658</v>
      </c>
      <c r="C359">
        <v>39279597</v>
      </c>
      <c r="D359">
        <v>36800043</v>
      </c>
      <c r="E359">
        <v>1</v>
      </c>
      <c r="F359">
        <v>1</v>
      </c>
      <c r="G359">
        <v>1</v>
      </c>
      <c r="H359">
        <v>3</v>
      </c>
      <c r="I359" t="s">
        <v>856</v>
      </c>
      <c r="J359" t="s">
        <v>857</v>
      </c>
      <c r="K359" t="s">
        <v>858</v>
      </c>
      <c r="L359">
        <v>1346</v>
      </c>
      <c r="N359">
        <v>1009</v>
      </c>
      <c r="O359" t="s">
        <v>1227</v>
      </c>
      <c r="P359" t="s">
        <v>1227</v>
      </c>
      <c r="Q359">
        <v>1</v>
      </c>
      <c r="W359">
        <v>0</v>
      </c>
      <c r="X359">
        <v>618806536</v>
      </c>
      <c r="Y359">
        <v>6.0000000000000001E-3</v>
      </c>
      <c r="AA359">
        <v>273.42</v>
      </c>
      <c r="AB359">
        <v>0</v>
      </c>
      <c r="AC359">
        <v>0</v>
      </c>
      <c r="AD359">
        <v>0</v>
      </c>
      <c r="AE359">
        <v>44.97</v>
      </c>
      <c r="AF359">
        <v>0</v>
      </c>
      <c r="AG359">
        <v>0</v>
      </c>
      <c r="AH359">
        <v>0</v>
      </c>
      <c r="AI359">
        <v>6.08</v>
      </c>
      <c r="AJ359">
        <v>1</v>
      </c>
      <c r="AK359">
        <v>1</v>
      </c>
      <c r="AL359">
        <v>1</v>
      </c>
      <c r="AN359">
        <v>0</v>
      </c>
      <c r="AO359">
        <v>1</v>
      </c>
      <c r="AP359">
        <v>0</v>
      </c>
      <c r="AQ359">
        <v>0</v>
      </c>
      <c r="AR359">
        <v>0</v>
      </c>
      <c r="AS359" t="s">
        <v>1067</v>
      </c>
      <c r="AT359">
        <v>6.0000000000000001E-3</v>
      </c>
      <c r="AU359" t="s">
        <v>1067</v>
      </c>
      <c r="AV359">
        <v>0</v>
      </c>
      <c r="AW359">
        <v>2</v>
      </c>
      <c r="AX359">
        <v>39279600</v>
      </c>
      <c r="AY359">
        <v>1</v>
      </c>
      <c r="AZ359">
        <v>0</v>
      </c>
      <c r="BA359">
        <v>348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CX359">
        <f ca="1">Y359*Source!I167</f>
        <v>0.03</v>
      </c>
      <c r="CY359">
        <f t="shared" ref="CY359:CY372" si="33">AA359</f>
        <v>273.42</v>
      </c>
      <c r="CZ359">
        <f t="shared" ref="CZ359:CZ372" si="34">AE359</f>
        <v>44.97</v>
      </c>
      <c r="DA359">
        <f t="shared" ref="DA359:DA372" si="35">AI359</f>
        <v>6.08</v>
      </c>
      <c r="DB359">
        <v>0</v>
      </c>
    </row>
    <row r="360" spans="1:106">
      <c r="A360">
        <f ca="1">ROW(Source!A167)</f>
        <v>167</v>
      </c>
      <c r="B360">
        <v>39278658</v>
      </c>
      <c r="C360">
        <v>39279597</v>
      </c>
      <c r="D360">
        <v>36801775</v>
      </c>
      <c r="E360">
        <v>1</v>
      </c>
      <c r="F360">
        <v>1</v>
      </c>
      <c r="G360">
        <v>1</v>
      </c>
      <c r="H360">
        <v>3</v>
      </c>
      <c r="I360" t="s">
        <v>859</v>
      </c>
      <c r="J360" t="s">
        <v>860</v>
      </c>
      <c r="K360" t="s">
        <v>861</v>
      </c>
      <c r="L360">
        <v>1346</v>
      </c>
      <c r="N360">
        <v>1009</v>
      </c>
      <c r="O360" t="s">
        <v>1227</v>
      </c>
      <c r="P360" t="s">
        <v>1227</v>
      </c>
      <c r="Q360">
        <v>1</v>
      </c>
      <c r="W360">
        <v>0</v>
      </c>
      <c r="X360">
        <v>56922527</v>
      </c>
      <c r="Y360">
        <v>1E-3</v>
      </c>
      <c r="AA360">
        <v>69.92</v>
      </c>
      <c r="AB360">
        <v>0</v>
      </c>
      <c r="AC360">
        <v>0</v>
      </c>
      <c r="AD360">
        <v>0</v>
      </c>
      <c r="AE360">
        <v>11.5</v>
      </c>
      <c r="AF360">
        <v>0</v>
      </c>
      <c r="AG360">
        <v>0</v>
      </c>
      <c r="AH360">
        <v>0</v>
      </c>
      <c r="AI360">
        <v>6.08</v>
      </c>
      <c r="AJ360">
        <v>1</v>
      </c>
      <c r="AK360">
        <v>1</v>
      </c>
      <c r="AL360">
        <v>1</v>
      </c>
      <c r="AN360">
        <v>0</v>
      </c>
      <c r="AO360">
        <v>1</v>
      </c>
      <c r="AP360">
        <v>0</v>
      </c>
      <c r="AQ360">
        <v>0</v>
      </c>
      <c r="AR360">
        <v>0</v>
      </c>
      <c r="AS360" t="s">
        <v>1067</v>
      </c>
      <c r="AT360">
        <v>1E-3</v>
      </c>
      <c r="AU360" t="s">
        <v>1067</v>
      </c>
      <c r="AV360">
        <v>0</v>
      </c>
      <c r="AW360">
        <v>2</v>
      </c>
      <c r="AX360">
        <v>39279601</v>
      </c>
      <c r="AY360">
        <v>1</v>
      </c>
      <c r="AZ360">
        <v>0</v>
      </c>
      <c r="BA360">
        <v>349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CX360">
        <f ca="1">Y360*Source!I167</f>
        <v>5.0000000000000001E-3</v>
      </c>
      <c r="CY360">
        <f t="shared" si="33"/>
        <v>69.92</v>
      </c>
      <c r="CZ360">
        <f t="shared" si="34"/>
        <v>11.5</v>
      </c>
      <c r="DA360">
        <f t="shared" si="35"/>
        <v>6.08</v>
      </c>
      <c r="DB360">
        <v>0</v>
      </c>
    </row>
    <row r="361" spans="1:106">
      <c r="A361">
        <f ca="1">ROW(Source!A167)</f>
        <v>167</v>
      </c>
      <c r="B361">
        <v>39278658</v>
      </c>
      <c r="C361">
        <v>39279597</v>
      </c>
      <c r="D361">
        <v>36802094</v>
      </c>
      <c r="E361">
        <v>1</v>
      </c>
      <c r="F361">
        <v>1</v>
      </c>
      <c r="G361">
        <v>1</v>
      </c>
      <c r="H361">
        <v>3</v>
      </c>
      <c r="I361" t="s">
        <v>828</v>
      </c>
      <c r="J361" t="s">
        <v>829</v>
      </c>
      <c r="K361" t="s">
        <v>830</v>
      </c>
      <c r="L361">
        <v>1346</v>
      </c>
      <c r="N361">
        <v>1009</v>
      </c>
      <c r="O361" t="s">
        <v>1227</v>
      </c>
      <c r="P361" t="s">
        <v>1227</v>
      </c>
      <c r="Q361">
        <v>1</v>
      </c>
      <c r="W361">
        <v>0</v>
      </c>
      <c r="X361">
        <v>-1088866022</v>
      </c>
      <c r="Y361">
        <v>1.2E-2</v>
      </c>
      <c r="AA361">
        <v>184.83</v>
      </c>
      <c r="AB361">
        <v>0</v>
      </c>
      <c r="AC361">
        <v>0</v>
      </c>
      <c r="AD361">
        <v>0</v>
      </c>
      <c r="AE361">
        <v>30.4</v>
      </c>
      <c r="AF361">
        <v>0</v>
      </c>
      <c r="AG361">
        <v>0</v>
      </c>
      <c r="AH361">
        <v>0</v>
      </c>
      <c r="AI361">
        <v>6.08</v>
      </c>
      <c r="AJ361">
        <v>1</v>
      </c>
      <c r="AK361">
        <v>1</v>
      </c>
      <c r="AL361">
        <v>1</v>
      </c>
      <c r="AN361">
        <v>0</v>
      </c>
      <c r="AO361">
        <v>1</v>
      </c>
      <c r="AP361">
        <v>0</v>
      </c>
      <c r="AQ361">
        <v>0</v>
      </c>
      <c r="AR361">
        <v>0</v>
      </c>
      <c r="AS361" t="s">
        <v>1067</v>
      </c>
      <c r="AT361">
        <v>1.2E-2</v>
      </c>
      <c r="AU361" t="s">
        <v>1067</v>
      </c>
      <c r="AV361">
        <v>0</v>
      </c>
      <c r="AW361">
        <v>2</v>
      </c>
      <c r="AX361">
        <v>39279602</v>
      </c>
      <c r="AY361">
        <v>1</v>
      </c>
      <c r="AZ361">
        <v>0</v>
      </c>
      <c r="BA361">
        <v>350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CX361">
        <f ca="1">Y361*Source!I167</f>
        <v>0.06</v>
      </c>
      <c r="CY361">
        <f t="shared" si="33"/>
        <v>184.83</v>
      </c>
      <c r="CZ361">
        <f t="shared" si="34"/>
        <v>30.4</v>
      </c>
      <c r="DA361">
        <f t="shared" si="35"/>
        <v>6.08</v>
      </c>
      <c r="DB361">
        <v>0</v>
      </c>
    </row>
    <row r="362" spans="1:106">
      <c r="A362">
        <f ca="1">ROW(Source!A167)</f>
        <v>167</v>
      </c>
      <c r="B362">
        <v>39278658</v>
      </c>
      <c r="C362">
        <v>39279597</v>
      </c>
      <c r="D362">
        <v>36803258</v>
      </c>
      <c r="E362">
        <v>1</v>
      </c>
      <c r="F362">
        <v>1</v>
      </c>
      <c r="G362">
        <v>1</v>
      </c>
      <c r="H362">
        <v>3</v>
      </c>
      <c r="I362" t="s">
        <v>862</v>
      </c>
      <c r="J362" t="s">
        <v>863</v>
      </c>
      <c r="K362" t="s">
        <v>864</v>
      </c>
      <c r="L362">
        <v>1346</v>
      </c>
      <c r="N362">
        <v>1009</v>
      </c>
      <c r="O362" t="s">
        <v>1227</v>
      </c>
      <c r="P362" t="s">
        <v>1227</v>
      </c>
      <c r="Q362">
        <v>1</v>
      </c>
      <c r="W362">
        <v>0</v>
      </c>
      <c r="X362">
        <v>586013393</v>
      </c>
      <c r="Y362">
        <v>7.0000000000000007E-2</v>
      </c>
      <c r="AA362">
        <v>64.27</v>
      </c>
      <c r="AB362">
        <v>0</v>
      </c>
      <c r="AC362">
        <v>0</v>
      </c>
      <c r="AD362">
        <v>0</v>
      </c>
      <c r="AE362">
        <v>10.57</v>
      </c>
      <c r="AF362">
        <v>0</v>
      </c>
      <c r="AG362">
        <v>0</v>
      </c>
      <c r="AH362">
        <v>0</v>
      </c>
      <c r="AI362">
        <v>6.08</v>
      </c>
      <c r="AJ362">
        <v>1</v>
      </c>
      <c r="AK362">
        <v>1</v>
      </c>
      <c r="AL362">
        <v>1</v>
      </c>
      <c r="AN362">
        <v>0</v>
      </c>
      <c r="AO362">
        <v>1</v>
      </c>
      <c r="AP362">
        <v>0</v>
      </c>
      <c r="AQ362">
        <v>0</v>
      </c>
      <c r="AR362">
        <v>0</v>
      </c>
      <c r="AS362" t="s">
        <v>1067</v>
      </c>
      <c r="AT362">
        <v>7.0000000000000007E-2</v>
      </c>
      <c r="AU362" t="s">
        <v>1067</v>
      </c>
      <c r="AV362">
        <v>0</v>
      </c>
      <c r="AW362">
        <v>2</v>
      </c>
      <c r="AX362">
        <v>39279603</v>
      </c>
      <c r="AY362">
        <v>1</v>
      </c>
      <c r="AZ362">
        <v>0</v>
      </c>
      <c r="BA362">
        <v>351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CX362">
        <f ca="1">Y362*Source!I167</f>
        <v>0.35000000000000003</v>
      </c>
      <c r="CY362">
        <f t="shared" si="33"/>
        <v>64.27</v>
      </c>
      <c r="CZ362">
        <f t="shared" si="34"/>
        <v>10.57</v>
      </c>
      <c r="DA362">
        <f t="shared" si="35"/>
        <v>6.08</v>
      </c>
      <c r="DB362">
        <v>0</v>
      </c>
    </row>
    <row r="363" spans="1:106">
      <c r="A363">
        <f ca="1">ROW(Source!A167)</f>
        <v>167</v>
      </c>
      <c r="B363">
        <v>39278658</v>
      </c>
      <c r="C363">
        <v>39279597</v>
      </c>
      <c r="D363">
        <v>36804448</v>
      </c>
      <c r="E363">
        <v>1</v>
      </c>
      <c r="F363">
        <v>1</v>
      </c>
      <c r="G363">
        <v>1</v>
      </c>
      <c r="H363">
        <v>3</v>
      </c>
      <c r="I363" t="s">
        <v>831</v>
      </c>
      <c r="J363" t="s">
        <v>832</v>
      </c>
      <c r="K363" t="s">
        <v>609</v>
      </c>
      <c r="L363">
        <v>1346</v>
      </c>
      <c r="N363">
        <v>1009</v>
      </c>
      <c r="O363" t="s">
        <v>1227</v>
      </c>
      <c r="P363" t="s">
        <v>1227</v>
      </c>
      <c r="Q363">
        <v>1</v>
      </c>
      <c r="W363">
        <v>0</v>
      </c>
      <c r="X363">
        <v>103900845</v>
      </c>
      <c r="Y363">
        <v>4.9000000000000002E-2</v>
      </c>
      <c r="AA363">
        <v>54.96</v>
      </c>
      <c r="AB363">
        <v>0</v>
      </c>
      <c r="AC363">
        <v>0</v>
      </c>
      <c r="AD363">
        <v>0</v>
      </c>
      <c r="AE363">
        <v>9.0399999999999991</v>
      </c>
      <c r="AF363">
        <v>0</v>
      </c>
      <c r="AG363">
        <v>0</v>
      </c>
      <c r="AH363">
        <v>0</v>
      </c>
      <c r="AI363">
        <v>6.08</v>
      </c>
      <c r="AJ363">
        <v>1</v>
      </c>
      <c r="AK363">
        <v>1</v>
      </c>
      <c r="AL363">
        <v>1</v>
      </c>
      <c r="AN363">
        <v>0</v>
      </c>
      <c r="AO363">
        <v>1</v>
      </c>
      <c r="AP363">
        <v>0</v>
      </c>
      <c r="AQ363">
        <v>0</v>
      </c>
      <c r="AR363">
        <v>0</v>
      </c>
      <c r="AS363" t="s">
        <v>1067</v>
      </c>
      <c r="AT363">
        <v>4.9000000000000002E-2</v>
      </c>
      <c r="AU363" t="s">
        <v>1067</v>
      </c>
      <c r="AV363">
        <v>0</v>
      </c>
      <c r="AW363">
        <v>2</v>
      </c>
      <c r="AX363">
        <v>39279604</v>
      </c>
      <c r="AY363">
        <v>1</v>
      </c>
      <c r="AZ363">
        <v>0</v>
      </c>
      <c r="BA363">
        <v>352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CX363">
        <f ca="1">Y363*Source!I167</f>
        <v>0.245</v>
      </c>
      <c r="CY363">
        <f t="shared" si="33"/>
        <v>54.96</v>
      </c>
      <c r="CZ363">
        <f t="shared" si="34"/>
        <v>9.0399999999999991</v>
      </c>
      <c r="DA363">
        <f t="shared" si="35"/>
        <v>6.08</v>
      </c>
      <c r="DB363">
        <v>0</v>
      </c>
    </row>
    <row r="364" spans="1:106">
      <c r="A364">
        <f ca="1">ROW(Source!A167)</f>
        <v>167</v>
      </c>
      <c r="B364">
        <v>39278658</v>
      </c>
      <c r="C364">
        <v>39279597</v>
      </c>
      <c r="D364">
        <v>36804580</v>
      </c>
      <c r="E364">
        <v>1</v>
      </c>
      <c r="F364">
        <v>1</v>
      </c>
      <c r="G364">
        <v>1</v>
      </c>
      <c r="H364">
        <v>3</v>
      </c>
      <c r="I364" t="s">
        <v>839</v>
      </c>
      <c r="J364" t="s">
        <v>840</v>
      </c>
      <c r="K364" t="s">
        <v>841</v>
      </c>
      <c r="L364">
        <v>1355</v>
      </c>
      <c r="N364">
        <v>1010</v>
      </c>
      <c r="O364" t="s">
        <v>126</v>
      </c>
      <c r="P364" t="s">
        <v>126</v>
      </c>
      <c r="Q364">
        <v>100</v>
      </c>
      <c r="W364">
        <v>0</v>
      </c>
      <c r="X364">
        <v>1794244060</v>
      </c>
      <c r="Y364">
        <v>1.4E-2</v>
      </c>
      <c r="AA364">
        <v>522.88</v>
      </c>
      <c r="AB364">
        <v>0</v>
      </c>
      <c r="AC364">
        <v>0</v>
      </c>
      <c r="AD364">
        <v>0</v>
      </c>
      <c r="AE364">
        <v>86</v>
      </c>
      <c r="AF364">
        <v>0</v>
      </c>
      <c r="AG364">
        <v>0</v>
      </c>
      <c r="AH364">
        <v>0</v>
      </c>
      <c r="AI364">
        <v>6.08</v>
      </c>
      <c r="AJ364">
        <v>1</v>
      </c>
      <c r="AK364">
        <v>1</v>
      </c>
      <c r="AL364">
        <v>1</v>
      </c>
      <c r="AN364">
        <v>0</v>
      </c>
      <c r="AO364">
        <v>1</v>
      </c>
      <c r="AP364">
        <v>0</v>
      </c>
      <c r="AQ364">
        <v>0</v>
      </c>
      <c r="AR364">
        <v>0</v>
      </c>
      <c r="AS364" t="s">
        <v>1067</v>
      </c>
      <c r="AT364">
        <v>1.4E-2</v>
      </c>
      <c r="AU364" t="s">
        <v>1067</v>
      </c>
      <c r="AV364">
        <v>0</v>
      </c>
      <c r="AW364">
        <v>2</v>
      </c>
      <c r="AX364">
        <v>39279605</v>
      </c>
      <c r="AY364">
        <v>1</v>
      </c>
      <c r="AZ364">
        <v>0</v>
      </c>
      <c r="BA364">
        <v>353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CX364">
        <f ca="1">Y364*Source!I167</f>
        <v>7.0000000000000007E-2</v>
      </c>
      <c r="CY364">
        <f t="shared" si="33"/>
        <v>522.88</v>
      </c>
      <c r="CZ364">
        <f t="shared" si="34"/>
        <v>86</v>
      </c>
      <c r="DA364">
        <f t="shared" si="35"/>
        <v>6.08</v>
      </c>
      <c r="DB364">
        <v>0</v>
      </c>
    </row>
    <row r="365" spans="1:106">
      <c r="A365">
        <f ca="1">ROW(Source!A167)</f>
        <v>167</v>
      </c>
      <c r="B365">
        <v>39278658</v>
      </c>
      <c r="C365">
        <v>39279597</v>
      </c>
      <c r="D365">
        <v>36805500</v>
      </c>
      <c r="E365">
        <v>1</v>
      </c>
      <c r="F365">
        <v>1</v>
      </c>
      <c r="G365">
        <v>1</v>
      </c>
      <c r="H365">
        <v>3</v>
      </c>
      <c r="I365" t="s">
        <v>865</v>
      </c>
      <c r="J365" t="s">
        <v>866</v>
      </c>
      <c r="K365" t="s">
        <v>867</v>
      </c>
      <c r="L365">
        <v>1346</v>
      </c>
      <c r="N365">
        <v>1009</v>
      </c>
      <c r="O365" t="s">
        <v>1227</v>
      </c>
      <c r="P365" t="s">
        <v>1227</v>
      </c>
      <c r="Q365">
        <v>1</v>
      </c>
      <c r="W365">
        <v>0</v>
      </c>
      <c r="X365">
        <v>-856710481</v>
      </c>
      <c r="Y365">
        <v>1E-3</v>
      </c>
      <c r="AA365">
        <v>808.94</v>
      </c>
      <c r="AB365">
        <v>0</v>
      </c>
      <c r="AC365">
        <v>0</v>
      </c>
      <c r="AD365">
        <v>0</v>
      </c>
      <c r="AE365">
        <v>133.05000000000001</v>
      </c>
      <c r="AF365">
        <v>0</v>
      </c>
      <c r="AG365">
        <v>0</v>
      </c>
      <c r="AH365">
        <v>0</v>
      </c>
      <c r="AI365">
        <v>6.08</v>
      </c>
      <c r="AJ365">
        <v>1</v>
      </c>
      <c r="AK365">
        <v>1</v>
      </c>
      <c r="AL365">
        <v>1</v>
      </c>
      <c r="AN365">
        <v>0</v>
      </c>
      <c r="AO365">
        <v>1</v>
      </c>
      <c r="AP365">
        <v>0</v>
      </c>
      <c r="AQ365">
        <v>0</v>
      </c>
      <c r="AR365">
        <v>0</v>
      </c>
      <c r="AS365" t="s">
        <v>1067</v>
      </c>
      <c r="AT365">
        <v>1E-3</v>
      </c>
      <c r="AU365" t="s">
        <v>1067</v>
      </c>
      <c r="AV365">
        <v>0</v>
      </c>
      <c r="AW365">
        <v>2</v>
      </c>
      <c r="AX365">
        <v>39279606</v>
      </c>
      <c r="AY365">
        <v>1</v>
      </c>
      <c r="AZ365">
        <v>0</v>
      </c>
      <c r="BA365">
        <v>354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CX365">
        <f ca="1">Y365*Source!I167</f>
        <v>5.0000000000000001E-3</v>
      </c>
      <c r="CY365">
        <f t="shared" si="33"/>
        <v>808.94</v>
      </c>
      <c r="CZ365">
        <f t="shared" si="34"/>
        <v>133.05000000000001</v>
      </c>
      <c r="DA365">
        <f t="shared" si="35"/>
        <v>6.08</v>
      </c>
      <c r="DB365">
        <v>0</v>
      </c>
    </row>
    <row r="366" spans="1:106">
      <c r="A366">
        <f ca="1">ROW(Source!A167)</f>
        <v>167</v>
      </c>
      <c r="B366">
        <v>39278658</v>
      </c>
      <c r="C366">
        <v>39279597</v>
      </c>
      <c r="D366">
        <v>36823140</v>
      </c>
      <c r="E366">
        <v>1</v>
      </c>
      <c r="F366">
        <v>1</v>
      </c>
      <c r="G366">
        <v>1</v>
      </c>
      <c r="H366">
        <v>3</v>
      </c>
      <c r="I366" t="s">
        <v>868</v>
      </c>
      <c r="J366" t="s">
        <v>869</v>
      </c>
      <c r="K366" t="s">
        <v>870</v>
      </c>
      <c r="L366">
        <v>1348</v>
      </c>
      <c r="N366">
        <v>1009</v>
      </c>
      <c r="O366" t="s">
        <v>1097</v>
      </c>
      <c r="P366" t="s">
        <v>1097</v>
      </c>
      <c r="Q366">
        <v>1000</v>
      </c>
      <c r="W366">
        <v>0</v>
      </c>
      <c r="X366">
        <v>426000481</v>
      </c>
      <c r="Y366">
        <v>1E-3</v>
      </c>
      <c r="AA366">
        <v>69920</v>
      </c>
      <c r="AB366">
        <v>0</v>
      </c>
      <c r="AC366">
        <v>0</v>
      </c>
      <c r="AD366">
        <v>0</v>
      </c>
      <c r="AE366">
        <v>11500</v>
      </c>
      <c r="AF366">
        <v>0</v>
      </c>
      <c r="AG366">
        <v>0</v>
      </c>
      <c r="AH366">
        <v>0</v>
      </c>
      <c r="AI366">
        <v>6.08</v>
      </c>
      <c r="AJ366">
        <v>1</v>
      </c>
      <c r="AK366">
        <v>1</v>
      </c>
      <c r="AL366">
        <v>1</v>
      </c>
      <c r="AN366">
        <v>0</v>
      </c>
      <c r="AO366">
        <v>1</v>
      </c>
      <c r="AP366">
        <v>0</v>
      </c>
      <c r="AQ366">
        <v>0</v>
      </c>
      <c r="AR366">
        <v>0</v>
      </c>
      <c r="AS366" t="s">
        <v>1067</v>
      </c>
      <c r="AT366">
        <v>1E-3</v>
      </c>
      <c r="AU366" t="s">
        <v>1067</v>
      </c>
      <c r="AV366">
        <v>0</v>
      </c>
      <c r="AW366">
        <v>2</v>
      </c>
      <c r="AX366">
        <v>39279607</v>
      </c>
      <c r="AY366">
        <v>1</v>
      </c>
      <c r="AZ366">
        <v>0</v>
      </c>
      <c r="BA366">
        <v>355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CX366">
        <f ca="1">Y366*Source!I167</f>
        <v>5.0000000000000001E-3</v>
      </c>
      <c r="CY366">
        <f t="shared" si="33"/>
        <v>69920</v>
      </c>
      <c r="CZ366">
        <f t="shared" si="34"/>
        <v>11500</v>
      </c>
      <c r="DA366">
        <f t="shared" si="35"/>
        <v>6.08</v>
      </c>
      <c r="DB366">
        <v>0</v>
      </c>
    </row>
    <row r="367" spans="1:106">
      <c r="A367">
        <f ca="1">ROW(Source!A167)</f>
        <v>167</v>
      </c>
      <c r="B367">
        <v>39278658</v>
      </c>
      <c r="C367">
        <v>39279597</v>
      </c>
      <c r="D367">
        <v>36838317</v>
      </c>
      <c r="E367">
        <v>1</v>
      </c>
      <c r="F367">
        <v>1</v>
      </c>
      <c r="G367">
        <v>1</v>
      </c>
      <c r="H367">
        <v>3</v>
      </c>
      <c r="I367" t="s">
        <v>842</v>
      </c>
      <c r="J367" t="s">
        <v>843</v>
      </c>
      <c r="K367" t="s">
        <v>844</v>
      </c>
      <c r="L367">
        <v>1346</v>
      </c>
      <c r="N367">
        <v>1009</v>
      </c>
      <c r="O367" t="s">
        <v>1227</v>
      </c>
      <c r="P367" t="s">
        <v>1227</v>
      </c>
      <c r="Q367">
        <v>1</v>
      </c>
      <c r="W367">
        <v>0</v>
      </c>
      <c r="X367">
        <v>210558753</v>
      </c>
      <c r="Y367">
        <v>3.5999999999999997E-2</v>
      </c>
      <c r="AA367">
        <v>173.89</v>
      </c>
      <c r="AB367">
        <v>0</v>
      </c>
      <c r="AC367">
        <v>0</v>
      </c>
      <c r="AD367">
        <v>0</v>
      </c>
      <c r="AE367">
        <v>28.6</v>
      </c>
      <c r="AF367">
        <v>0</v>
      </c>
      <c r="AG367">
        <v>0</v>
      </c>
      <c r="AH367">
        <v>0</v>
      </c>
      <c r="AI367">
        <v>6.08</v>
      </c>
      <c r="AJ367">
        <v>1</v>
      </c>
      <c r="AK367">
        <v>1</v>
      </c>
      <c r="AL367">
        <v>1</v>
      </c>
      <c r="AN367">
        <v>0</v>
      </c>
      <c r="AO367">
        <v>1</v>
      </c>
      <c r="AP367">
        <v>0</v>
      </c>
      <c r="AQ367">
        <v>0</v>
      </c>
      <c r="AR367">
        <v>0</v>
      </c>
      <c r="AS367" t="s">
        <v>1067</v>
      </c>
      <c r="AT367">
        <v>3.5999999999999997E-2</v>
      </c>
      <c r="AU367" t="s">
        <v>1067</v>
      </c>
      <c r="AV367">
        <v>0</v>
      </c>
      <c r="AW367">
        <v>2</v>
      </c>
      <c r="AX367">
        <v>39279608</v>
      </c>
      <c r="AY367">
        <v>1</v>
      </c>
      <c r="AZ367">
        <v>0</v>
      </c>
      <c r="BA367">
        <v>356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CX367">
        <f ca="1">Y367*Source!I167</f>
        <v>0.18</v>
      </c>
      <c r="CY367">
        <f t="shared" si="33"/>
        <v>173.89</v>
      </c>
      <c r="CZ367">
        <f t="shared" si="34"/>
        <v>28.6</v>
      </c>
      <c r="DA367">
        <f t="shared" si="35"/>
        <v>6.08</v>
      </c>
      <c r="DB367">
        <v>0</v>
      </c>
    </row>
    <row r="368" spans="1:106">
      <c r="A368">
        <f ca="1">ROW(Source!A167)</f>
        <v>167</v>
      </c>
      <c r="B368">
        <v>39278658</v>
      </c>
      <c r="C368">
        <v>39279597</v>
      </c>
      <c r="D368">
        <v>36838470</v>
      </c>
      <c r="E368">
        <v>1</v>
      </c>
      <c r="F368">
        <v>1</v>
      </c>
      <c r="G368">
        <v>1</v>
      </c>
      <c r="H368">
        <v>3</v>
      </c>
      <c r="I368" t="s">
        <v>871</v>
      </c>
      <c r="J368" t="s">
        <v>872</v>
      </c>
      <c r="K368" t="s">
        <v>873</v>
      </c>
      <c r="L368">
        <v>1346</v>
      </c>
      <c r="N368">
        <v>1009</v>
      </c>
      <c r="O368" t="s">
        <v>1227</v>
      </c>
      <c r="P368" t="s">
        <v>1227</v>
      </c>
      <c r="Q368">
        <v>1</v>
      </c>
      <c r="W368">
        <v>0</v>
      </c>
      <c r="X368">
        <v>-1274984028</v>
      </c>
      <c r="Y368">
        <v>6.0000000000000001E-3</v>
      </c>
      <c r="AA368">
        <v>216.63</v>
      </c>
      <c r="AB368">
        <v>0</v>
      </c>
      <c r="AC368">
        <v>0</v>
      </c>
      <c r="AD368">
        <v>0</v>
      </c>
      <c r="AE368">
        <v>35.630000000000003</v>
      </c>
      <c r="AF368">
        <v>0</v>
      </c>
      <c r="AG368">
        <v>0</v>
      </c>
      <c r="AH368">
        <v>0</v>
      </c>
      <c r="AI368">
        <v>6.08</v>
      </c>
      <c r="AJ368">
        <v>1</v>
      </c>
      <c r="AK368">
        <v>1</v>
      </c>
      <c r="AL368">
        <v>1</v>
      </c>
      <c r="AN368">
        <v>0</v>
      </c>
      <c r="AO368">
        <v>1</v>
      </c>
      <c r="AP368">
        <v>0</v>
      </c>
      <c r="AQ368">
        <v>0</v>
      </c>
      <c r="AR368">
        <v>0</v>
      </c>
      <c r="AS368" t="s">
        <v>1067</v>
      </c>
      <c r="AT368">
        <v>6.0000000000000001E-3</v>
      </c>
      <c r="AU368" t="s">
        <v>1067</v>
      </c>
      <c r="AV368">
        <v>0</v>
      </c>
      <c r="AW368">
        <v>2</v>
      </c>
      <c r="AX368">
        <v>39279609</v>
      </c>
      <c r="AY368">
        <v>1</v>
      </c>
      <c r="AZ368">
        <v>0</v>
      </c>
      <c r="BA368">
        <v>357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CX368">
        <f ca="1">Y368*Source!I167</f>
        <v>0.03</v>
      </c>
      <c r="CY368">
        <f t="shared" si="33"/>
        <v>216.63</v>
      </c>
      <c r="CZ368">
        <f t="shared" si="34"/>
        <v>35.630000000000003</v>
      </c>
      <c r="DA368">
        <f t="shared" si="35"/>
        <v>6.08</v>
      </c>
      <c r="DB368">
        <v>0</v>
      </c>
    </row>
    <row r="369" spans="1:106">
      <c r="A369">
        <f ca="1">ROW(Source!A167)</f>
        <v>167</v>
      </c>
      <c r="B369">
        <v>39278658</v>
      </c>
      <c r="C369">
        <v>39279597</v>
      </c>
      <c r="D369">
        <v>36851945</v>
      </c>
      <c r="E369">
        <v>1</v>
      </c>
      <c r="F369">
        <v>1</v>
      </c>
      <c r="G369">
        <v>1</v>
      </c>
      <c r="H369">
        <v>3</v>
      </c>
      <c r="I369" t="s">
        <v>845</v>
      </c>
      <c r="J369" t="s">
        <v>846</v>
      </c>
      <c r="K369" t="s">
        <v>847</v>
      </c>
      <c r="L369">
        <v>1358</v>
      </c>
      <c r="N369">
        <v>1010</v>
      </c>
      <c r="O369" t="s">
        <v>261</v>
      </c>
      <c r="P369" t="s">
        <v>261</v>
      </c>
      <c r="Q369">
        <v>10</v>
      </c>
      <c r="W369">
        <v>0</v>
      </c>
      <c r="X369">
        <v>1386890308</v>
      </c>
      <c r="Y369">
        <v>0.1</v>
      </c>
      <c r="AA369">
        <v>237.12</v>
      </c>
      <c r="AB369">
        <v>0</v>
      </c>
      <c r="AC369">
        <v>0</v>
      </c>
      <c r="AD369">
        <v>0</v>
      </c>
      <c r="AE369">
        <v>39</v>
      </c>
      <c r="AF369">
        <v>0</v>
      </c>
      <c r="AG369">
        <v>0</v>
      </c>
      <c r="AH369">
        <v>0</v>
      </c>
      <c r="AI369">
        <v>6.08</v>
      </c>
      <c r="AJ369">
        <v>1</v>
      </c>
      <c r="AK369">
        <v>1</v>
      </c>
      <c r="AL369">
        <v>1</v>
      </c>
      <c r="AN369">
        <v>0</v>
      </c>
      <c r="AO369">
        <v>1</v>
      </c>
      <c r="AP369">
        <v>0</v>
      </c>
      <c r="AQ369">
        <v>0</v>
      </c>
      <c r="AR369">
        <v>0</v>
      </c>
      <c r="AS369" t="s">
        <v>1067</v>
      </c>
      <c r="AT369">
        <v>0.1</v>
      </c>
      <c r="AU369" t="s">
        <v>1067</v>
      </c>
      <c r="AV369">
        <v>0</v>
      </c>
      <c r="AW369">
        <v>2</v>
      </c>
      <c r="AX369">
        <v>39279610</v>
      </c>
      <c r="AY369">
        <v>1</v>
      </c>
      <c r="AZ369">
        <v>0</v>
      </c>
      <c r="BA369">
        <v>358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CX369">
        <f ca="1">Y369*Source!I167</f>
        <v>0.5</v>
      </c>
      <c r="CY369">
        <f t="shared" si="33"/>
        <v>237.12</v>
      </c>
      <c r="CZ369">
        <f t="shared" si="34"/>
        <v>39</v>
      </c>
      <c r="DA369">
        <f t="shared" si="35"/>
        <v>6.08</v>
      </c>
      <c r="DB369">
        <v>0</v>
      </c>
    </row>
    <row r="370" spans="1:106">
      <c r="A370">
        <f ca="1">ROW(Source!A167)</f>
        <v>167</v>
      </c>
      <c r="B370">
        <v>39278658</v>
      </c>
      <c r="C370">
        <v>39279597</v>
      </c>
      <c r="D370">
        <v>36873445</v>
      </c>
      <c r="E370">
        <v>1</v>
      </c>
      <c r="F370">
        <v>1</v>
      </c>
      <c r="G370">
        <v>1</v>
      </c>
      <c r="H370">
        <v>3</v>
      </c>
      <c r="I370" t="s">
        <v>295</v>
      </c>
      <c r="J370" t="s">
        <v>297</v>
      </c>
      <c r="K370" t="s">
        <v>296</v>
      </c>
      <c r="L370">
        <v>1354</v>
      </c>
      <c r="N370">
        <v>1010</v>
      </c>
      <c r="O370" t="s">
        <v>86</v>
      </c>
      <c r="P370" t="s">
        <v>86</v>
      </c>
      <c r="Q370">
        <v>1</v>
      </c>
      <c r="W370">
        <v>0</v>
      </c>
      <c r="X370">
        <v>-2074228079</v>
      </c>
      <c r="Y370">
        <v>0.8</v>
      </c>
      <c r="AA370">
        <v>1406.3</v>
      </c>
      <c r="AB370">
        <v>0</v>
      </c>
      <c r="AC370">
        <v>0</v>
      </c>
      <c r="AD370">
        <v>0</v>
      </c>
      <c r="AE370">
        <v>231.3</v>
      </c>
      <c r="AF370">
        <v>0</v>
      </c>
      <c r="AG370">
        <v>0</v>
      </c>
      <c r="AH370">
        <v>0</v>
      </c>
      <c r="AI370">
        <v>6.08</v>
      </c>
      <c r="AJ370">
        <v>1</v>
      </c>
      <c r="AK370">
        <v>1</v>
      </c>
      <c r="AL370">
        <v>1</v>
      </c>
      <c r="AN370">
        <v>0</v>
      </c>
      <c r="AO370">
        <v>0</v>
      </c>
      <c r="AP370">
        <v>0</v>
      </c>
      <c r="AQ370">
        <v>0</v>
      </c>
      <c r="AR370">
        <v>0</v>
      </c>
      <c r="AS370" t="s">
        <v>1067</v>
      </c>
      <c r="AT370">
        <v>0.8</v>
      </c>
      <c r="AU370" t="s">
        <v>1067</v>
      </c>
      <c r="AV370">
        <v>0</v>
      </c>
      <c r="AW370">
        <v>1</v>
      </c>
      <c r="AX370">
        <v>-1</v>
      </c>
      <c r="AY370">
        <v>0</v>
      </c>
      <c r="AZ370">
        <v>0</v>
      </c>
      <c r="BA370" t="s">
        <v>1067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CX370">
        <f ca="1">Y370*Source!I167</f>
        <v>4</v>
      </c>
      <c r="CY370">
        <f t="shared" si="33"/>
        <v>1406.3</v>
      </c>
      <c r="CZ370">
        <f t="shared" si="34"/>
        <v>231.3</v>
      </c>
      <c r="DA370">
        <f t="shared" si="35"/>
        <v>6.08</v>
      </c>
      <c r="DB370">
        <v>0</v>
      </c>
    </row>
    <row r="371" spans="1:106">
      <c r="A371">
        <f ca="1">ROW(Source!A167)</f>
        <v>167</v>
      </c>
      <c r="B371">
        <v>39278658</v>
      </c>
      <c r="C371">
        <v>39279597</v>
      </c>
      <c r="D371">
        <v>36873446</v>
      </c>
      <c r="E371">
        <v>1</v>
      </c>
      <c r="F371">
        <v>1</v>
      </c>
      <c r="G371">
        <v>1</v>
      </c>
      <c r="H371">
        <v>3</v>
      </c>
      <c r="I371" t="s">
        <v>299</v>
      </c>
      <c r="J371" t="s">
        <v>301</v>
      </c>
      <c r="K371" t="s">
        <v>300</v>
      </c>
      <c r="L371">
        <v>1354</v>
      </c>
      <c r="N371">
        <v>1010</v>
      </c>
      <c r="O371" t="s">
        <v>86</v>
      </c>
      <c r="P371" t="s">
        <v>86</v>
      </c>
      <c r="Q371">
        <v>1</v>
      </c>
      <c r="W371">
        <v>0</v>
      </c>
      <c r="X371">
        <v>-341165225</v>
      </c>
      <c r="Y371">
        <v>0.2</v>
      </c>
      <c r="AA371">
        <v>1837.13</v>
      </c>
      <c r="AB371">
        <v>0</v>
      </c>
      <c r="AC371">
        <v>0</v>
      </c>
      <c r="AD371">
        <v>0</v>
      </c>
      <c r="AE371">
        <v>302.16000000000003</v>
      </c>
      <c r="AF371">
        <v>0</v>
      </c>
      <c r="AG371">
        <v>0</v>
      </c>
      <c r="AH371">
        <v>0</v>
      </c>
      <c r="AI371">
        <v>6.08</v>
      </c>
      <c r="AJ371">
        <v>1</v>
      </c>
      <c r="AK371">
        <v>1</v>
      </c>
      <c r="AL371">
        <v>1</v>
      </c>
      <c r="AN371">
        <v>0</v>
      </c>
      <c r="AO371">
        <v>0</v>
      </c>
      <c r="AP371">
        <v>0</v>
      </c>
      <c r="AQ371">
        <v>0</v>
      </c>
      <c r="AR371">
        <v>0</v>
      </c>
      <c r="AS371" t="s">
        <v>1067</v>
      </c>
      <c r="AT371">
        <v>0.2</v>
      </c>
      <c r="AU371" t="s">
        <v>1067</v>
      </c>
      <c r="AV371">
        <v>0</v>
      </c>
      <c r="AW371">
        <v>1</v>
      </c>
      <c r="AX371">
        <v>-1</v>
      </c>
      <c r="AY371">
        <v>0</v>
      </c>
      <c r="AZ371">
        <v>0</v>
      </c>
      <c r="BA371" t="s">
        <v>1067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CX371">
        <f ca="1">Y371*Source!I167</f>
        <v>1</v>
      </c>
      <c r="CY371">
        <f t="shared" si="33"/>
        <v>1837.13</v>
      </c>
      <c r="CZ371">
        <f t="shared" si="34"/>
        <v>302.16000000000003</v>
      </c>
      <c r="DA371">
        <f t="shared" si="35"/>
        <v>6.08</v>
      </c>
      <c r="DB371">
        <v>0</v>
      </c>
    </row>
    <row r="372" spans="1:106">
      <c r="A372">
        <f ca="1">ROW(Source!A167)</f>
        <v>167</v>
      </c>
      <c r="B372">
        <v>39278658</v>
      </c>
      <c r="C372">
        <v>39279597</v>
      </c>
      <c r="D372">
        <v>36799065</v>
      </c>
      <c r="E372">
        <v>17</v>
      </c>
      <c r="F372">
        <v>1</v>
      </c>
      <c r="G372">
        <v>1</v>
      </c>
      <c r="H372">
        <v>3</v>
      </c>
      <c r="I372" t="s">
        <v>836</v>
      </c>
      <c r="J372" t="s">
        <v>1067</v>
      </c>
      <c r="K372" t="s">
        <v>837</v>
      </c>
      <c r="L372">
        <v>1374</v>
      </c>
      <c r="N372">
        <v>1013</v>
      </c>
      <c r="O372" t="s">
        <v>838</v>
      </c>
      <c r="P372" t="s">
        <v>838</v>
      </c>
      <c r="Q372">
        <v>1</v>
      </c>
      <c r="W372">
        <v>0</v>
      </c>
      <c r="X372">
        <v>-1731369543</v>
      </c>
      <c r="Y372">
        <v>0.3</v>
      </c>
      <c r="AA372">
        <v>1</v>
      </c>
      <c r="AB372">
        <v>0</v>
      </c>
      <c r="AC372">
        <v>0</v>
      </c>
      <c r="AD372">
        <v>0</v>
      </c>
      <c r="AE372">
        <v>1</v>
      </c>
      <c r="AF372">
        <v>0</v>
      </c>
      <c r="AG372">
        <v>0</v>
      </c>
      <c r="AH372">
        <v>0</v>
      </c>
      <c r="AI372">
        <v>1</v>
      </c>
      <c r="AJ372">
        <v>1</v>
      </c>
      <c r="AK372">
        <v>1</v>
      </c>
      <c r="AL372">
        <v>1</v>
      </c>
      <c r="AN372">
        <v>0</v>
      </c>
      <c r="AO372">
        <v>1</v>
      </c>
      <c r="AP372">
        <v>0</v>
      </c>
      <c r="AQ372">
        <v>0</v>
      </c>
      <c r="AR372">
        <v>0</v>
      </c>
      <c r="AS372" t="s">
        <v>1067</v>
      </c>
      <c r="AT372">
        <v>0.3</v>
      </c>
      <c r="AU372" t="s">
        <v>1067</v>
      </c>
      <c r="AV372">
        <v>0</v>
      </c>
      <c r="AW372">
        <v>2</v>
      </c>
      <c r="AX372">
        <v>39279611</v>
      </c>
      <c r="AY372">
        <v>1</v>
      </c>
      <c r="AZ372">
        <v>0</v>
      </c>
      <c r="BA372">
        <v>359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CX372">
        <f ca="1">Y372*Source!I167</f>
        <v>1.5</v>
      </c>
      <c r="CY372">
        <f t="shared" si="33"/>
        <v>1</v>
      </c>
      <c r="CZ372">
        <f t="shared" si="34"/>
        <v>1</v>
      </c>
      <c r="DA372">
        <f t="shared" si="35"/>
        <v>1</v>
      </c>
      <c r="DB372">
        <v>0</v>
      </c>
    </row>
    <row r="373" spans="1:106">
      <c r="A373">
        <f ca="1">ROW(Source!A204)</f>
        <v>204</v>
      </c>
      <c r="B373">
        <v>39278658</v>
      </c>
      <c r="C373">
        <v>39491714</v>
      </c>
      <c r="D373">
        <v>37064998</v>
      </c>
      <c r="E373">
        <v>1</v>
      </c>
      <c r="F373">
        <v>1</v>
      </c>
      <c r="G373">
        <v>1</v>
      </c>
      <c r="H373">
        <v>1</v>
      </c>
      <c r="I373" t="s">
        <v>628</v>
      </c>
      <c r="J373" t="s">
        <v>1067</v>
      </c>
      <c r="K373" t="s">
        <v>629</v>
      </c>
      <c r="L373">
        <v>1191</v>
      </c>
      <c r="N373">
        <v>1013</v>
      </c>
      <c r="O373" t="s">
        <v>574</v>
      </c>
      <c r="P373" t="s">
        <v>574</v>
      </c>
      <c r="Q373">
        <v>1</v>
      </c>
      <c r="W373">
        <v>0</v>
      </c>
      <c r="X373">
        <v>735429535</v>
      </c>
      <c r="Y373">
        <v>6.32</v>
      </c>
      <c r="AA373">
        <v>0</v>
      </c>
      <c r="AB373">
        <v>0</v>
      </c>
      <c r="AC373">
        <v>0</v>
      </c>
      <c r="AD373">
        <v>47.42</v>
      </c>
      <c r="AE373">
        <v>0</v>
      </c>
      <c r="AF373">
        <v>0</v>
      </c>
      <c r="AG373">
        <v>0</v>
      </c>
      <c r="AH373">
        <v>7.8</v>
      </c>
      <c r="AI373">
        <v>1</v>
      </c>
      <c r="AJ373">
        <v>1</v>
      </c>
      <c r="AK373">
        <v>1</v>
      </c>
      <c r="AL373">
        <v>6.08</v>
      </c>
      <c r="AN373">
        <v>0</v>
      </c>
      <c r="AO373">
        <v>1</v>
      </c>
      <c r="AP373">
        <v>0</v>
      </c>
      <c r="AQ373">
        <v>0</v>
      </c>
      <c r="AR373">
        <v>0</v>
      </c>
      <c r="AS373" t="s">
        <v>1067</v>
      </c>
      <c r="AT373">
        <v>6.32</v>
      </c>
      <c r="AU373" t="s">
        <v>1067</v>
      </c>
      <c r="AV373">
        <v>1</v>
      </c>
      <c r="AW373">
        <v>2</v>
      </c>
      <c r="AX373">
        <v>39491715</v>
      </c>
      <c r="AY373">
        <v>1</v>
      </c>
      <c r="AZ373">
        <v>0</v>
      </c>
      <c r="BA373">
        <v>360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CX373">
        <f ca="1">Y373*Source!I204</f>
        <v>2.0224000000000002</v>
      </c>
      <c r="CY373">
        <f>AD373</f>
        <v>47.42</v>
      </c>
      <c r="CZ373">
        <f>AH373</f>
        <v>7.8</v>
      </c>
      <c r="DA373">
        <f>AL373</f>
        <v>6.08</v>
      </c>
      <c r="DB373">
        <v>0</v>
      </c>
    </row>
    <row r="374" spans="1:106">
      <c r="A374">
        <f ca="1">ROW(Source!A204)</f>
        <v>204</v>
      </c>
      <c r="B374">
        <v>39278658</v>
      </c>
      <c r="C374">
        <v>39491714</v>
      </c>
      <c r="D374">
        <v>37064876</v>
      </c>
      <c r="E374">
        <v>1</v>
      </c>
      <c r="F374">
        <v>1</v>
      </c>
      <c r="G374">
        <v>1</v>
      </c>
      <c r="H374">
        <v>1</v>
      </c>
      <c r="I374" t="s">
        <v>575</v>
      </c>
      <c r="J374" t="s">
        <v>1067</v>
      </c>
      <c r="K374" t="s">
        <v>576</v>
      </c>
      <c r="L374">
        <v>1191</v>
      </c>
      <c r="N374">
        <v>1013</v>
      </c>
      <c r="O374" t="s">
        <v>574</v>
      </c>
      <c r="P374" t="s">
        <v>574</v>
      </c>
      <c r="Q374">
        <v>1</v>
      </c>
      <c r="W374">
        <v>0</v>
      </c>
      <c r="X374">
        <v>-1417349443</v>
      </c>
      <c r="Y374">
        <v>0.03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1</v>
      </c>
      <c r="AJ374">
        <v>1</v>
      </c>
      <c r="AK374">
        <v>6.08</v>
      </c>
      <c r="AL374">
        <v>1</v>
      </c>
      <c r="AN374">
        <v>0</v>
      </c>
      <c r="AO374">
        <v>1</v>
      </c>
      <c r="AP374">
        <v>0</v>
      </c>
      <c r="AQ374">
        <v>0</v>
      </c>
      <c r="AR374">
        <v>0</v>
      </c>
      <c r="AS374" t="s">
        <v>1067</v>
      </c>
      <c r="AT374">
        <v>0.03</v>
      </c>
      <c r="AU374" t="s">
        <v>1067</v>
      </c>
      <c r="AV374">
        <v>2</v>
      </c>
      <c r="AW374">
        <v>2</v>
      </c>
      <c r="AX374">
        <v>39491716</v>
      </c>
      <c r="AY374">
        <v>1</v>
      </c>
      <c r="AZ374">
        <v>0</v>
      </c>
      <c r="BA374">
        <v>361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CX374">
        <f ca="1">Y374*Source!I204</f>
        <v>9.5999999999999992E-3</v>
      </c>
      <c r="CY374">
        <f>AD374</f>
        <v>0</v>
      </c>
      <c r="CZ374">
        <f>AH374</f>
        <v>0</v>
      </c>
      <c r="DA374">
        <f>AL374</f>
        <v>1</v>
      </c>
      <c r="DB374">
        <v>0</v>
      </c>
    </row>
    <row r="375" spans="1:106">
      <c r="A375">
        <f ca="1">ROW(Source!A204)</f>
        <v>204</v>
      </c>
      <c r="B375">
        <v>39278658</v>
      </c>
      <c r="C375">
        <v>39491714</v>
      </c>
      <c r="D375">
        <v>36882452</v>
      </c>
      <c r="E375">
        <v>1</v>
      </c>
      <c r="F375">
        <v>1</v>
      </c>
      <c r="G375">
        <v>1</v>
      </c>
      <c r="H375">
        <v>2</v>
      </c>
      <c r="I375" t="s">
        <v>632</v>
      </c>
      <c r="J375" t="s">
        <v>633</v>
      </c>
      <c r="K375" t="s">
        <v>634</v>
      </c>
      <c r="L375">
        <v>1368</v>
      </c>
      <c r="N375">
        <v>1011</v>
      </c>
      <c r="O375" t="s">
        <v>580</v>
      </c>
      <c r="P375" t="s">
        <v>580</v>
      </c>
      <c r="Q375">
        <v>1</v>
      </c>
      <c r="W375">
        <v>0</v>
      </c>
      <c r="X375">
        <v>1188625873</v>
      </c>
      <c r="Y375">
        <v>0.03</v>
      </c>
      <c r="AA375">
        <v>0</v>
      </c>
      <c r="AB375">
        <v>190.06</v>
      </c>
      <c r="AC375">
        <v>13.5</v>
      </c>
      <c r="AD375">
        <v>0</v>
      </c>
      <c r="AE375">
        <v>0</v>
      </c>
      <c r="AF375">
        <v>31.26</v>
      </c>
      <c r="AG375">
        <v>13.5</v>
      </c>
      <c r="AH375">
        <v>0</v>
      </c>
      <c r="AI375">
        <v>1</v>
      </c>
      <c r="AJ375">
        <v>6.08</v>
      </c>
      <c r="AK375">
        <v>1</v>
      </c>
      <c r="AL375">
        <v>1</v>
      </c>
      <c r="AN375">
        <v>0</v>
      </c>
      <c r="AO375">
        <v>1</v>
      </c>
      <c r="AP375">
        <v>0</v>
      </c>
      <c r="AQ375">
        <v>0</v>
      </c>
      <c r="AR375">
        <v>0</v>
      </c>
      <c r="AS375" t="s">
        <v>1067</v>
      </c>
      <c r="AT375">
        <v>0.03</v>
      </c>
      <c r="AU375" t="s">
        <v>1067</v>
      </c>
      <c r="AV375">
        <v>0</v>
      </c>
      <c r="AW375">
        <v>2</v>
      </c>
      <c r="AX375">
        <v>39491717</v>
      </c>
      <c r="AY375">
        <v>1</v>
      </c>
      <c r="AZ375">
        <v>0</v>
      </c>
      <c r="BA375">
        <v>362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CX375">
        <f ca="1">Y375*Source!I204</f>
        <v>9.5999999999999992E-3</v>
      </c>
      <c r="CY375">
        <f>AB375</f>
        <v>190.06</v>
      </c>
      <c r="CZ375">
        <f>AF375</f>
        <v>31.26</v>
      </c>
      <c r="DA375">
        <f>AJ375</f>
        <v>6.08</v>
      </c>
      <c r="DB375">
        <v>0</v>
      </c>
    </row>
    <row r="376" spans="1:106">
      <c r="A376">
        <f ca="1">ROW(Source!A205)</f>
        <v>205</v>
      </c>
      <c r="B376">
        <v>39278658</v>
      </c>
      <c r="C376">
        <v>39279644</v>
      </c>
      <c r="D376">
        <v>37064998</v>
      </c>
      <c r="E376">
        <v>1</v>
      </c>
      <c r="F376">
        <v>1</v>
      </c>
      <c r="G376">
        <v>1</v>
      </c>
      <c r="H376">
        <v>1</v>
      </c>
      <c r="I376" t="s">
        <v>628</v>
      </c>
      <c r="J376" t="s">
        <v>1067</v>
      </c>
      <c r="K376" t="s">
        <v>629</v>
      </c>
      <c r="L376">
        <v>1191</v>
      </c>
      <c r="N376">
        <v>1013</v>
      </c>
      <c r="O376" t="s">
        <v>574</v>
      </c>
      <c r="P376" t="s">
        <v>574</v>
      </c>
      <c r="Q376">
        <v>1</v>
      </c>
      <c r="W376">
        <v>0</v>
      </c>
      <c r="X376">
        <v>735429535</v>
      </c>
      <c r="Y376">
        <v>2.54</v>
      </c>
      <c r="AA376">
        <v>0</v>
      </c>
      <c r="AB376">
        <v>0</v>
      </c>
      <c r="AC376">
        <v>0</v>
      </c>
      <c r="AD376">
        <v>47.42</v>
      </c>
      <c r="AE376">
        <v>0</v>
      </c>
      <c r="AF376">
        <v>0</v>
      </c>
      <c r="AG376">
        <v>0</v>
      </c>
      <c r="AH376">
        <v>7.8</v>
      </c>
      <c r="AI376">
        <v>1</v>
      </c>
      <c r="AJ376">
        <v>1</v>
      </c>
      <c r="AK376">
        <v>1</v>
      </c>
      <c r="AL376">
        <v>6.08</v>
      </c>
      <c r="AN376">
        <v>0</v>
      </c>
      <c r="AO376">
        <v>1</v>
      </c>
      <c r="AP376">
        <v>0</v>
      </c>
      <c r="AQ376">
        <v>0</v>
      </c>
      <c r="AR376">
        <v>0</v>
      </c>
      <c r="AS376" t="s">
        <v>1067</v>
      </c>
      <c r="AT376">
        <v>2.54</v>
      </c>
      <c r="AU376" t="s">
        <v>1067</v>
      </c>
      <c r="AV376">
        <v>1</v>
      </c>
      <c r="AW376">
        <v>2</v>
      </c>
      <c r="AX376">
        <v>39279645</v>
      </c>
      <c r="AY376">
        <v>1</v>
      </c>
      <c r="AZ376">
        <v>0</v>
      </c>
      <c r="BA376">
        <v>363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CX376">
        <f ca="1">Y376*Source!I205</f>
        <v>5.08</v>
      </c>
      <c r="CY376">
        <f>AD376</f>
        <v>47.42</v>
      </c>
      <c r="CZ376">
        <f>AH376</f>
        <v>7.8</v>
      </c>
      <c r="DA376">
        <f>AL376</f>
        <v>6.08</v>
      </c>
      <c r="DB376">
        <v>0</v>
      </c>
    </row>
    <row r="377" spans="1:106">
      <c r="A377">
        <f ca="1">ROW(Source!A206)</f>
        <v>206</v>
      </c>
      <c r="B377">
        <v>39278658</v>
      </c>
      <c r="C377">
        <v>39279648</v>
      </c>
      <c r="D377">
        <v>37080781</v>
      </c>
      <c r="E377">
        <v>1</v>
      </c>
      <c r="F377">
        <v>1</v>
      </c>
      <c r="G377">
        <v>1</v>
      </c>
      <c r="H377">
        <v>1</v>
      </c>
      <c r="I377" t="s">
        <v>635</v>
      </c>
      <c r="J377" t="s">
        <v>1067</v>
      </c>
      <c r="K377" t="s">
        <v>636</v>
      </c>
      <c r="L377">
        <v>1191</v>
      </c>
      <c r="N377">
        <v>1013</v>
      </c>
      <c r="O377" t="s">
        <v>574</v>
      </c>
      <c r="P377" t="s">
        <v>574</v>
      </c>
      <c r="Q377">
        <v>1</v>
      </c>
      <c r="W377">
        <v>0</v>
      </c>
      <c r="X377">
        <v>912892513</v>
      </c>
      <c r="Y377">
        <v>325.60000000000002</v>
      </c>
      <c r="AA377">
        <v>0</v>
      </c>
      <c r="AB377">
        <v>0</v>
      </c>
      <c r="AC377">
        <v>0</v>
      </c>
      <c r="AD377">
        <v>60.31</v>
      </c>
      <c r="AE377">
        <v>0</v>
      </c>
      <c r="AF377">
        <v>0</v>
      </c>
      <c r="AG377">
        <v>0</v>
      </c>
      <c r="AH377">
        <v>9.92</v>
      </c>
      <c r="AI377">
        <v>1</v>
      </c>
      <c r="AJ377">
        <v>1</v>
      </c>
      <c r="AK377">
        <v>1</v>
      </c>
      <c r="AL377">
        <v>6.08</v>
      </c>
      <c r="AN377">
        <v>0</v>
      </c>
      <c r="AO377">
        <v>1</v>
      </c>
      <c r="AP377">
        <v>0</v>
      </c>
      <c r="AQ377">
        <v>0</v>
      </c>
      <c r="AR377">
        <v>0</v>
      </c>
      <c r="AS377" t="s">
        <v>1067</v>
      </c>
      <c r="AT377">
        <v>325.60000000000002</v>
      </c>
      <c r="AU377" t="s">
        <v>1067</v>
      </c>
      <c r="AV377">
        <v>1</v>
      </c>
      <c r="AW377">
        <v>2</v>
      </c>
      <c r="AX377">
        <v>39279649</v>
      </c>
      <c r="AY377">
        <v>1</v>
      </c>
      <c r="AZ377">
        <v>0</v>
      </c>
      <c r="BA377">
        <v>365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CX377">
        <f ca="1">Y377*Source!I206</f>
        <v>39.072000000000003</v>
      </c>
      <c r="CY377">
        <f>AD377</f>
        <v>60.31</v>
      </c>
      <c r="CZ377">
        <f>AH377</f>
        <v>9.92</v>
      </c>
      <c r="DA377">
        <f>AL377</f>
        <v>6.08</v>
      </c>
      <c r="DB377">
        <v>0</v>
      </c>
    </row>
    <row r="378" spans="1:106">
      <c r="A378">
        <f ca="1">ROW(Source!A206)</f>
        <v>206</v>
      </c>
      <c r="B378">
        <v>39278658</v>
      </c>
      <c r="C378">
        <v>39279648</v>
      </c>
      <c r="D378">
        <v>37064876</v>
      </c>
      <c r="E378">
        <v>1</v>
      </c>
      <c r="F378">
        <v>1</v>
      </c>
      <c r="G378">
        <v>1</v>
      </c>
      <c r="H378">
        <v>1</v>
      </c>
      <c r="I378" t="s">
        <v>575</v>
      </c>
      <c r="J378" t="s">
        <v>1067</v>
      </c>
      <c r="K378" t="s">
        <v>576</v>
      </c>
      <c r="L378">
        <v>1191</v>
      </c>
      <c r="N378">
        <v>1013</v>
      </c>
      <c r="O378" t="s">
        <v>574</v>
      </c>
      <c r="P378" t="s">
        <v>574</v>
      </c>
      <c r="Q378">
        <v>1</v>
      </c>
      <c r="W378">
        <v>0</v>
      </c>
      <c r="X378">
        <v>-1417349443</v>
      </c>
      <c r="Y378">
        <v>111.14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1</v>
      </c>
      <c r="AJ378">
        <v>1</v>
      </c>
      <c r="AK378">
        <v>6.08</v>
      </c>
      <c r="AL378">
        <v>1</v>
      </c>
      <c r="AN378">
        <v>0</v>
      </c>
      <c r="AO378">
        <v>1</v>
      </c>
      <c r="AP378">
        <v>0</v>
      </c>
      <c r="AQ378">
        <v>0</v>
      </c>
      <c r="AR378">
        <v>0</v>
      </c>
      <c r="AS378" t="s">
        <v>1067</v>
      </c>
      <c r="AT378">
        <v>111.14</v>
      </c>
      <c r="AU378" t="s">
        <v>1067</v>
      </c>
      <c r="AV378">
        <v>2</v>
      </c>
      <c r="AW378">
        <v>2</v>
      </c>
      <c r="AX378">
        <v>39279650</v>
      </c>
      <c r="AY378">
        <v>1</v>
      </c>
      <c r="AZ378">
        <v>0</v>
      </c>
      <c r="BA378">
        <v>366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CX378">
        <f ca="1">Y378*Source!I206</f>
        <v>13.3368</v>
      </c>
      <c r="CY378">
        <f>AD378</f>
        <v>0</v>
      </c>
      <c r="CZ378">
        <f>AH378</f>
        <v>0</v>
      </c>
      <c r="DA378">
        <f>AL378</f>
        <v>1</v>
      </c>
      <c r="DB378">
        <v>0</v>
      </c>
    </row>
    <row r="379" spans="1:106">
      <c r="A379">
        <f ca="1">ROW(Source!A206)</f>
        <v>206</v>
      </c>
      <c r="B379">
        <v>39278658</v>
      </c>
      <c r="C379">
        <v>39279648</v>
      </c>
      <c r="D379">
        <v>36882159</v>
      </c>
      <c r="E379">
        <v>1</v>
      </c>
      <c r="F379">
        <v>1</v>
      </c>
      <c r="G379">
        <v>1</v>
      </c>
      <c r="H379">
        <v>2</v>
      </c>
      <c r="I379" t="s">
        <v>586</v>
      </c>
      <c r="J379" t="s">
        <v>587</v>
      </c>
      <c r="K379" t="s">
        <v>588</v>
      </c>
      <c r="L379">
        <v>1368</v>
      </c>
      <c r="N379">
        <v>1011</v>
      </c>
      <c r="O379" t="s">
        <v>580</v>
      </c>
      <c r="P379" t="s">
        <v>580</v>
      </c>
      <c r="Q379">
        <v>1</v>
      </c>
      <c r="W379">
        <v>0</v>
      </c>
      <c r="X379">
        <v>-1718674368</v>
      </c>
      <c r="Y379">
        <v>1.81</v>
      </c>
      <c r="AA379">
        <v>0</v>
      </c>
      <c r="AB379">
        <v>680.9</v>
      </c>
      <c r="AC379">
        <v>13.5</v>
      </c>
      <c r="AD379">
        <v>0</v>
      </c>
      <c r="AE379">
        <v>0</v>
      </c>
      <c r="AF379">
        <v>111.99</v>
      </c>
      <c r="AG379">
        <v>13.5</v>
      </c>
      <c r="AH379">
        <v>0</v>
      </c>
      <c r="AI379">
        <v>1</v>
      </c>
      <c r="AJ379">
        <v>6.08</v>
      </c>
      <c r="AK379">
        <v>1</v>
      </c>
      <c r="AL379">
        <v>1</v>
      </c>
      <c r="AN379">
        <v>0</v>
      </c>
      <c r="AO379">
        <v>1</v>
      </c>
      <c r="AP379">
        <v>0</v>
      </c>
      <c r="AQ379">
        <v>0</v>
      </c>
      <c r="AR379">
        <v>0</v>
      </c>
      <c r="AS379" t="s">
        <v>1067</v>
      </c>
      <c r="AT379">
        <v>1.81</v>
      </c>
      <c r="AU379" t="s">
        <v>1067</v>
      </c>
      <c r="AV379">
        <v>0</v>
      </c>
      <c r="AW379">
        <v>2</v>
      </c>
      <c r="AX379">
        <v>39279651</v>
      </c>
      <c r="AY379">
        <v>1</v>
      </c>
      <c r="AZ379">
        <v>0</v>
      </c>
      <c r="BA379">
        <v>367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CX379">
        <f ca="1">Y379*Source!I206</f>
        <v>0.2172</v>
      </c>
      <c r="CY379">
        <f>AB379</f>
        <v>680.9</v>
      </c>
      <c r="CZ379">
        <f>AF379</f>
        <v>111.99</v>
      </c>
      <c r="DA379">
        <f>AJ379</f>
        <v>6.08</v>
      </c>
      <c r="DB379">
        <v>0</v>
      </c>
    </row>
    <row r="380" spans="1:106">
      <c r="A380">
        <f ca="1">ROW(Source!A206)</f>
        <v>206</v>
      </c>
      <c r="B380">
        <v>39278658</v>
      </c>
      <c r="C380">
        <v>39279648</v>
      </c>
      <c r="D380">
        <v>36882492</v>
      </c>
      <c r="E380">
        <v>1</v>
      </c>
      <c r="F380">
        <v>1</v>
      </c>
      <c r="G380">
        <v>1</v>
      </c>
      <c r="H380">
        <v>2</v>
      </c>
      <c r="I380" t="s">
        <v>874</v>
      </c>
      <c r="J380" t="s">
        <v>875</v>
      </c>
      <c r="K380" t="s">
        <v>876</v>
      </c>
      <c r="L380">
        <v>1368</v>
      </c>
      <c r="N380">
        <v>1011</v>
      </c>
      <c r="O380" t="s">
        <v>580</v>
      </c>
      <c r="P380" t="s">
        <v>580</v>
      </c>
      <c r="Q380">
        <v>1</v>
      </c>
      <c r="W380">
        <v>0</v>
      </c>
      <c r="X380">
        <v>1599745326</v>
      </c>
      <c r="Y380">
        <v>107.52</v>
      </c>
      <c r="AA380">
        <v>0</v>
      </c>
      <c r="AB380">
        <v>867.62</v>
      </c>
      <c r="AC380">
        <v>13.5</v>
      </c>
      <c r="AD380">
        <v>0</v>
      </c>
      <c r="AE380">
        <v>0</v>
      </c>
      <c r="AF380">
        <v>142.69999999999999</v>
      </c>
      <c r="AG380">
        <v>13.5</v>
      </c>
      <c r="AH380">
        <v>0</v>
      </c>
      <c r="AI380">
        <v>1</v>
      </c>
      <c r="AJ380">
        <v>6.08</v>
      </c>
      <c r="AK380">
        <v>1</v>
      </c>
      <c r="AL380">
        <v>1</v>
      </c>
      <c r="AN380">
        <v>0</v>
      </c>
      <c r="AO380">
        <v>1</v>
      </c>
      <c r="AP380">
        <v>0</v>
      </c>
      <c r="AQ380">
        <v>0</v>
      </c>
      <c r="AR380">
        <v>0</v>
      </c>
      <c r="AS380" t="s">
        <v>1067</v>
      </c>
      <c r="AT380">
        <v>107.52</v>
      </c>
      <c r="AU380" t="s">
        <v>1067</v>
      </c>
      <c r="AV380">
        <v>0</v>
      </c>
      <c r="AW380">
        <v>2</v>
      </c>
      <c r="AX380">
        <v>39279652</v>
      </c>
      <c r="AY380">
        <v>1</v>
      </c>
      <c r="AZ380">
        <v>0</v>
      </c>
      <c r="BA380">
        <v>368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CX380">
        <f ca="1">Y380*Source!I206</f>
        <v>12.902399999999998</v>
      </c>
      <c r="CY380">
        <f>AB380</f>
        <v>867.62</v>
      </c>
      <c r="CZ380">
        <f>AF380</f>
        <v>142.69999999999999</v>
      </c>
      <c r="DA380">
        <f>AJ380</f>
        <v>6.08</v>
      </c>
      <c r="DB380">
        <v>0</v>
      </c>
    </row>
    <row r="381" spans="1:106">
      <c r="A381">
        <f ca="1">ROW(Source!A206)</f>
        <v>206</v>
      </c>
      <c r="B381">
        <v>39278658</v>
      </c>
      <c r="C381">
        <v>39279648</v>
      </c>
      <c r="D381">
        <v>36883554</v>
      </c>
      <c r="E381">
        <v>1</v>
      </c>
      <c r="F381">
        <v>1</v>
      </c>
      <c r="G381">
        <v>1</v>
      </c>
      <c r="H381">
        <v>2</v>
      </c>
      <c r="I381" t="s">
        <v>577</v>
      </c>
      <c r="J381" t="s">
        <v>578</v>
      </c>
      <c r="K381" t="s">
        <v>579</v>
      </c>
      <c r="L381">
        <v>1368</v>
      </c>
      <c r="N381">
        <v>1011</v>
      </c>
      <c r="O381" t="s">
        <v>580</v>
      </c>
      <c r="P381" t="s">
        <v>580</v>
      </c>
      <c r="Q381">
        <v>1</v>
      </c>
      <c r="W381">
        <v>0</v>
      </c>
      <c r="X381">
        <v>1372534845</v>
      </c>
      <c r="Y381">
        <v>1.81</v>
      </c>
      <c r="AA381">
        <v>0</v>
      </c>
      <c r="AB381">
        <v>399.52</v>
      </c>
      <c r="AC381">
        <v>11.6</v>
      </c>
      <c r="AD381">
        <v>0</v>
      </c>
      <c r="AE381">
        <v>0</v>
      </c>
      <c r="AF381">
        <v>65.709999999999994</v>
      </c>
      <c r="AG381">
        <v>11.6</v>
      </c>
      <c r="AH381">
        <v>0</v>
      </c>
      <c r="AI381">
        <v>1</v>
      </c>
      <c r="AJ381">
        <v>6.08</v>
      </c>
      <c r="AK381">
        <v>1</v>
      </c>
      <c r="AL381">
        <v>1</v>
      </c>
      <c r="AN381">
        <v>0</v>
      </c>
      <c r="AO381">
        <v>1</v>
      </c>
      <c r="AP381">
        <v>0</v>
      </c>
      <c r="AQ381">
        <v>0</v>
      </c>
      <c r="AR381">
        <v>0</v>
      </c>
      <c r="AS381" t="s">
        <v>1067</v>
      </c>
      <c r="AT381">
        <v>1.81</v>
      </c>
      <c r="AU381" t="s">
        <v>1067</v>
      </c>
      <c r="AV381">
        <v>0</v>
      </c>
      <c r="AW381">
        <v>2</v>
      </c>
      <c r="AX381">
        <v>39279653</v>
      </c>
      <c r="AY381">
        <v>1</v>
      </c>
      <c r="AZ381">
        <v>0</v>
      </c>
      <c r="BA381">
        <v>369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CX381">
        <f ca="1">Y381*Source!I206</f>
        <v>0.2172</v>
      </c>
      <c r="CY381">
        <f>AB381</f>
        <v>399.52</v>
      </c>
      <c r="CZ381">
        <f>AF381</f>
        <v>65.709999999999994</v>
      </c>
      <c r="DA381">
        <f>AJ381</f>
        <v>6.08</v>
      </c>
      <c r="DB381">
        <v>0</v>
      </c>
    </row>
    <row r="382" spans="1:106">
      <c r="A382">
        <f ca="1">ROW(Source!A206)</f>
        <v>206</v>
      </c>
      <c r="B382">
        <v>39278658</v>
      </c>
      <c r="C382">
        <v>39279648</v>
      </c>
      <c r="D382">
        <v>36883858</v>
      </c>
      <c r="E382">
        <v>1</v>
      </c>
      <c r="F382">
        <v>1</v>
      </c>
      <c r="G382">
        <v>1</v>
      </c>
      <c r="H382">
        <v>2</v>
      </c>
      <c r="I382" t="s">
        <v>637</v>
      </c>
      <c r="J382" t="s">
        <v>638</v>
      </c>
      <c r="K382" t="s">
        <v>639</v>
      </c>
      <c r="L382">
        <v>1368</v>
      </c>
      <c r="N382">
        <v>1011</v>
      </c>
      <c r="O382" t="s">
        <v>580</v>
      </c>
      <c r="P382" t="s">
        <v>580</v>
      </c>
      <c r="Q382">
        <v>1</v>
      </c>
      <c r="W382">
        <v>0</v>
      </c>
      <c r="X382">
        <v>-353815937</v>
      </c>
      <c r="Y382">
        <v>8.51</v>
      </c>
      <c r="AA382">
        <v>0</v>
      </c>
      <c r="AB382">
        <v>49.25</v>
      </c>
      <c r="AC382">
        <v>0</v>
      </c>
      <c r="AD382">
        <v>0</v>
      </c>
      <c r="AE382">
        <v>0</v>
      </c>
      <c r="AF382">
        <v>8.1</v>
      </c>
      <c r="AG382">
        <v>0</v>
      </c>
      <c r="AH382">
        <v>0</v>
      </c>
      <c r="AI382">
        <v>1</v>
      </c>
      <c r="AJ382">
        <v>6.08</v>
      </c>
      <c r="AK382">
        <v>1</v>
      </c>
      <c r="AL382">
        <v>1</v>
      </c>
      <c r="AN382">
        <v>0</v>
      </c>
      <c r="AO382">
        <v>1</v>
      </c>
      <c r="AP382">
        <v>0</v>
      </c>
      <c r="AQ382">
        <v>0</v>
      </c>
      <c r="AR382">
        <v>0</v>
      </c>
      <c r="AS382" t="s">
        <v>1067</v>
      </c>
      <c r="AT382">
        <v>8.51</v>
      </c>
      <c r="AU382" t="s">
        <v>1067</v>
      </c>
      <c r="AV382">
        <v>0</v>
      </c>
      <c r="AW382">
        <v>2</v>
      </c>
      <c r="AX382">
        <v>39279654</v>
      </c>
      <c r="AY382">
        <v>1</v>
      </c>
      <c r="AZ382">
        <v>0</v>
      </c>
      <c r="BA382">
        <v>370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CX382">
        <f ca="1">Y382*Source!I206</f>
        <v>1.0211999999999999</v>
      </c>
      <c r="CY382">
        <f>AB382</f>
        <v>49.25</v>
      </c>
      <c r="CZ382">
        <f>AF382</f>
        <v>8.1</v>
      </c>
      <c r="DA382">
        <f>AJ382</f>
        <v>6.08</v>
      </c>
      <c r="DB382">
        <v>0</v>
      </c>
    </row>
    <row r="383" spans="1:106">
      <c r="A383">
        <f ca="1">ROW(Source!A206)</f>
        <v>206</v>
      </c>
      <c r="B383">
        <v>39278658</v>
      </c>
      <c r="C383">
        <v>39279648</v>
      </c>
      <c r="D383">
        <v>36802094</v>
      </c>
      <c r="E383">
        <v>1</v>
      </c>
      <c r="F383">
        <v>1</v>
      </c>
      <c r="G383">
        <v>1</v>
      </c>
      <c r="H383">
        <v>3</v>
      </c>
      <c r="I383" t="s">
        <v>828</v>
      </c>
      <c r="J383" t="s">
        <v>829</v>
      </c>
      <c r="K383" t="s">
        <v>830</v>
      </c>
      <c r="L383">
        <v>1346</v>
      </c>
      <c r="N383">
        <v>1009</v>
      </c>
      <c r="O383" t="s">
        <v>1227</v>
      </c>
      <c r="P383" t="s">
        <v>1227</v>
      </c>
      <c r="Q383">
        <v>1</v>
      </c>
      <c r="W383">
        <v>0</v>
      </c>
      <c r="X383">
        <v>-1088866022</v>
      </c>
      <c r="Y383">
        <v>0.5</v>
      </c>
      <c r="AA383">
        <v>184.83</v>
      </c>
      <c r="AB383">
        <v>0</v>
      </c>
      <c r="AC383">
        <v>0</v>
      </c>
      <c r="AD383">
        <v>0</v>
      </c>
      <c r="AE383">
        <v>30.4</v>
      </c>
      <c r="AF383">
        <v>0</v>
      </c>
      <c r="AG383">
        <v>0</v>
      </c>
      <c r="AH383">
        <v>0</v>
      </c>
      <c r="AI383">
        <v>6.08</v>
      </c>
      <c r="AJ383">
        <v>1</v>
      </c>
      <c r="AK383">
        <v>1</v>
      </c>
      <c r="AL383">
        <v>1</v>
      </c>
      <c r="AN383">
        <v>0</v>
      </c>
      <c r="AO383">
        <v>1</v>
      </c>
      <c r="AP383">
        <v>0</v>
      </c>
      <c r="AQ383">
        <v>0</v>
      </c>
      <c r="AR383">
        <v>0</v>
      </c>
      <c r="AS383" t="s">
        <v>1067</v>
      </c>
      <c r="AT383">
        <v>0.5</v>
      </c>
      <c r="AU383" t="s">
        <v>1067</v>
      </c>
      <c r="AV383">
        <v>0</v>
      </c>
      <c r="AW383">
        <v>2</v>
      </c>
      <c r="AX383">
        <v>39279655</v>
      </c>
      <c r="AY383">
        <v>1</v>
      </c>
      <c r="AZ383">
        <v>0</v>
      </c>
      <c r="BA383">
        <v>371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CX383">
        <f ca="1">Y383*Source!I206</f>
        <v>0.06</v>
      </c>
      <c r="CY383">
        <f t="shared" ref="CY383:CY390" si="36">AA383</f>
        <v>184.83</v>
      </c>
      <c r="CZ383">
        <f t="shared" ref="CZ383:CZ390" si="37">AE383</f>
        <v>30.4</v>
      </c>
      <c r="DA383">
        <f t="shared" ref="DA383:DA390" si="38">AI383</f>
        <v>6.08</v>
      </c>
      <c r="DB383">
        <v>0</v>
      </c>
    </row>
    <row r="384" spans="1:106">
      <c r="A384">
        <f ca="1">ROW(Source!A206)</f>
        <v>206</v>
      </c>
      <c r="B384">
        <v>39278658</v>
      </c>
      <c r="C384">
        <v>39279648</v>
      </c>
      <c r="D384">
        <v>36803258</v>
      </c>
      <c r="E384">
        <v>1</v>
      </c>
      <c r="F384">
        <v>1</v>
      </c>
      <c r="G384">
        <v>1</v>
      </c>
      <c r="H384">
        <v>3</v>
      </c>
      <c r="I384" t="s">
        <v>862</v>
      </c>
      <c r="J384" t="s">
        <v>863</v>
      </c>
      <c r="K384" t="s">
        <v>864</v>
      </c>
      <c r="L384">
        <v>1346</v>
      </c>
      <c r="N384">
        <v>1009</v>
      </c>
      <c r="O384" t="s">
        <v>1227</v>
      </c>
      <c r="P384" t="s">
        <v>1227</v>
      </c>
      <c r="Q384">
        <v>1</v>
      </c>
      <c r="W384">
        <v>0</v>
      </c>
      <c r="X384">
        <v>586013393</v>
      </c>
      <c r="Y384">
        <v>5.2</v>
      </c>
      <c r="AA384">
        <v>64.27</v>
      </c>
      <c r="AB384">
        <v>0</v>
      </c>
      <c r="AC384">
        <v>0</v>
      </c>
      <c r="AD384">
        <v>0</v>
      </c>
      <c r="AE384">
        <v>10.57</v>
      </c>
      <c r="AF384">
        <v>0</v>
      </c>
      <c r="AG384">
        <v>0</v>
      </c>
      <c r="AH384">
        <v>0</v>
      </c>
      <c r="AI384">
        <v>6.08</v>
      </c>
      <c r="AJ384">
        <v>1</v>
      </c>
      <c r="AK384">
        <v>1</v>
      </c>
      <c r="AL384">
        <v>1</v>
      </c>
      <c r="AN384">
        <v>0</v>
      </c>
      <c r="AO384">
        <v>1</v>
      </c>
      <c r="AP384">
        <v>0</v>
      </c>
      <c r="AQ384">
        <v>0</v>
      </c>
      <c r="AR384">
        <v>0</v>
      </c>
      <c r="AS384" t="s">
        <v>1067</v>
      </c>
      <c r="AT384">
        <v>5.2</v>
      </c>
      <c r="AU384" t="s">
        <v>1067</v>
      </c>
      <c r="AV384">
        <v>0</v>
      </c>
      <c r="AW384">
        <v>2</v>
      </c>
      <c r="AX384">
        <v>39279656</v>
      </c>
      <c r="AY384">
        <v>1</v>
      </c>
      <c r="AZ384">
        <v>0</v>
      </c>
      <c r="BA384">
        <v>372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CX384">
        <f ca="1">Y384*Source!I206</f>
        <v>0.624</v>
      </c>
      <c r="CY384">
        <f t="shared" si="36"/>
        <v>64.27</v>
      </c>
      <c r="CZ384">
        <f t="shared" si="37"/>
        <v>10.57</v>
      </c>
      <c r="DA384">
        <f t="shared" si="38"/>
        <v>6.08</v>
      </c>
      <c r="DB384">
        <v>0</v>
      </c>
    </row>
    <row r="385" spans="1:106">
      <c r="A385">
        <f ca="1">ROW(Source!A206)</f>
        <v>206</v>
      </c>
      <c r="B385">
        <v>39278658</v>
      </c>
      <c r="C385">
        <v>39279648</v>
      </c>
      <c r="D385">
        <v>36804448</v>
      </c>
      <c r="E385">
        <v>1</v>
      </c>
      <c r="F385">
        <v>1</v>
      </c>
      <c r="G385">
        <v>1</v>
      </c>
      <c r="H385">
        <v>3</v>
      </c>
      <c r="I385" t="s">
        <v>831</v>
      </c>
      <c r="J385" t="s">
        <v>832</v>
      </c>
      <c r="K385" t="s">
        <v>609</v>
      </c>
      <c r="L385">
        <v>1346</v>
      </c>
      <c r="N385">
        <v>1009</v>
      </c>
      <c r="O385" t="s">
        <v>1227</v>
      </c>
      <c r="P385" t="s">
        <v>1227</v>
      </c>
      <c r="Q385">
        <v>1</v>
      </c>
      <c r="W385">
        <v>0</v>
      </c>
      <c r="X385">
        <v>103900845</v>
      </c>
      <c r="Y385">
        <v>38</v>
      </c>
      <c r="AA385">
        <v>54.96</v>
      </c>
      <c r="AB385">
        <v>0</v>
      </c>
      <c r="AC385">
        <v>0</v>
      </c>
      <c r="AD385">
        <v>0</v>
      </c>
      <c r="AE385">
        <v>9.0399999999999991</v>
      </c>
      <c r="AF385">
        <v>0</v>
      </c>
      <c r="AG385">
        <v>0</v>
      </c>
      <c r="AH385">
        <v>0</v>
      </c>
      <c r="AI385">
        <v>6.08</v>
      </c>
      <c r="AJ385">
        <v>1</v>
      </c>
      <c r="AK385">
        <v>1</v>
      </c>
      <c r="AL385">
        <v>1</v>
      </c>
      <c r="AN385">
        <v>0</v>
      </c>
      <c r="AO385">
        <v>1</v>
      </c>
      <c r="AP385">
        <v>0</v>
      </c>
      <c r="AQ385">
        <v>0</v>
      </c>
      <c r="AR385">
        <v>0</v>
      </c>
      <c r="AS385" t="s">
        <v>1067</v>
      </c>
      <c r="AT385">
        <v>38</v>
      </c>
      <c r="AU385" t="s">
        <v>1067</v>
      </c>
      <c r="AV385">
        <v>0</v>
      </c>
      <c r="AW385">
        <v>2</v>
      </c>
      <c r="AX385">
        <v>39279657</v>
      </c>
      <c r="AY385">
        <v>1</v>
      </c>
      <c r="AZ385">
        <v>0</v>
      </c>
      <c r="BA385">
        <v>373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CX385">
        <f ca="1">Y385*Source!I206</f>
        <v>4.5599999999999996</v>
      </c>
      <c r="CY385">
        <f t="shared" si="36"/>
        <v>54.96</v>
      </c>
      <c r="CZ385">
        <f t="shared" si="37"/>
        <v>9.0399999999999991</v>
      </c>
      <c r="DA385">
        <f t="shared" si="38"/>
        <v>6.08</v>
      </c>
      <c r="DB385">
        <v>0</v>
      </c>
    </row>
    <row r="386" spans="1:106">
      <c r="A386">
        <f ca="1">ROW(Source!A206)</f>
        <v>206</v>
      </c>
      <c r="B386">
        <v>39278658</v>
      </c>
      <c r="C386">
        <v>39279648</v>
      </c>
      <c r="D386">
        <v>36838473</v>
      </c>
      <c r="E386">
        <v>1</v>
      </c>
      <c r="F386">
        <v>1</v>
      </c>
      <c r="G386">
        <v>1</v>
      </c>
      <c r="H386">
        <v>3</v>
      </c>
      <c r="I386" t="s">
        <v>877</v>
      </c>
      <c r="J386" t="s">
        <v>878</v>
      </c>
      <c r="K386" t="s">
        <v>879</v>
      </c>
      <c r="L386">
        <v>1348</v>
      </c>
      <c r="N386">
        <v>1009</v>
      </c>
      <c r="O386" t="s">
        <v>1097</v>
      </c>
      <c r="P386" t="s">
        <v>1097</v>
      </c>
      <c r="Q386">
        <v>1000</v>
      </c>
      <c r="W386">
        <v>0</v>
      </c>
      <c r="X386">
        <v>-738198144</v>
      </c>
      <c r="Y386">
        <v>4.0000000000000001E-3</v>
      </c>
      <c r="AA386">
        <v>426816</v>
      </c>
      <c r="AB386">
        <v>0</v>
      </c>
      <c r="AC386">
        <v>0</v>
      </c>
      <c r="AD386">
        <v>0</v>
      </c>
      <c r="AE386">
        <v>70200</v>
      </c>
      <c r="AF386">
        <v>0</v>
      </c>
      <c r="AG386">
        <v>0</v>
      </c>
      <c r="AH386">
        <v>0</v>
      </c>
      <c r="AI386">
        <v>6.08</v>
      </c>
      <c r="AJ386">
        <v>1</v>
      </c>
      <c r="AK386">
        <v>1</v>
      </c>
      <c r="AL386">
        <v>1</v>
      </c>
      <c r="AN386">
        <v>0</v>
      </c>
      <c r="AO386">
        <v>1</v>
      </c>
      <c r="AP386">
        <v>0</v>
      </c>
      <c r="AQ386">
        <v>0</v>
      </c>
      <c r="AR386">
        <v>0</v>
      </c>
      <c r="AS386" t="s">
        <v>1067</v>
      </c>
      <c r="AT386">
        <v>4.0000000000000001E-3</v>
      </c>
      <c r="AU386" t="s">
        <v>1067</v>
      </c>
      <c r="AV386">
        <v>0</v>
      </c>
      <c r="AW386">
        <v>2</v>
      </c>
      <c r="AX386">
        <v>39279658</v>
      </c>
      <c r="AY386">
        <v>1</v>
      </c>
      <c r="AZ386">
        <v>0</v>
      </c>
      <c r="BA386">
        <v>374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CX386">
        <f ca="1">Y386*Source!I206</f>
        <v>4.8000000000000001E-4</v>
      </c>
      <c r="CY386">
        <f t="shared" si="36"/>
        <v>426816</v>
      </c>
      <c r="CZ386">
        <f t="shared" si="37"/>
        <v>70200</v>
      </c>
      <c r="DA386">
        <f t="shared" si="38"/>
        <v>6.08</v>
      </c>
      <c r="DB386">
        <v>0</v>
      </c>
    </row>
    <row r="387" spans="1:106">
      <c r="A387">
        <f ca="1">ROW(Source!A206)</f>
        <v>206</v>
      </c>
      <c r="B387">
        <v>39278658</v>
      </c>
      <c r="C387">
        <v>39279648</v>
      </c>
      <c r="D387">
        <v>36853990</v>
      </c>
      <c r="E387">
        <v>1</v>
      </c>
      <c r="F387">
        <v>1</v>
      </c>
      <c r="G387">
        <v>1</v>
      </c>
      <c r="H387">
        <v>3</v>
      </c>
      <c r="I387" t="s">
        <v>316</v>
      </c>
      <c r="J387" t="s">
        <v>318</v>
      </c>
      <c r="K387" t="s">
        <v>317</v>
      </c>
      <c r="L387">
        <v>1354</v>
      </c>
      <c r="N387">
        <v>1010</v>
      </c>
      <c r="O387" t="s">
        <v>86</v>
      </c>
      <c r="P387" t="s">
        <v>86</v>
      </c>
      <c r="Q387">
        <v>1</v>
      </c>
      <c r="W387">
        <v>0</v>
      </c>
      <c r="X387">
        <v>-320638321</v>
      </c>
      <c r="Y387">
        <v>100</v>
      </c>
      <c r="AA387">
        <v>544.52</v>
      </c>
      <c r="AB387">
        <v>0</v>
      </c>
      <c r="AC387">
        <v>0</v>
      </c>
      <c r="AD387">
        <v>0</v>
      </c>
      <c r="AE387">
        <v>89.56</v>
      </c>
      <c r="AF387">
        <v>0</v>
      </c>
      <c r="AG387">
        <v>0</v>
      </c>
      <c r="AH387">
        <v>0</v>
      </c>
      <c r="AI387">
        <v>6.08</v>
      </c>
      <c r="AJ387">
        <v>1</v>
      </c>
      <c r="AK387">
        <v>1</v>
      </c>
      <c r="AL387">
        <v>1</v>
      </c>
      <c r="AN387">
        <v>0</v>
      </c>
      <c r="AO387">
        <v>0</v>
      </c>
      <c r="AP387">
        <v>0</v>
      </c>
      <c r="AQ387">
        <v>0</v>
      </c>
      <c r="AR387">
        <v>0</v>
      </c>
      <c r="AS387" t="s">
        <v>1067</v>
      </c>
      <c r="AT387">
        <v>100</v>
      </c>
      <c r="AU387" t="s">
        <v>1067</v>
      </c>
      <c r="AV387">
        <v>0</v>
      </c>
      <c r="AW387">
        <v>1</v>
      </c>
      <c r="AX387">
        <v>-1</v>
      </c>
      <c r="AY387">
        <v>0</v>
      </c>
      <c r="AZ387">
        <v>0</v>
      </c>
      <c r="BA387" t="s">
        <v>1067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CX387">
        <f ca="1">Y387*Source!I206</f>
        <v>12</v>
      </c>
      <c r="CY387">
        <f t="shared" si="36"/>
        <v>544.52</v>
      </c>
      <c r="CZ387">
        <f t="shared" si="37"/>
        <v>89.56</v>
      </c>
      <c r="DA387">
        <f t="shared" si="38"/>
        <v>6.08</v>
      </c>
      <c r="DB387">
        <v>0</v>
      </c>
    </row>
    <row r="388" spans="1:106">
      <c r="A388">
        <f ca="1">ROW(Source!A206)</f>
        <v>206</v>
      </c>
      <c r="B388">
        <v>39278658</v>
      </c>
      <c r="C388">
        <v>39279648</v>
      </c>
      <c r="D388">
        <v>36854984</v>
      </c>
      <c r="E388">
        <v>1</v>
      </c>
      <c r="F388">
        <v>1</v>
      </c>
      <c r="G388">
        <v>1</v>
      </c>
      <c r="H388">
        <v>3</v>
      </c>
      <c r="I388" t="s">
        <v>320</v>
      </c>
      <c r="J388" t="s">
        <v>322</v>
      </c>
      <c r="K388" t="s">
        <v>321</v>
      </c>
      <c r="L388">
        <v>1354</v>
      </c>
      <c r="N388">
        <v>1010</v>
      </c>
      <c r="O388" t="s">
        <v>86</v>
      </c>
      <c r="P388" t="s">
        <v>86</v>
      </c>
      <c r="Q388">
        <v>1</v>
      </c>
      <c r="W388">
        <v>0</v>
      </c>
      <c r="X388">
        <v>-1938928697</v>
      </c>
      <c r="Y388">
        <v>100</v>
      </c>
      <c r="AA388">
        <v>6268.42</v>
      </c>
      <c r="AB388">
        <v>0</v>
      </c>
      <c r="AC388">
        <v>0</v>
      </c>
      <c r="AD388">
        <v>0</v>
      </c>
      <c r="AE388">
        <v>1030.99</v>
      </c>
      <c r="AF388">
        <v>0</v>
      </c>
      <c r="AG388">
        <v>0</v>
      </c>
      <c r="AH388">
        <v>0</v>
      </c>
      <c r="AI388">
        <v>6.08</v>
      </c>
      <c r="AJ388">
        <v>1</v>
      </c>
      <c r="AK388">
        <v>1</v>
      </c>
      <c r="AL388">
        <v>1</v>
      </c>
      <c r="AN388">
        <v>0</v>
      </c>
      <c r="AO388">
        <v>0</v>
      </c>
      <c r="AP388">
        <v>0</v>
      </c>
      <c r="AQ388">
        <v>0</v>
      </c>
      <c r="AR388">
        <v>0</v>
      </c>
      <c r="AS388" t="s">
        <v>1067</v>
      </c>
      <c r="AT388">
        <v>100</v>
      </c>
      <c r="AU388" t="s">
        <v>1067</v>
      </c>
      <c r="AV388">
        <v>0</v>
      </c>
      <c r="AW388">
        <v>1</v>
      </c>
      <c r="AX388">
        <v>-1</v>
      </c>
      <c r="AY388">
        <v>0</v>
      </c>
      <c r="AZ388">
        <v>0</v>
      </c>
      <c r="BA388" t="s">
        <v>1067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CX388">
        <f ca="1">Y388*Source!I206</f>
        <v>12</v>
      </c>
      <c r="CY388">
        <f t="shared" si="36"/>
        <v>6268.42</v>
      </c>
      <c r="CZ388">
        <f t="shared" si="37"/>
        <v>1030.99</v>
      </c>
      <c r="DA388">
        <f t="shared" si="38"/>
        <v>6.08</v>
      </c>
      <c r="DB388">
        <v>0</v>
      </c>
    </row>
    <row r="389" spans="1:106">
      <c r="A389">
        <f ca="1">ROW(Source!A206)</f>
        <v>206</v>
      </c>
      <c r="B389">
        <v>39278658</v>
      </c>
      <c r="C389">
        <v>39279648</v>
      </c>
      <c r="D389">
        <v>36855766</v>
      </c>
      <c r="E389">
        <v>1</v>
      </c>
      <c r="F389">
        <v>1</v>
      </c>
      <c r="G389">
        <v>1</v>
      </c>
      <c r="H389">
        <v>3</v>
      </c>
      <c r="I389" t="s">
        <v>848</v>
      </c>
      <c r="J389" t="s">
        <v>849</v>
      </c>
      <c r="K389" t="s">
        <v>850</v>
      </c>
      <c r="L389">
        <v>1355</v>
      </c>
      <c r="N389">
        <v>1010</v>
      </c>
      <c r="O389" t="s">
        <v>126</v>
      </c>
      <c r="P389" t="s">
        <v>126</v>
      </c>
      <c r="Q389">
        <v>100</v>
      </c>
      <c r="W389">
        <v>0</v>
      </c>
      <c r="X389">
        <v>-552597123</v>
      </c>
      <c r="Y389">
        <v>1.02</v>
      </c>
      <c r="AA389">
        <v>3210.24</v>
      </c>
      <c r="AB389">
        <v>0</v>
      </c>
      <c r="AC389">
        <v>0</v>
      </c>
      <c r="AD389">
        <v>0</v>
      </c>
      <c r="AE389">
        <v>528</v>
      </c>
      <c r="AF389">
        <v>0</v>
      </c>
      <c r="AG389">
        <v>0</v>
      </c>
      <c r="AH389">
        <v>0</v>
      </c>
      <c r="AI389">
        <v>6.08</v>
      </c>
      <c r="AJ389">
        <v>1</v>
      </c>
      <c r="AK389">
        <v>1</v>
      </c>
      <c r="AL389">
        <v>1</v>
      </c>
      <c r="AN389">
        <v>0</v>
      </c>
      <c r="AO389">
        <v>1</v>
      </c>
      <c r="AP389">
        <v>0</v>
      </c>
      <c r="AQ389">
        <v>0</v>
      </c>
      <c r="AR389">
        <v>0</v>
      </c>
      <c r="AS389" t="s">
        <v>1067</v>
      </c>
      <c r="AT389">
        <v>1.02</v>
      </c>
      <c r="AU389" t="s">
        <v>1067</v>
      </c>
      <c r="AV389">
        <v>0</v>
      </c>
      <c r="AW389">
        <v>2</v>
      </c>
      <c r="AX389">
        <v>39279659</v>
      </c>
      <c r="AY389">
        <v>1</v>
      </c>
      <c r="AZ389">
        <v>0</v>
      </c>
      <c r="BA389">
        <v>375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CX389">
        <f ca="1">Y389*Source!I206</f>
        <v>0.12239999999999999</v>
      </c>
      <c r="CY389">
        <f t="shared" si="36"/>
        <v>3210.24</v>
      </c>
      <c r="CZ389">
        <f t="shared" si="37"/>
        <v>528</v>
      </c>
      <c r="DA389">
        <f t="shared" si="38"/>
        <v>6.08</v>
      </c>
      <c r="DB389">
        <v>0</v>
      </c>
    </row>
    <row r="390" spans="1:106">
      <c r="A390">
        <f ca="1">ROW(Source!A206)</f>
        <v>206</v>
      </c>
      <c r="B390">
        <v>39278658</v>
      </c>
      <c r="C390">
        <v>39279648</v>
      </c>
      <c r="D390">
        <v>36799065</v>
      </c>
      <c r="E390">
        <v>17</v>
      </c>
      <c r="F390">
        <v>1</v>
      </c>
      <c r="G390">
        <v>1</v>
      </c>
      <c r="H390">
        <v>3</v>
      </c>
      <c r="I390" t="s">
        <v>836</v>
      </c>
      <c r="J390" t="s">
        <v>1067</v>
      </c>
      <c r="K390" t="s">
        <v>837</v>
      </c>
      <c r="L390">
        <v>1374</v>
      </c>
      <c r="N390">
        <v>1013</v>
      </c>
      <c r="O390" t="s">
        <v>838</v>
      </c>
      <c r="P390" t="s">
        <v>838</v>
      </c>
      <c r="Q390">
        <v>1</v>
      </c>
      <c r="W390">
        <v>0</v>
      </c>
      <c r="X390">
        <v>-1731369543</v>
      </c>
      <c r="Y390">
        <v>64.599999999999994</v>
      </c>
      <c r="AA390">
        <v>1</v>
      </c>
      <c r="AB390">
        <v>0</v>
      </c>
      <c r="AC390">
        <v>0</v>
      </c>
      <c r="AD390">
        <v>0</v>
      </c>
      <c r="AE390">
        <v>1</v>
      </c>
      <c r="AF390">
        <v>0</v>
      </c>
      <c r="AG390">
        <v>0</v>
      </c>
      <c r="AH390">
        <v>0</v>
      </c>
      <c r="AI390">
        <v>1</v>
      </c>
      <c r="AJ390">
        <v>1</v>
      </c>
      <c r="AK390">
        <v>1</v>
      </c>
      <c r="AL390">
        <v>1</v>
      </c>
      <c r="AN390">
        <v>0</v>
      </c>
      <c r="AO390">
        <v>1</v>
      </c>
      <c r="AP390">
        <v>0</v>
      </c>
      <c r="AQ390">
        <v>0</v>
      </c>
      <c r="AR390">
        <v>0</v>
      </c>
      <c r="AS390" t="s">
        <v>1067</v>
      </c>
      <c r="AT390">
        <v>64.599999999999994</v>
      </c>
      <c r="AU390" t="s">
        <v>1067</v>
      </c>
      <c r="AV390">
        <v>0</v>
      </c>
      <c r="AW390">
        <v>2</v>
      </c>
      <c r="AX390">
        <v>39279660</v>
      </c>
      <c r="AY390">
        <v>1</v>
      </c>
      <c r="AZ390">
        <v>0</v>
      </c>
      <c r="BA390">
        <v>376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CX390">
        <f ca="1">Y390*Source!I206</f>
        <v>7.7519999999999989</v>
      </c>
      <c r="CY390">
        <f t="shared" si="36"/>
        <v>1</v>
      </c>
      <c r="CZ390">
        <f t="shared" si="37"/>
        <v>1</v>
      </c>
      <c r="DA390">
        <f t="shared" si="38"/>
        <v>1</v>
      </c>
      <c r="DB390">
        <v>0</v>
      </c>
    </row>
    <row r="391" spans="1:106">
      <c r="A391">
        <f ca="1">ROW(Source!A209)</f>
        <v>209</v>
      </c>
      <c r="B391">
        <v>39278658</v>
      </c>
      <c r="C391">
        <v>39279770</v>
      </c>
      <c r="D391">
        <v>37113247</v>
      </c>
      <c r="E391">
        <v>1</v>
      </c>
      <c r="F391">
        <v>1</v>
      </c>
      <c r="G391">
        <v>1</v>
      </c>
      <c r="H391">
        <v>1</v>
      </c>
      <c r="I391" t="s">
        <v>880</v>
      </c>
      <c r="J391" t="s">
        <v>1067</v>
      </c>
      <c r="K391" t="s">
        <v>881</v>
      </c>
      <c r="L391">
        <v>1191</v>
      </c>
      <c r="N391">
        <v>1013</v>
      </c>
      <c r="O391" t="s">
        <v>574</v>
      </c>
      <c r="P391" t="s">
        <v>574</v>
      </c>
      <c r="Q391">
        <v>1</v>
      </c>
      <c r="W391">
        <v>0</v>
      </c>
      <c r="X391">
        <v>1446053411</v>
      </c>
      <c r="Y391">
        <v>10.1</v>
      </c>
      <c r="AA391">
        <v>0</v>
      </c>
      <c r="AB391">
        <v>0</v>
      </c>
      <c r="AC391">
        <v>0</v>
      </c>
      <c r="AD391">
        <v>67.430000000000007</v>
      </c>
      <c r="AE391">
        <v>0</v>
      </c>
      <c r="AF391">
        <v>0</v>
      </c>
      <c r="AG391">
        <v>0</v>
      </c>
      <c r="AH391">
        <v>11.09</v>
      </c>
      <c r="AI391">
        <v>1</v>
      </c>
      <c r="AJ391">
        <v>1</v>
      </c>
      <c r="AK391">
        <v>1</v>
      </c>
      <c r="AL391">
        <v>6.08</v>
      </c>
      <c r="AN391">
        <v>0</v>
      </c>
      <c r="AO391">
        <v>1</v>
      </c>
      <c r="AP391">
        <v>0</v>
      </c>
      <c r="AQ391">
        <v>0</v>
      </c>
      <c r="AR391">
        <v>0</v>
      </c>
      <c r="AS391" t="s">
        <v>1067</v>
      </c>
      <c r="AT391">
        <v>10.1</v>
      </c>
      <c r="AU391" t="s">
        <v>1067</v>
      </c>
      <c r="AV391">
        <v>1</v>
      </c>
      <c r="AW391">
        <v>2</v>
      </c>
      <c r="AX391">
        <v>39486808</v>
      </c>
      <c r="AY391">
        <v>1</v>
      </c>
      <c r="AZ391">
        <v>0</v>
      </c>
      <c r="BA391">
        <v>377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CX391">
        <f ca="1">Y391*Source!I209</f>
        <v>40.4</v>
      </c>
      <c r="CY391">
        <f>AD391</f>
        <v>67.430000000000007</v>
      </c>
      <c r="CZ391">
        <f>AH391</f>
        <v>11.09</v>
      </c>
      <c r="DA391">
        <f>AL391</f>
        <v>6.08</v>
      </c>
      <c r="DB391">
        <v>0</v>
      </c>
    </row>
    <row r="392" spans="1:106">
      <c r="A392">
        <f ca="1">ROW(Source!A209)</f>
        <v>209</v>
      </c>
      <c r="B392">
        <v>39278658</v>
      </c>
      <c r="C392">
        <v>39279770</v>
      </c>
      <c r="D392">
        <v>37064876</v>
      </c>
      <c r="E392">
        <v>1</v>
      </c>
      <c r="F392">
        <v>1</v>
      </c>
      <c r="G392">
        <v>1</v>
      </c>
      <c r="H392">
        <v>1</v>
      </c>
      <c r="I392" t="s">
        <v>575</v>
      </c>
      <c r="J392" t="s">
        <v>1067</v>
      </c>
      <c r="K392" t="s">
        <v>576</v>
      </c>
      <c r="L392">
        <v>1191</v>
      </c>
      <c r="N392">
        <v>1013</v>
      </c>
      <c r="O392" t="s">
        <v>574</v>
      </c>
      <c r="P392" t="s">
        <v>574</v>
      </c>
      <c r="Q392">
        <v>1</v>
      </c>
      <c r="W392">
        <v>0</v>
      </c>
      <c r="X392">
        <v>-1417349443</v>
      </c>
      <c r="Y392">
        <v>0.44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1</v>
      </c>
      <c r="AJ392">
        <v>1</v>
      </c>
      <c r="AK392">
        <v>6.08</v>
      </c>
      <c r="AL392">
        <v>1</v>
      </c>
      <c r="AN392">
        <v>0</v>
      </c>
      <c r="AO392">
        <v>1</v>
      </c>
      <c r="AP392">
        <v>0</v>
      </c>
      <c r="AQ392">
        <v>0</v>
      </c>
      <c r="AR392">
        <v>0</v>
      </c>
      <c r="AS392" t="s">
        <v>1067</v>
      </c>
      <c r="AT392">
        <v>0.44</v>
      </c>
      <c r="AU392" t="s">
        <v>1067</v>
      </c>
      <c r="AV392">
        <v>2</v>
      </c>
      <c r="AW392">
        <v>2</v>
      </c>
      <c r="AX392">
        <v>39486809</v>
      </c>
      <c r="AY392">
        <v>1</v>
      </c>
      <c r="AZ392">
        <v>0</v>
      </c>
      <c r="BA392">
        <v>378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CX392">
        <f ca="1">Y392*Source!I209</f>
        <v>1.76</v>
      </c>
      <c r="CY392">
        <f>AD392</f>
        <v>0</v>
      </c>
      <c r="CZ392">
        <f>AH392</f>
        <v>0</v>
      </c>
      <c r="DA392">
        <f>AL392</f>
        <v>1</v>
      </c>
      <c r="DB392">
        <v>0</v>
      </c>
    </row>
    <row r="393" spans="1:106">
      <c r="A393">
        <f ca="1">ROW(Source!A209)</f>
        <v>209</v>
      </c>
      <c r="B393">
        <v>39278658</v>
      </c>
      <c r="C393">
        <v>39279770</v>
      </c>
      <c r="D393">
        <v>36882383</v>
      </c>
      <c r="E393">
        <v>1</v>
      </c>
      <c r="F393">
        <v>1</v>
      </c>
      <c r="G393">
        <v>1</v>
      </c>
      <c r="H393">
        <v>2</v>
      </c>
      <c r="I393" t="s">
        <v>715</v>
      </c>
      <c r="J393" t="s">
        <v>716</v>
      </c>
      <c r="K393" t="s">
        <v>717</v>
      </c>
      <c r="L393">
        <v>1368</v>
      </c>
      <c r="N393">
        <v>1011</v>
      </c>
      <c r="O393" t="s">
        <v>580</v>
      </c>
      <c r="P393" t="s">
        <v>580</v>
      </c>
      <c r="Q393">
        <v>1</v>
      </c>
      <c r="W393">
        <v>0</v>
      </c>
      <c r="X393">
        <v>1225731627</v>
      </c>
      <c r="Y393">
        <v>0.44</v>
      </c>
      <c r="AA393">
        <v>0</v>
      </c>
      <c r="AB393">
        <v>547.14</v>
      </c>
      <c r="AC393">
        <v>10.06</v>
      </c>
      <c r="AD393">
        <v>0</v>
      </c>
      <c r="AE393">
        <v>0</v>
      </c>
      <c r="AF393">
        <v>89.99</v>
      </c>
      <c r="AG393">
        <v>10.06</v>
      </c>
      <c r="AH393">
        <v>0</v>
      </c>
      <c r="AI393">
        <v>1</v>
      </c>
      <c r="AJ393">
        <v>6.08</v>
      </c>
      <c r="AK393">
        <v>1</v>
      </c>
      <c r="AL393">
        <v>1</v>
      </c>
      <c r="AN393">
        <v>0</v>
      </c>
      <c r="AO393">
        <v>1</v>
      </c>
      <c r="AP393">
        <v>0</v>
      </c>
      <c r="AQ393">
        <v>0</v>
      </c>
      <c r="AR393">
        <v>0</v>
      </c>
      <c r="AS393" t="s">
        <v>1067</v>
      </c>
      <c r="AT393">
        <v>0.44</v>
      </c>
      <c r="AU393" t="s">
        <v>1067</v>
      </c>
      <c r="AV393">
        <v>0</v>
      </c>
      <c r="AW393">
        <v>2</v>
      </c>
      <c r="AX393">
        <v>39486810</v>
      </c>
      <c r="AY393">
        <v>1</v>
      </c>
      <c r="AZ393">
        <v>0</v>
      </c>
      <c r="BA393">
        <v>379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CX393">
        <f ca="1">Y393*Source!I209</f>
        <v>1.76</v>
      </c>
      <c r="CY393">
        <f>AB393</f>
        <v>547.14</v>
      </c>
      <c r="CZ393">
        <f>AF393</f>
        <v>89.99</v>
      </c>
      <c r="DA393">
        <f>AJ393</f>
        <v>6.08</v>
      </c>
      <c r="DB393">
        <v>0</v>
      </c>
    </row>
    <row r="394" spans="1:106">
      <c r="A394">
        <f ca="1">ROW(Source!A209)</f>
        <v>209</v>
      </c>
      <c r="B394">
        <v>39278658</v>
      </c>
      <c r="C394">
        <v>39279770</v>
      </c>
      <c r="D394">
        <v>36800424</v>
      </c>
      <c r="E394">
        <v>1</v>
      </c>
      <c r="F394">
        <v>1</v>
      </c>
      <c r="G394">
        <v>1</v>
      </c>
      <c r="H394">
        <v>3</v>
      </c>
      <c r="I394" t="s">
        <v>882</v>
      </c>
      <c r="J394" t="s">
        <v>883</v>
      </c>
      <c r="K394" t="s">
        <v>884</v>
      </c>
      <c r="L394">
        <v>1346</v>
      </c>
      <c r="N394">
        <v>1009</v>
      </c>
      <c r="O394" t="s">
        <v>1227</v>
      </c>
      <c r="P394" t="s">
        <v>1227</v>
      </c>
      <c r="Q394">
        <v>1</v>
      </c>
      <c r="W394">
        <v>0</v>
      </c>
      <c r="X394">
        <v>1559187994</v>
      </c>
      <c r="Y394">
        <v>0.01</v>
      </c>
      <c r="AA394">
        <v>168.66</v>
      </c>
      <c r="AB394">
        <v>0</v>
      </c>
      <c r="AC394">
        <v>0</v>
      </c>
      <c r="AD394">
        <v>0</v>
      </c>
      <c r="AE394">
        <v>27.74</v>
      </c>
      <c r="AF394">
        <v>0</v>
      </c>
      <c r="AG394">
        <v>0</v>
      </c>
      <c r="AH394">
        <v>0</v>
      </c>
      <c r="AI394">
        <v>6.08</v>
      </c>
      <c r="AJ394">
        <v>1</v>
      </c>
      <c r="AK394">
        <v>1</v>
      </c>
      <c r="AL394">
        <v>1</v>
      </c>
      <c r="AN394">
        <v>0</v>
      </c>
      <c r="AO394">
        <v>1</v>
      </c>
      <c r="AP394">
        <v>0</v>
      </c>
      <c r="AQ394">
        <v>0</v>
      </c>
      <c r="AR394">
        <v>0</v>
      </c>
      <c r="AS394" t="s">
        <v>1067</v>
      </c>
      <c r="AT394">
        <v>0.01</v>
      </c>
      <c r="AU394" t="s">
        <v>1067</v>
      </c>
      <c r="AV394">
        <v>0</v>
      </c>
      <c r="AW394">
        <v>2</v>
      </c>
      <c r="AX394">
        <v>39486811</v>
      </c>
      <c r="AY394">
        <v>1</v>
      </c>
      <c r="AZ394">
        <v>0</v>
      </c>
      <c r="BA394">
        <v>380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CX394">
        <f ca="1">Y394*Source!I209</f>
        <v>0.04</v>
      </c>
      <c r="CY394">
        <f t="shared" ref="CY394:CY407" si="39">AA394</f>
        <v>168.66</v>
      </c>
      <c r="CZ394">
        <f t="shared" ref="CZ394:CZ407" si="40">AE394</f>
        <v>27.74</v>
      </c>
      <c r="DA394">
        <f t="shared" ref="DA394:DA407" si="41">AI394</f>
        <v>6.08</v>
      </c>
      <c r="DB394">
        <v>0</v>
      </c>
    </row>
    <row r="395" spans="1:106">
      <c r="A395">
        <f ca="1">ROW(Source!A209)</f>
        <v>209</v>
      </c>
      <c r="B395">
        <v>39278658</v>
      </c>
      <c r="C395">
        <v>39279770</v>
      </c>
      <c r="D395">
        <v>36802095</v>
      </c>
      <c r="E395">
        <v>1</v>
      </c>
      <c r="F395">
        <v>1</v>
      </c>
      <c r="G395">
        <v>1</v>
      </c>
      <c r="H395">
        <v>3</v>
      </c>
      <c r="I395" t="s">
        <v>885</v>
      </c>
      <c r="J395" t="s">
        <v>886</v>
      </c>
      <c r="K395" t="s">
        <v>887</v>
      </c>
      <c r="L395">
        <v>1346</v>
      </c>
      <c r="N395">
        <v>1009</v>
      </c>
      <c r="O395" t="s">
        <v>1227</v>
      </c>
      <c r="P395" t="s">
        <v>1227</v>
      </c>
      <c r="Q395">
        <v>1</v>
      </c>
      <c r="W395">
        <v>0</v>
      </c>
      <c r="X395">
        <v>-2124370092</v>
      </c>
      <c r="Y395">
        <v>0.02</v>
      </c>
      <c r="AA395">
        <v>555.04</v>
      </c>
      <c r="AB395">
        <v>0</v>
      </c>
      <c r="AC395">
        <v>0</v>
      </c>
      <c r="AD395">
        <v>0</v>
      </c>
      <c r="AE395">
        <v>91.29</v>
      </c>
      <c r="AF395">
        <v>0</v>
      </c>
      <c r="AG395">
        <v>0</v>
      </c>
      <c r="AH395">
        <v>0</v>
      </c>
      <c r="AI395">
        <v>6.08</v>
      </c>
      <c r="AJ395">
        <v>1</v>
      </c>
      <c r="AK395">
        <v>1</v>
      </c>
      <c r="AL395">
        <v>1</v>
      </c>
      <c r="AN395">
        <v>0</v>
      </c>
      <c r="AO395">
        <v>1</v>
      </c>
      <c r="AP395">
        <v>0</v>
      </c>
      <c r="AQ395">
        <v>0</v>
      </c>
      <c r="AR395">
        <v>0</v>
      </c>
      <c r="AS395" t="s">
        <v>1067</v>
      </c>
      <c r="AT395">
        <v>0.02</v>
      </c>
      <c r="AU395" t="s">
        <v>1067</v>
      </c>
      <c r="AV395">
        <v>0</v>
      </c>
      <c r="AW395">
        <v>2</v>
      </c>
      <c r="AX395">
        <v>39486812</v>
      </c>
      <c r="AY395">
        <v>1</v>
      </c>
      <c r="AZ395">
        <v>0</v>
      </c>
      <c r="BA395">
        <v>381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CX395">
        <f ca="1">Y395*Source!I209</f>
        <v>0.08</v>
      </c>
      <c r="CY395">
        <f t="shared" si="39"/>
        <v>555.04</v>
      </c>
      <c r="CZ395">
        <f t="shared" si="40"/>
        <v>91.29</v>
      </c>
      <c r="DA395">
        <f t="shared" si="41"/>
        <v>6.08</v>
      </c>
      <c r="DB395">
        <v>0</v>
      </c>
    </row>
    <row r="396" spans="1:106">
      <c r="A396">
        <f ca="1">ROW(Source!A209)</f>
        <v>209</v>
      </c>
      <c r="B396">
        <v>39278658</v>
      </c>
      <c r="C396">
        <v>39279770</v>
      </c>
      <c r="D396">
        <v>36804448</v>
      </c>
      <c r="E396">
        <v>1</v>
      </c>
      <c r="F396">
        <v>1</v>
      </c>
      <c r="G396">
        <v>1</v>
      </c>
      <c r="H396">
        <v>3</v>
      </c>
      <c r="I396" t="s">
        <v>831</v>
      </c>
      <c r="J396" t="s">
        <v>832</v>
      </c>
      <c r="K396" t="s">
        <v>609</v>
      </c>
      <c r="L396">
        <v>1346</v>
      </c>
      <c r="N396">
        <v>1009</v>
      </c>
      <c r="O396" t="s">
        <v>1227</v>
      </c>
      <c r="P396" t="s">
        <v>1227</v>
      </c>
      <c r="Q396">
        <v>1</v>
      </c>
      <c r="W396">
        <v>0</v>
      </c>
      <c r="X396">
        <v>103900845</v>
      </c>
      <c r="Y396">
        <v>0.3</v>
      </c>
      <c r="AA396">
        <v>54.96</v>
      </c>
      <c r="AB396">
        <v>0</v>
      </c>
      <c r="AC396">
        <v>0</v>
      </c>
      <c r="AD396">
        <v>0</v>
      </c>
      <c r="AE396">
        <v>9.0399999999999991</v>
      </c>
      <c r="AF396">
        <v>0</v>
      </c>
      <c r="AG396">
        <v>0</v>
      </c>
      <c r="AH396">
        <v>0</v>
      </c>
      <c r="AI396">
        <v>6.08</v>
      </c>
      <c r="AJ396">
        <v>1</v>
      </c>
      <c r="AK396">
        <v>1</v>
      </c>
      <c r="AL396">
        <v>1</v>
      </c>
      <c r="AN396">
        <v>0</v>
      </c>
      <c r="AO396">
        <v>1</v>
      </c>
      <c r="AP396">
        <v>0</v>
      </c>
      <c r="AQ396">
        <v>0</v>
      </c>
      <c r="AR396">
        <v>0</v>
      </c>
      <c r="AS396" t="s">
        <v>1067</v>
      </c>
      <c r="AT396">
        <v>0.3</v>
      </c>
      <c r="AU396" t="s">
        <v>1067</v>
      </c>
      <c r="AV396">
        <v>0</v>
      </c>
      <c r="AW396">
        <v>2</v>
      </c>
      <c r="AX396">
        <v>39486813</v>
      </c>
      <c r="AY396">
        <v>1</v>
      </c>
      <c r="AZ396">
        <v>0</v>
      </c>
      <c r="BA396">
        <v>382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CX396">
        <f ca="1">Y396*Source!I209</f>
        <v>1.2</v>
      </c>
      <c r="CY396">
        <f t="shared" si="39"/>
        <v>54.96</v>
      </c>
      <c r="CZ396">
        <f t="shared" si="40"/>
        <v>9.0399999999999991</v>
      </c>
      <c r="DA396">
        <f t="shared" si="41"/>
        <v>6.08</v>
      </c>
      <c r="DB396">
        <v>0</v>
      </c>
    </row>
    <row r="397" spans="1:106">
      <c r="A397">
        <f ca="1">ROW(Source!A209)</f>
        <v>209</v>
      </c>
      <c r="B397">
        <v>39278658</v>
      </c>
      <c r="C397">
        <v>39279770</v>
      </c>
      <c r="D397">
        <v>36804578</v>
      </c>
      <c r="E397">
        <v>1</v>
      </c>
      <c r="F397">
        <v>1</v>
      </c>
      <c r="G397">
        <v>1</v>
      </c>
      <c r="H397">
        <v>3</v>
      </c>
      <c r="I397" t="s">
        <v>888</v>
      </c>
      <c r="J397" t="s">
        <v>889</v>
      </c>
      <c r="K397" t="s">
        <v>890</v>
      </c>
      <c r="L397">
        <v>1355</v>
      </c>
      <c r="N397">
        <v>1010</v>
      </c>
      <c r="O397" t="s">
        <v>126</v>
      </c>
      <c r="P397" t="s">
        <v>126</v>
      </c>
      <c r="Q397">
        <v>100</v>
      </c>
      <c r="W397">
        <v>0</v>
      </c>
      <c r="X397">
        <v>-66531260</v>
      </c>
      <c r="Y397">
        <v>0.1</v>
      </c>
      <c r="AA397">
        <v>504.64</v>
      </c>
      <c r="AB397">
        <v>0</v>
      </c>
      <c r="AC397">
        <v>0</v>
      </c>
      <c r="AD397">
        <v>0</v>
      </c>
      <c r="AE397">
        <v>83</v>
      </c>
      <c r="AF397">
        <v>0</v>
      </c>
      <c r="AG397">
        <v>0</v>
      </c>
      <c r="AH397">
        <v>0</v>
      </c>
      <c r="AI397">
        <v>6.08</v>
      </c>
      <c r="AJ397">
        <v>1</v>
      </c>
      <c r="AK397">
        <v>1</v>
      </c>
      <c r="AL397">
        <v>1</v>
      </c>
      <c r="AN397">
        <v>0</v>
      </c>
      <c r="AO397">
        <v>1</v>
      </c>
      <c r="AP397">
        <v>0</v>
      </c>
      <c r="AQ397">
        <v>0</v>
      </c>
      <c r="AR397">
        <v>0</v>
      </c>
      <c r="AS397" t="s">
        <v>1067</v>
      </c>
      <c r="AT397">
        <v>0.1</v>
      </c>
      <c r="AU397" t="s">
        <v>1067</v>
      </c>
      <c r="AV397">
        <v>0</v>
      </c>
      <c r="AW397">
        <v>2</v>
      </c>
      <c r="AX397">
        <v>39486814</v>
      </c>
      <c r="AY397">
        <v>1</v>
      </c>
      <c r="AZ397">
        <v>0</v>
      </c>
      <c r="BA397">
        <v>383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CX397">
        <f ca="1">Y397*Source!I209</f>
        <v>0.4</v>
      </c>
      <c r="CY397">
        <f t="shared" si="39"/>
        <v>504.64</v>
      </c>
      <c r="CZ397">
        <f t="shared" si="40"/>
        <v>83</v>
      </c>
      <c r="DA397">
        <f t="shared" si="41"/>
        <v>6.08</v>
      </c>
      <c r="DB397">
        <v>0</v>
      </c>
    </row>
    <row r="398" spans="1:106">
      <c r="A398">
        <f ca="1">ROW(Source!A209)</f>
        <v>209</v>
      </c>
      <c r="B398">
        <v>39278658</v>
      </c>
      <c r="C398">
        <v>39279770</v>
      </c>
      <c r="D398">
        <v>36806488</v>
      </c>
      <c r="E398">
        <v>1</v>
      </c>
      <c r="F398">
        <v>1</v>
      </c>
      <c r="G398">
        <v>1</v>
      </c>
      <c r="H398">
        <v>3</v>
      </c>
      <c r="I398" t="s">
        <v>667</v>
      </c>
      <c r="J398" t="s">
        <v>668</v>
      </c>
      <c r="K398" t="s">
        <v>669</v>
      </c>
      <c r="L398">
        <v>1348</v>
      </c>
      <c r="N398">
        <v>1009</v>
      </c>
      <c r="O398" t="s">
        <v>1097</v>
      </c>
      <c r="P398" t="s">
        <v>1097</v>
      </c>
      <c r="Q398">
        <v>1000</v>
      </c>
      <c r="W398">
        <v>0</v>
      </c>
      <c r="X398">
        <v>-1421715385</v>
      </c>
      <c r="Y398">
        <v>2.9999999999999997E-4</v>
      </c>
      <c r="AA398">
        <v>4438.28</v>
      </c>
      <c r="AB398">
        <v>0</v>
      </c>
      <c r="AC398">
        <v>0</v>
      </c>
      <c r="AD398">
        <v>0</v>
      </c>
      <c r="AE398">
        <v>729.98</v>
      </c>
      <c r="AF398">
        <v>0</v>
      </c>
      <c r="AG398">
        <v>0</v>
      </c>
      <c r="AH398">
        <v>0</v>
      </c>
      <c r="AI398">
        <v>6.08</v>
      </c>
      <c r="AJ398">
        <v>1</v>
      </c>
      <c r="AK398">
        <v>1</v>
      </c>
      <c r="AL398">
        <v>1</v>
      </c>
      <c r="AN398">
        <v>0</v>
      </c>
      <c r="AO398">
        <v>1</v>
      </c>
      <c r="AP398">
        <v>0</v>
      </c>
      <c r="AQ398">
        <v>0</v>
      </c>
      <c r="AR398">
        <v>0</v>
      </c>
      <c r="AS398" t="s">
        <v>1067</v>
      </c>
      <c r="AT398">
        <v>2.9999999999999997E-4</v>
      </c>
      <c r="AU398" t="s">
        <v>1067</v>
      </c>
      <c r="AV398">
        <v>0</v>
      </c>
      <c r="AW398">
        <v>2</v>
      </c>
      <c r="AX398">
        <v>39486815</v>
      </c>
      <c r="AY398">
        <v>1</v>
      </c>
      <c r="AZ398">
        <v>0</v>
      </c>
      <c r="BA398">
        <v>384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CX398">
        <f ca="1">Y398*Source!I209</f>
        <v>1.1999999999999999E-3</v>
      </c>
      <c r="CY398">
        <f t="shared" si="39"/>
        <v>4438.28</v>
      </c>
      <c r="CZ398">
        <f t="shared" si="40"/>
        <v>729.98</v>
      </c>
      <c r="DA398">
        <f t="shared" si="41"/>
        <v>6.08</v>
      </c>
      <c r="DB398">
        <v>0</v>
      </c>
    </row>
    <row r="399" spans="1:106">
      <c r="A399">
        <f ca="1">ROW(Source!A209)</f>
        <v>209</v>
      </c>
      <c r="B399">
        <v>39278658</v>
      </c>
      <c r="C399">
        <v>39279770</v>
      </c>
      <c r="D399">
        <v>36829216</v>
      </c>
      <c r="E399">
        <v>1</v>
      </c>
      <c r="F399">
        <v>1</v>
      </c>
      <c r="G399">
        <v>1</v>
      </c>
      <c r="H399">
        <v>3</v>
      </c>
      <c r="I399" t="s">
        <v>891</v>
      </c>
      <c r="J399" t="s">
        <v>892</v>
      </c>
      <c r="K399" t="s">
        <v>893</v>
      </c>
      <c r="L399">
        <v>1348</v>
      </c>
      <c r="N399">
        <v>1009</v>
      </c>
      <c r="O399" t="s">
        <v>1097</v>
      </c>
      <c r="P399" t="s">
        <v>1097</v>
      </c>
      <c r="Q399">
        <v>1000</v>
      </c>
      <c r="W399">
        <v>0</v>
      </c>
      <c r="X399">
        <v>-62883330</v>
      </c>
      <c r="Y399">
        <v>1E-4</v>
      </c>
      <c r="AA399">
        <v>228103.36</v>
      </c>
      <c r="AB399">
        <v>0</v>
      </c>
      <c r="AC399">
        <v>0</v>
      </c>
      <c r="AD399">
        <v>0</v>
      </c>
      <c r="AE399">
        <v>37517</v>
      </c>
      <c r="AF399">
        <v>0</v>
      </c>
      <c r="AG399">
        <v>0</v>
      </c>
      <c r="AH399">
        <v>0</v>
      </c>
      <c r="AI399">
        <v>6.08</v>
      </c>
      <c r="AJ399">
        <v>1</v>
      </c>
      <c r="AK399">
        <v>1</v>
      </c>
      <c r="AL399">
        <v>1</v>
      </c>
      <c r="AN399">
        <v>0</v>
      </c>
      <c r="AO399">
        <v>1</v>
      </c>
      <c r="AP399">
        <v>0</v>
      </c>
      <c r="AQ399">
        <v>0</v>
      </c>
      <c r="AR399">
        <v>0</v>
      </c>
      <c r="AS399" t="s">
        <v>1067</v>
      </c>
      <c r="AT399">
        <v>1E-4</v>
      </c>
      <c r="AU399" t="s">
        <v>1067</v>
      </c>
      <c r="AV399">
        <v>0</v>
      </c>
      <c r="AW399">
        <v>2</v>
      </c>
      <c r="AX399">
        <v>39486816</v>
      </c>
      <c r="AY399">
        <v>1</v>
      </c>
      <c r="AZ399">
        <v>0</v>
      </c>
      <c r="BA399">
        <v>385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CX399">
        <f ca="1">Y399*Source!I209</f>
        <v>4.0000000000000002E-4</v>
      </c>
      <c r="CY399">
        <f t="shared" si="39"/>
        <v>228103.36</v>
      </c>
      <c r="CZ399">
        <f t="shared" si="40"/>
        <v>37517</v>
      </c>
      <c r="DA399">
        <f t="shared" si="41"/>
        <v>6.08</v>
      </c>
      <c r="DB399">
        <v>0</v>
      </c>
    </row>
    <row r="400" spans="1:106">
      <c r="A400">
        <f ca="1">ROW(Source!A209)</f>
        <v>209</v>
      </c>
      <c r="B400">
        <v>39278658</v>
      </c>
      <c r="C400">
        <v>39279770</v>
      </c>
      <c r="D400">
        <v>36829536</v>
      </c>
      <c r="E400">
        <v>1</v>
      </c>
      <c r="F400">
        <v>1</v>
      </c>
      <c r="G400">
        <v>1</v>
      </c>
      <c r="H400">
        <v>3</v>
      </c>
      <c r="I400" t="s">
        <v>894</v>
      </c>
      <c r="J400" t="s">
        <v>895</v>
      </c>
      <c r="K400" t="s">
        <v>896</v>
      </c>
      <c r="L400">
        <v>1346</v>
      </c>
      <c r="N400">
        <v>1009</v>
      </c>
      <c r="O400" t="s">
        <v>1227</v>
      </c>
      <c r="P400" t="s">
        <v>1227</v>
      </c>
      <c r="Q400">
        <v>1</v>
      </c>
      <c r="W400">
        <v>0</v>
      </c>
      <c r="X400">
        <v>-1726842289</v>
      </c>
      <c r="Y400">
        <v>0.06</v>
      </c>
      <c r="AA400">
        <v>399.76</v>
      </c>
      <c r="AB400">
        <v>0</v>
      </c>
      <c r="AC400">
        <v>0</v>
      </c>
      <c r="AD400">
        <v>0</v>
      </c>
      <c r="AE400">
        <v>65.75</v>
      </c>
      <c r="AF400">
        <v>0</v>
      </c>
      <c r="AG400">
        <v>0</v>
      </c>
      <c r="AH400">
        <v>0</v>
      </c>
      <c r="AI400">
        <v>6.08</v>
      </c>
      <c r="AJ400">
        <v>1</v>
      </c>
      <c r="AK400">
        <v>1</v>
      </c>
      <c r="AL400">
        <v>1</v>
      </c>
      <c r="AN400">
        <v>0</v>
      </c>
      <c r="AO400">
        <v>1</v>
      </c>
      <c r="AP400">
        <v>0</v>
      </c>
      <c r="AQ400">
        <v>0</v>
      </c>
      <c r="AR400">
        <v>0</v>
      </c>
      <c r="AS400" t="s">
        <v>1067</v>
      </c>
      <c r="AT400">
        <v>0.06</v>
      </c>
      <c r="AU400" t="s">
        <v>1067</v>
      </c>
      <c r="AV400">
        <v>0</v>
      </c>
      <c r="AW400">
        <v>2</v>
      </c>
      <c r="AX400">
        <v>39486817</v>
      </c>
      <c r="AY400">
        <v>1</v>
      </c>
      <c r="AZ400">
        <v>0</v>
      </c>
      <c r="BA400">
        <v>386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CX400">
        <f ca="1">Y400*Source!I209</f>
        <v>0.24</v>
      </c>
      <c r="CY400">
        <f t="shared" si="39"/>
        <v>399.76</v>
      </c>
      <c r="CZ400">
        <f t="shared" si="40"/>
        <v>65.75</v>
      </c>
      <c r="DA400">
        <f t="shared" si="41"/>
        <v>6.08</v>
      </c>
      <c r="DB400">
        <v>0</v>
      </c>
    </row>
    <row r="401" spans="1:106">
      <c r="A401">
        <f ca="1">ROW(Source!A209)</f>
        <v>209</v>
      </c>
      <c r="B401">
        <v>39278658</v>
      </c>
      <c r="C401">
        <v>39279770</v>
      </c>
      <c r="D401">
        <v>36837792</v>
      </c>
      <c r="E401">
        <v>1</v>
      </c>
      <c r="F401">
        <v>1</v>
      </c>
      <c r="G401">
        <v>1</v>
      </c>
      <c r="H401">
        <v>3</v>
      </c>
      <c r="I401" t="s">
        <v>897</v>
      </c>
      <c r="J401" t="s">
        <v>898</v>
      </c>
      <c r="K401" t="s">
        <v>899</v>
      </c>
      <c r="L401">
        <v>1348</v>
      </c>
      <c r="N401">
        <v>1009</v>
      </c>
      <c r="O401" t="s">
        <v>1097</v>
      </c>
      <c r="P401" t="s">
        <v>1097</v>
      </c>
      <c r="Q401">
        <v>1000</v>
      </c>
      <c r="W401">
        <v>0</v>
      </c>
      <c r="X401">
        <v>108915477</v>
      </c>
      <c r="Y401">
        <v>2.0000000000000002E-5</v>
      </c>
      <c r="AA401">
        <v>94124.479999999996</v>
      </c>
      <c r="AB401">
        <v>0</v>
      </c>
      <c r="AC401">
        <v>0</v>
      </c>
      <c r="AD401">
        <v>0</v>
      </c>
      <c r="AE401">
        <v>15481</v>
      </c>
      <c r="AF401">
        <v>0</v>
      </c>
      <c r="AG401">
        <v>0</v>
      </c>
      <c r="AH401">
        <v>0</v>
      </c>
      <c r="AI401">
        <v>6.08</v>
      </c>
      <c r="AJ401">
        <v>1</v>
      </c>
      <c r="AK401">
        <v>1</v>
      </c>
      <c r="AL401">
        <v>1</v>
      </c>
      <c r="AN401">
        <v>0</v>
      </c>
      <c r="AO401">
        <v>1</v>
      </c>
      <c r="AP401">
        <v>0</v>
      </c>
      <c r="AQ401">
        <v>0</v>
      </c>
      <c r="AR401">
        <v>0</v>
      </c>
      <c r="AS401" t="s">
        <v>1067</v>
      </c>
      <c r="AT401">
        <v>2.0000000000000002E-5</v>
      </c>
      <c r="AU401" t="s">
        <v>1067</v>
      </c>
      <c r="AV401">
        <v>0</v>
      </c>
      <c r="AW401">
        <v>2</v>
      </c>
      <c r="AX401">
        <v>39486818</v>
      </c>
      <c r="AY401">
        <v>1</v>
      </c>
      <c r="AZ401">
        <v>0</v>
      </c>
      <c r="BA401">
        <v>387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CX401">
        <f ca="1">Y401*Source!I209</f>
        <v>8.0000000000000007E-5</v>
      </c>
      <c r="CY401">
        <f t="shared" si="39"/>
        <v>94124.479999999996</v>
      </c>
      <c r="CZ401">
        <f t="shared" si="40"/>
        <v>15481</v>
      </c>
      <c r="DA401">
        <f t="shared" si="41"/>
        <v>6.08</v>
      </c>
      <c r="DB401">
        <v>0</v>
      </c>
    </row>
    <row r="402" spans="1:106">
      <c r="A402">
        <f ca="1">ROW(Source!A209)</f>
        <v>209</v>
      </c>
      <c r="B402">
        <v>39278658</v>
      </c>
      <c r="C402">
        <v>39279770</v>
      </c>
      <c r="D402">
        <v>36838470</v>
      </c>
      <c r="E402">
        <v>1</v>
      </c>
      <c r="F402">
        <v>1</v>
      </c>
      <c r="G402">
        <v>1</v>
      </c>
      <c r="H402">
        <v>3</v>
      </c>
      <c r="I402" t="s">
        <v>871</v>
      </c>
      <c r="J402" t="s">
        <v>872</v>
      </c>
      <c r="K402" t="s">
        <v>873</v>
      </c>
      <c r="L402">
        <v>1346</v>
      </c>
      <c r="N402">
        <v>1009</v>
      </c>
      <c r="O402" t="s">
        <v>1227</v>
      </c>
      <c r="P402" t="s">
        <v>1227</v>
      </c>
      <c r="Q402">
        <v>1</v>
      </c>
      <c r="W402">
        <v>0</v>
      </c>
      <c r="X402">
        <v>-1274984028</v>
      </c>
      <c r="Y402">
        <v>0.03</v>
      </c>
      <c r="AA402">
        <v>216.63</v>
      </c>
      <c r="AB402">
        <v>0</v>
      </c>
      <c r="AC402">
        <v>0</v>
      </c>
      <c r="AD402">
        <v>0</v>
      </c>
      <c r="AE402">
        <v>35.630000000000003</v>
      </c>
      <c r="AF402">
        <v>0</v>
      </c>
      <c r="AG402">
        <v>0</v>
      </c>
      <c r="AH402">
        <v>0</v>
      </c>
      <c r="AI402">
        <v>6.08</v>
      </c>
      <c r="AJ402">
        <v>1</v>
      </c>
      <c r="AK402">
        <v>1</v>
      </c>
      <c r="AL402">
        <v>1</v>
      </c>
      <c r="AN402">
        <v>0</v>
      </c>
      <c r="AO402">
        <v>1</v>
      </c>
      <c r="AP402">
        <v>0</v>
      </c>
      <c r="AQ402">
        <v>0</v>
      </c>
      <c r="AR402">
        <v>0</v>
      </c>
      <c r="AS402" t="s">
        <v>1067</v>
      </c>
      <c r="AT402">
        <v>0.03</v>
      </c>
      <c r="AU402" t="s">
        <v>1067</v>
      </c>
      <c r="AV402">
        <v>0</v>
      </c>
      <c r="AW402">
        <v>2</v>
      </c>
      <c r="AX402">
        <v>39486819</v>
      </c>
      <c r="AY402">
        <v>1</v>
      </c>
      <c r="AZ402">
        <v>0</v>
      </c>
      <c r="BA402">
        <v>388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CX402">
        <f ca="1">Y402*Source!I209</f>
        <v>0.12</v>
      </c>
      <c r="CY402">
        <f t="shared" si="39"/>
        <v>216.63</v>
      </c>
      <c r="CZ402">
        <f t="shared" si="40"/>
        <v>35.630000000000003</v>
      </c>
      <c r="DA402">
        <f t="shared" si="41"/>
        <v>6.08</v>
      </c>
      <c r="DB402">
        <v>0</v>
      </c>
    </row>
    <row r="403" spans="1:106">
      <c r="A403">
        <f ca="1">ROW(Source!A209)</f>
        <v>209</v>
      </c>
      <c r="B403">
        <v>39278658</v>
      </c>
      <c r="C403">
        <v>39279770</v>
      </c>
      <c r="D403">
        <v>36853818</v>
      </c>
      <c r="E403">
        <v>1</v>
      </c>
      <c r="F403">
        <v>1</v>
      </c>
      <c r="G403">
        <v>1</v>
      </c>
      <c r="H403">
        <v>3</v>
      </c>
      <c r="I403" t="s">
        <v>900</v>
      </c>
      <c r="J403" t="s">
        <v>901</v>
      </c>
      <c r="K403" t="s">
        <v>902</v>
      </c>
      <c r="L403">
        <v>1355</v>
      </c>
      <c r="N403">
        <v>1010</v>
      </c>
      <c r="O403" t="s">
        <v>126</v>
      </c>
      <c r="P403" t="s">
        <v>126</v>
      </c>
      <c r="Q403">
        <v>100</v>
      </c>
      <c r="W403">
        <v>0</v>
      </c>
      <c r="X403">
        <v>-720208681</v>
      </c>
      <c r="Y403">
        <v>0.1</v>
      </c>
      <c r="AA403">
        <v>1234.24</v>
      </c>
      <c r="AB403">
        <v>0</v>
      </c>
      <c r="AC403">
        <v>0</v>
      </c>
      <c r="AD403">
        <v>0</v>
      </c>
      <c r="AE403">
        <v>203</v>
      </c>
      <c r="AF403">
        <v>0</v>
      </c>
      <c r="AG403">
        <v>0</v>
      </c>
      <c r="AH403">
        <v>0</v>
      </c>
      <c r="AI403">
        <v>6.08</v>
      </c>
      <c r="AJ403">
        <v>1</v>
      </c>
      <c r="AK403">
        <v>1</v>
      </c>
      <c r="AL403">
        <v>1</v>
      </c>
      <c r="AN403">
        <v>0</v>
      </c>
      <c r="AO403">
        <v>1</v>
      </c>
      <c r="AP403">
        <v>0</v>
      </c>
      <c r="AQ403">
        <v>0</v>
      </c>
      <c r="AR403">
        <v>0</v>
      </c>
      <c r="AS403" t="s">
        <v>1067</v>
      </c>
      <c r="AT403">
        <v>0.1</v>
      </c>
      <c r="AU403" t="s">
        <v>1067</v>
      </c>
      <c r="AV403">
        <v>0</v>
      </c>
      <c r="AW403">
        <v>2</v>
      </c>
      <c r="AX403">
        <v>39486820</v>
      </c>
      <c r="AY403">
        <v>1</v>
      </c>
      <c r="AZ403">
        <v>0</v>
      </c>
      <c r="BA403">
        <v>389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CX403">
        <f ca="1">Y403*Source!I209</f>
        <v>0.4</v>
      </c>
      <c r="CY403">
        <f t="shared" si="39"/>
        <v>1234.24</v>
      </c>
      <c r="CZ403">
        <f t="shared" si="40"/>
        <v>203</v>
      </c>
      <c r="DA403">
        <f t="shared" si="41"/>
        <v>6.08</v>
      </c>
      <c r="DB403">
        <v>0</v>
      </c>
    </row>
    <row r="404" spans="1:106">
      <c r="A404">
        <f ca="1">ROW(Source!A209)</f>
        <v>209</v>
      </c>
      <c r="B404">
        <v>39278658</v>
      </c>
      <c r="C404">
        <v>39279770</v>
      </c>
      <c r="D404">
        <v>36860566</v>
      </c>
      <c r="E404">
        <v>1</v>
      </c>
      <c r="F404">
        <v>1</v>
      </c>
      <c r="G404">
        <v>1</v>
      </c>
      <c r="H404">
        <v>3</v>
      </c>
      <c r="I404" t="s">
        <v>903</v>
      </c>
      <c r="J404" t="s">
        <v>904</v>
      </c>
      <c r="K404" t="s">
        <v>905</v>
      </c>
      <c r="L404">
        <v>1346</v>
      </c>
      <c r="N404">
        <v>1009</v>
      </c>
      <c r="O404" t="s">
        <v>1227</v>
      </c>
      <c r="P404" t="s">
        <v>1227</v>
      </c>
      <c r="Q404">
        <v>1</v>
      </c>
      <c r="W404">
        <v>0</v>
      </c>
      <c r="X404">
        <v>768311580</v>
      </c>
      <c r="Y404">
        <v>0.02</v>
      </c>
      <c r="AA404">
        <v>93.45</v>
      </c>
      <c r="AB404">
        <v>0</v>
      </c>
      <c r="AC404">
        <v>0</v>
      </c>
      <c r="AD404">
        <v>0</v>
      </c>
      <c r="AE404">
        <v>15.37</v>
      </c>
      <c r="AF404">
        <v>0</v>
      </c>
      <c r="AG404">
        <v>0</v>
      </c>
      <c r="AH404">
        <v>0</v>
      </c>
      <c r="AI404">
        <v>6.08</v>
      </c>
      <c r="AJ404">
        <v>1</v>
      </c>
      <c r="AK404">
        <v>1</v>
      </c>
      <c r="AL404">
        <v>1</v>
      </c>
      <c r="AN404">
        <v>0</v>
      </c>
      <c r="AO404">
        <v>1</v>
      </c>
      <c r="AP404">
        <v>0</v>
      </c>
      <c r="AQ404">
        <v>0</v>
      </c>
      <c r="AR404">
        <v>0</v>
      </c>
      <c r="AS404" t="s">
        <v>1067</v>
      </c>
      <c r="AT404">
        <v>0.02</v>
      </c>
      <c r="AU404" t="s">
        <v>1067</v>
      </c>
      <c r="AV404">
        <v>0</v>
      </c>
      <c r="AW404">
        <v>2</v>
      </c>
      <c r="AX404">
        <v>39486821</v>
      </c>
      <c r="AY404">
        <v>1</v>
      </c>
      <c r="AZ404">
        <v>0</v>
      </c>
      <c r="BA404">
        <v>390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CX404">
        <f ca="1">Y404*Source!I209</f>
        <v>0.08</v>
      </c>
      <c r="CY404">
        <f t="shared" si="39"/>
        <v>93.45</v>
      </c>
      <c r="CZ404">
        <f t="shared" si="40"/>
        <v>15.37</v>
      </c>
      <c r="DA404">
        <f t="shared" si="41"/>
        <v>6.08</v>
      </c>
      <c r="DB404">
        <v>0</v>
      </c>
    </row>
    <row r="405" spans="1:106">
      <c r="A405">
        <f ca="1">ROW(Source!A209)</f>
        <v>209</v>
      </c>
      <c r="B405">
        <v>39278658</v>
      </c>
      <c r="C405">
        <v>39279770</v>
      </c>
      <c r="D405">
        <v>36867796</v>
      </c>
      <c r="E405">
        <v>1</v>
      </c>
      <c r="F405">
        <v>1</v>
      </c>
      <c r="G405">
        <v>1</v>
      </c>
      <c r="H405">
        <v>3</v>
      </c>
      <c r="I405" t="s">
        <v>906</v>
      </c>
      <c r="J405" t="s">
        <v>907</v>
      </c>
      <c r="K405" t="s">
        <v>908</v>
      </c>
      <c r="L405">
        <v>1346</v>
      </c>
      <c r="N405">
        <v>1009</v>
      </c>
      <c r="O405" t="s">
        <v>1227</v>
      </c>
      <c r="P405" t="s">
        <v>1227</v>
      </c>
      <c r="Q405">
        <v>1</v>
      </c>
      <c r="W405">
        <v>0</v>
      </c>
      <c r="X405">
        <v>65989290</v>
      </c>
      <c r="Y405">
        <v>0.08</v>
      </c>
      <c r="AA405">
        <v>233.11</v>
      </c>
      <c r="AB405">
        <v>0</v>
      </c>
      <c r="AC405">
        <v>0</v>
      </c>
      <c r="AD405">
        <v>0</v>
      </c>
      <c r="AE405">
        <v>38.340000000000003</v>
      </c>
      <c r="AF405">
        <v>0</v>
      </c>
      <c r="AG405">
        <v>0</v>
      </c>
      <c r="AH405">
        <v>0</v>
      </c>
      <c r="AI405">
        <v>6.08</v>
      </c>
      <c r="AJ405">
        <v>1</v>
      </c>
      <c r="AK405">
        <v>1</v>
      </c>
      <c r="AL405">
        <v>1</v>
      </c>
      <c r="AN405">
        <v>0</v>
      </c>
      <c r="AO405">
        <v>1</v>
      </c>
      <c r="AP405">
        <v>0</v>
      </c>
      <c r="AQ405">
        <v>0</v>
      </c>
      <c r="AR405">
        <v>0</v>
      </c>
      <c r="AS405" t="s">
        <v>1067</v>
      </c>
      <c r="AT405">
        <v>0.08</v>
      </c>
      <c r="AU405" t="s">
        <v>1067</v>
      </c>
      <c r="AV405">
        <v>0</v>
      </c>
      <c r="AW405">
        <v>2</v>
      </c>
      <c r="AX405">
        <v>39486822</v>
      </c>
      <c r="AY405">
        <v>1</v>
      </c>
      <c r="AZ405">
        <v>0</v>
      </c>
      <c r="BA405">
        <v>391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CX405">
        <f ca="1">Y405*Source!I209</f>
        <v>0.32</v>
      </c>
      <c r="CY405">
        <f t="shared" si="39"/>
        <v>233.11</v>
      </c>
      <c r="CZ405">
        <f t="shared" si="40"/>
        <v>38.340000000000003</v>
      </c>
      <c r="DA405">
        <f t="shared" si="41"/>
        <v>6.08</v>
      </c>
      <c r="DB405">
        <v>0</v>
      </c>
    </row>
    <row r="406" spans="1:106">
      <c r="A406">
        <f ca="1">ROW(Source!A209)</f>
        <v>209</v>
      </c>
      <c r="B406">
        <v>39278658</v>
      </c>
      <c r="C406">
        <v>39279770</v>
      </c>
      <c r="D406">
        <v>36876181</v>
      </c>
      <c r="E406">
        <v>1</v>
      </c>
      <c r="F406">
        <v>1</v>
      </c>
      <c r="G406">
        <v>1</v>
      </c>
      <c r="H406">
        <v>3</v>
      </c>
      <c r="I406" t="s">
        <v>330</v>
      </c>
      <c r="J406" t="s">
        <v>332</v>
      </c>
      <c r="K406" t="s">
        <v>331</v>
      </c>
      <c r="L406">
        <v>1354</v>
      </c>
      <c r="N406">
        <v>1010</v>
      </c>
      <c r="O406" t="s">
        <v>86</v>
      </c>
      <c r="P406" t="s">
        <v>86</v>
      </c>
      <c r="Q406">
        <v>1</v>
      </c>
      <c r="W406">
        <v>0</v>
      </c>
      <c r="X406">
        <v>-783051407</v>
      </c>
      <c r="Y406">
        <v>1</v>
      </c>
      <c r="AA406">
        <v>1706.47</v>
      </c>
      <c r="AB406">
        <v>0</v>
      </c>
      <c r="AC406">
        <v>0</v>
      </c>
      <c r="AD406">
        <v>0</v>
      </c>
      <c r="AE406">
        <v>280.67</v>
      </c>
      <c r="AF406">
        <v>0</v>
      </c>
      <c r="AG406">
        <v>0</v>
      </c>
      <c r="AH406">
        <v>0</v>
      </c>
      <c r="AI406">
        <v>6.08</v>
      </c>
      <c r="AJ406">
        <v>1</v>
      </c>
      <c r="AK406">
        <v>1</v>
      </c>
      <c r="AL406">
        <v>1</v>
      </c>
      <c r="AN406">
        <v>0</v>
      </c>
      <c r="AO406">
        <v>0</v>
      </c>
      <c r="AP406">
        <v>0</v>
      </c>
      <c r="AQ406">
        <v>0</v>
      </c>
      <c r="AR406">
        <v>0</v>
      </c>
      <c r="AS406" t="s">
        <v>1067</v>
      </c>
      <c r="AT406">
        <v>1</v>
      </c>
      <c r="AU406" t="s">
        <v>1067</v>
      </c>
      <c r="AV406">
        <v>0</v>
      </c>
      <c r="AW406">
        <v>1</v>
      </c>
      <c r="AX406">
        <v>-1</v>
      </c>
      <c r="AY406">
        <v>0</v>
      </c>
      <c r="AZ406">
        <v>0</v>
      </c>
      <c r="BA406" t="s">
        <v>1067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CX406">
        <f ca="1">Y406*Source!I209</f>
        <v>4</v>
      </c>
      <c r="CY406">
        <f t="shared" si="39"/>
        <v>1706.47</v>
      </c>
      <c r="CZ406">
        <f t="shared" si="40"/>
        <v>280.67</v>
      </c>
      <c r="DA406">
        <f t="shared" si="41"/>
        <v>6.08</v>
      </c>
      <c r="DB406">
        <v>0</v>
      </c>
    </row>
    <row r="407" spans="1:106">
      <c r="A407">
        <f ca="1">ROW(Source!A209)</f>
        <v>209</v>
      </c>
      <c r="B407">
        <v>39278658</v>
      </c>
      <c r="C407">
        <v>39279770</v>
      </c>
      <c r="D407">
        <v>36799065</v>
      </c>
      <c r="E407">
        <v>17</v>
      </c>
      <c r="F407">
        <v>1</v>
      </c>
      <c r="G407">
        <v>1</v>
      </c>
      <c r="H407">
        <v>3</v>
      </c>
      <c r="I407" t="s">
        <v>836</v>
      </c>
      <c r="J407" t="s">
        <v>1067</v>
      </c>
      <c r="K407" t="s">
        <v>837</v>
      </c>
      <c r="L407">
        <v>1374</v>
      </c>
      <c r="N407">
        <v>1013</v>
      </c>
      <c r="O407" t="s">
        <v>838</v>
      </c>
      <c r="P407" t="s">
        <v>838</v>
      </c>
      <c r="Q407">
        <v>1</v>
      </c>
      <c r="W407">
        <v>0</v>
      </c>
      <c r="X407">
        <v>-1731369543</v>
      </c>
      <c r="Y407">
        <v>2.2400000000000002</v>
      </c>
      <c r="AA407">
        <v>1</v>
      </c>
      <c r="AB407">
        <v>0</v>
      </c>
      <c r="AC407">
        <v>0</v>
      </c>
      <c r="AD407">
        <v>0</v>
      </c>
      <c r="AE407">
        <v>1</v>
      </c>
      <c r="AF407">
        <v>0</v>
      </c>
      <c r="AG407">
        <v>0</v>
      </c>
      <c r="AH407">
        <v>0</v>
      </c>
      <c r="AI407">
        <v>1</v>
      </c>
      <c r="AJ407">
        <v>1</v>
      </c>
      <c r="AK407">
        <v>1</v>
      </c>
      <c r="AL407">
        <v>1</v>
      </c>
      <c r="AN407">
        <v>0</v>
      </c>
      <c r="AO407">
        <v>1</v>
      </c>
      <c r="AP407">
        <v>0</v>
      </c>
      <c r="AQ407">
        <v>0</v>
      </c>
      <c r="AR407">
        <v>0</v>
      </c>
      <c r="AS407" t="s">
        <v>1067</v>
      </c>
      <c r="AT407">
        <v>2.2400000000000002</v>
      </c>
      <c r="AU407" t="s">
        <v>1067</v>
      </c>
      <c r="AV407">
        <v>0</v>
      </c>
      <c r="AW407">
        <v>2</v>
      </c>
      <c r="AX407">
        <v>39486824</v>
      </c>
      <c r="AY407">
        <v>1</v>
      </c>
      <c r="AZ407">
        <v>0</v>
      </c>
      <c r="BA407">
        <v>393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CX407">
        <f ca="1">Y407*Source!I209</f>
        <v>8.9600000000000009</v>
      </c>
      <c r="CY407">
        <f t="shared" si="39"/>
        <v>1</v>
      </c>
      <c r="CZ407">
        <f t="shared" si="40"/>
        <v>1</v>
      </c>
      <c r="DA407">
        <f t="shared" si="41"/>
        <v>1</v>
      </c>
      <c r="DB407">
        <v>0</v>
      </c>
    </row>
    <row r="408" spans="1:106">
      <c r="A408">
        <f ca="1">ROW(Source!A211)</f>
        <v>211</v>
      </c>
      <c r="B408">
        <v>39278658</v>
      </c>
      <c r="C408">
        <v>39486856</v>
      </c>
      <c r="D408">
        <v>37070202</v>
      </c>
      <c r="E408">
        <v>1</v>
      </c>
      <c r="F408">
        <v>1</v>
      </c>
      <c r="G408">
        <v>1</v>
      </c>
      <c r="H408">
        <v>1</v>
      </c>
      <c r="I408" t="s">
        <v>854</v>
      </c>
      <c r="J408" t="s">
        <v>1067</v>
      </c>
      <c r="K408" t="s">
        <v>855</v>
      </c>
      <c r="L408">
        <v>1191</v>
      </c>
      <c r="N408">
        <v>1013</v>
      </c>
      <c r="O408" t="s">
        <v>574</v>
      </c>
      <c r="P408" t="s">
        <v>574</v>
      </c>
      <c r="Q408">
        <v>1</v>
      </c>
      <c r="W408">
        <v>0</v>
      </c>
      <c r="X408">
        <v>1983201532</v>
      </c>
      <c r="Y408">
        <v>16.29</v>
      </c>
      <c r="AA408">
        <v>0</v>
      </c>
      <c r="AB408">
        <v>0</v>
      </c>
      <c r="AC408">
        <v>0</v>
      </c>
      <c r="AD408">
        <v>57.82</v>
      </c>
      <c r="AE408">
        <v>0</v>
      </c>
      <c r="AF408">
        <v>0</v>
      </c>
      <c r="AG408">
        <v>0</v>
      </c>
      <c r="AH408">
        <v>9.51</v>
      </c>
      <c r="AI408">
        <v>1</v>
      </c>
      <c r="AJ408">
        <v>1</v>
      </c>
      <c r="AK408">
        <v>1</v>
      </c>
      <c r="AL408">
        <v>6.08</v>
      </c>
      <c r="AN408">
        <v>0</v>
      </c>
      <c r="AO408">
        <v>1</v>
      </c>
      <c r="AP408">
        <v>0</v>
      </c>
      <c r="AQ408">
        <v>0</v>
      </c>
      <c r="AR408">
        <v>0</v>
      </c>
      <c r="AS408" t="s">
        <v>1067</v>
      </c>
      <c r="AT408">
        <v>16.29</v>
      </c>
      <c r="AU408" t="s">
        <v>1067</v>
      </c>
      <c r="AV408">
        <v>1</v>
      </c>
      <c r="AW408">
        <v>2</v>
      </c>
      <c r="AX408">
        <v>39486857</v>
      </c>
      <c r="AY408">
        <v>1</v>
      </c>
      <c r="AZ408">
        <v>0</v>
      </c>
      <c r="BA408">
        <v>394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CX408">
        <f ca="1">Y408*Source!I211</f>
        <v>24.434999999999999</v>
      </c>
      <c r="CY408">
        <f>AD408</f>
        <v>57.82</v>
      </c>
      <c r="CZ408">
        <f>AH408</f>
        <v>9.51</v>
      </c>
      <c r="DA408">
        <f>AL408</f>
        <v>6.08</v>
      </c>
      <c r="DB408">
        <v>0</v>
      </c>
    </row>
    <row r="409" spans="1:106">
      <c r="A409">
        <f ca="1">ROW(Source!A211)</f>
        <v>211</v>
      </c>
      <c r="B409">
        <v>39278658</v>
      </c>
      <c r="C409">
        <v>39486856</v>
      </c>
      <c r="D409">
        <v>37064876</v>
      </c>
      <c r="E409">
        <v>1</v>
      </c>
      <c r="F409">
        <v>1</v>
      </c>
      <c r="G409">
        <v>1</v>
      </c>
      <c r="H409">
        <v>1</v>
      </c>
      <c r="I409" t="s">
        <v>575</v>
      </c>
      <c r="J409" t="s">
        <v>1067</v>
      </c>
      <c r="K409" t="s">
        <v>576</v>
      </c>
      <c r="L409">
        <v>1191</v>
      </c>
      <c r="N409">
        <v>1013</v>
      </c>
      <c r="O409" t="s">
        <v>574</v>
      </c>
      <c r="P409" t="s">
        <v>574</v>
      </c>
      <c r="Q409">
        <v>1</v>
      </c>
      <c r="W409">
        <v>0</v>
      </c>
      <c r="X409">
        <v>-1417349443</v>
      </c>
      <c r="Y409">
        <v>0.01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1</v>
      </c>
      <c r="AJ409">
        <v>1</v>
      </c>
      <c r="AK409">
        <v>6.08</v>
      </c>
      <c r="AL409">
        <v>1</v>
      </c>
      <c r="AN409">
        <v>0</v>
      </c>
      <c r="AO409">
        <v>1</v>
      </c>
      <c r="AP409">
        <v>0</v>
      </c>
      <c r="AQ409">
        <v>0</v>
      </c>
      <c r="AR409">
        <v>0</v>
      </c>
      <c r="AS409" t="s">
        <v>1067</v>
      </c>
      <c r="AT409">
        <v>0.01</v>
      </c>
      <c r="AU409" t="s">
        <v>1067</v>
      </c>
      <c r="AV409">
        <v>2</v>
      </c>
      <c r="AW409">
        <v>2</v>
      </c>
      <c r="AX409">
        <v>39486858</v>
      </c>
      <c r="AY409">
        <v>1</v>
      </c>
      <c r="AZ409">
        <v>0</v>
      </c>
      <c r="BA409">
        <v>395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CX409">
        <f ca="1">Y409*Source!I211</f>
        <v>1.4999999999999999E-2</v>
      </c>
      <c r="CY409">
        <f>AD409</f>
        <v>0</v>
      </c>
      <c r="CZ409">
        <f>AH409</f>
        <v>0</v>
      </c>
      <c r="DA409">
        <f>AL409</f>
        <v>1</v>
      </c>
      <c r="DB409">
        <v>0</v>
      </c>
    </row>
    <row r="410" spans="1:106">
      <c r="A410">
        <f ca="1">ROW(Source!A211)</f>
        <v>211</v>
      </c>
      <c r="B410">
        <v>39278658</v>
      </c>
      <c r="C410">
        <v>39486856</v>
      </c>
      <c r="D410">
        <v>36882452</v>
      </c>
      <c r="E410">
        <v>1</v>
      </c>
      <c r="F410">
        <v>1</v>
      </c>
      <c r="G410">
        <v>1</v>
      </c>
      <c r="H410">
        <v>2</v>
      </c>
      <c r="I410" t="s">
        <v>632</v>
      </c>
      <c r="J410" t="s">
        <v>633</v>
      </c>
      <c r="K410" t="s">
        <v>634</v>
      </c>
      <c r="L410">
        <v>1368</v>
      </c>
      <c r="N410">
        <v>1011</v>
      </c>
      <c r="O410" t="s">
        <v>580</v>
      </c>
      <c r="P410" t="s">
        <v>580</v>
      </c>
      <c r="Q410">
        <v>1</v>
      </c>
      <c r="W410">
        <v>0</v>
      </c>
      <c r="X410">
        <v>1188625873</v>
      </c>
      <c r="Y410">
        <v>0.01</v>
      </c>
      <c r="AA410">
        <v>0</v>
      </c>
      <c r="AB410">
        <v>190.06</v>
      </c>
      <c r="AC410">
        <v>13.5</v>
      </c>
      <c r="AD410">
        <v>0</v>
      </c>
      <c r="AE410">
        <v>0</v>
      </c>
      <c r="AF410">
        <v>31.26</v>
      </c>
      <c r="AG410">
        <v>13.5</v>
      </c>
      <c r="AH410">
        <v>0</v>
      </c>
      <c r="AI410">
        <v>1</v>
      </c>
      <c r="AJ410">
        <v>6.08</v>
      </c>
      <c r="AK410">
        <v>1</v>
      </c>
      <c r="AL410">
        <v>1</v>
      </c>
      <c r="AN410">
        <v>0</v>
      </c>
      <c r="AO410">
        <v>1</v>
      </c>
      <c r="AP410">
        <v>0</v>
      </c>
      <c r="AQ410">
        <v>0</v>
      </c>
      <c r="AR410">
        <v>0</v>
      </c>
      <c r="AS410" t="s">
        <v>1067</v>
      </c>
      <c r="AT410">
        <v>0.01</v>
      </c>
      <c r="AU410" t="s">
        <v>1067</v>
      </c>
      <c r="AV410">
        <v>0</v>
      </c>
      <c r="AW410">
        <v>2</v>
      </c>
      <c r="AX410">
        <v>39486859</v>
      </c>
      <c r="AY410">
        <v>1</v>
      </c>
      <c r="AZ410">
        <v>0</v>
      </c>
      <c r="BA410">
        <v>396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CX410">
        <f ca="1">Y410*Source!I211</f>
        <v>1.4999999999999999E-2</v>
      </c>
      <c r="CY410">
        <f>AB410</f>
        <v>190.06</v>
      </c>
      <c r="CZ410">
        <f>AF410</f>
        <v>31.26</v>
      </c>
      <c r="DA410">
        <f>AJ410</f>
        <v>6.08</v>
      </c>
      <c r="DB410">
        <v>0</v>
      </c>
    </row>
    <row r="411" spans="1:106">
      <c r="A411">
        <f ca="1">ROW(Source!A211)</f>
        <v>211</v>
      </c>
      <c r="B411">
        <v>39278658</v>
      </c>
      <c r="C411">
        <v>39486856</v>
      </c>
      <c r="D411">
        <v>36804582</v>
      </c>
      <c r="E411">
        <v>1</v>
      </c>
      <c r="F411">
        <v>1</v>
      </c>
      <c r="G411">
        <v>1</v>
      </c>
      <c r="H411">
        <v>3</v>
      </c>
      <c r="I411" t="s">
        <v>909</v>
      </c>
      <c r="J411" t="s">
        <v>910</v>
      </c>
      <c r="K411" t="s">
        <v>911</v>
      </c>
      <c r="L411">
        <v>1356</v>
      </c>
      <c r="N411">
        <v>1010</v>
      </c>
      <c r="O411" t="s">
        <v>912</v>
      </c>
      <c r="P411" t="s">
        <v>912</v>
      </c>
      <c r="Q411">
        <v>1000</v>
      </c>
      <c r="W411">
        <v>0</v>
      </c>
      <c r="X411">
        <v>1975348994</v>
      </c>
      <c r="Y411">
        <v>0.2</v>
      </c>
      <c r="AA411">
        <v>1094.4000000000001</v>
      </c>
      <c r="AB411">
        <v>0</v>
      </c>
      <c r="AC411">
        <v>0</v>
      </c>
      <c r="AD411">
        <v>0</v>
      </c>
      <c r="AE411">
        <v>180</v>
      </c>
      <c r="AF411">
        <v>0</v>
      </c>
      <c r="AG411">
        <v>0</v>
      </c>
      <c r="AH411">
        <v>0</v>
      </c>
      <c r="AI411">
        <v>6.08</v>
      </c>
      <c r="AJ411">
        <v>1</v>
      </c>
      <c r="AK411">
        <v>1</v>
      </c>
      <c r="AL411">
        <v>1</v>
      </c>
      <c r="AN411">
        <v>0</v>
      </c>
      <c r="AO411">
        <v>1</v>
      </c>
      <c r="AP411">
        <v>0</v>
      </c>
      <c r="AQ411">
        <v>0</v>
      </c>
      <c r="AR411">
        <v>0</v>
      </c>
      <c r="AS411" t="s">
        <v>1067</v>
      </c>
      <c r="AT411">
        <v>0.2</v>
      </c>
      <c r="AU411" t="s">
        <v>1067</v>
      </c>
      <c r="AV411">
        <v>0</v>
      </c>
      <c r="AW411">
        <v>2</v>
      </c>
      <c r="AX411">
        <v>39486860</v>
      </c>
      <c r="AY411">
        <v>1</v>
      </c>
      <c r="AZ411">
        <v>0</v>
      </c>
      <c r="BA411">
        <v>397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CX411">
        <f ca="1">Y411*Source!I211</f>
        <v>0.30000000000000004</v>
      </c>
      <c r="CY411">
        <f>AA411</f>
        <v>1094.4000000000001</v>
      </c>
      <c r="CZ411">
        <f>AE411</f>
        <v>180</v>
      </c>
      <c r="DA411">
        <f>AI411</f>
        <v>6.08</v>
      </c>
      <c r="DB411">
        <v>0</v>
      </c>
    </row>
    <row r="412" spans="1:106">
      <c r="A412">
        <f ca="1">ROW(Source!A211)</f>
        <v>211</v>
      </c>
      <c r="B412">
        <v>39278658</v>
      </c>
      <c r="C412">
        <v>39486856</v>
      </c>
      <c r="D412">
        <v>36804944</v>
      </c>
      <c r="E412">
        <v>1</v>
      </c>
      <c r="F412">
        <v>1</v>
      </c>
      <c r="G412">
        <v>1</v>
      </c>
      <c r="H412">
        <v>3</v>
      </c>
      <c r="I412" t="s">
        <v>913</v>
      </c>
      <c r="J412" t="s">
        <v>914</v>
      </c>
      <c r="K412" t="s">
        <v>915</v>
      </c>
      <c r="L412">
        <v>1348</v>
      </c>
      <c r="N412">
        <v>1009</v>
      </c>
      <c r="O412" t="s">
        <v>1097</v>
      </c>
      <c r="P412" t="s">
        <v>1097</v>
      </c>
      <c r="Q412">
        <v>1000</v>
      </c>
      <c r="W412">
        <v>0</v>
      </c>
      <c r="X412">
        <v>-1755229539</v>
      </c>
      <c r="Y412">
        <v>1E-3</v>
      </c>
      <c r="AA412">
        <v>75574.399999999994</v>
      </c>
      <c r="AB412">
        <v>0</v>
      </c>
      <c r="AC412">
        <v>0</v>
      </c>
      <c r="AD412">
        <v>0</v>
      </c>
      <c r="AE412">
        <v>12430</v>
      </c>
      <c r="AF412">
        <v>0</v>
      </c>
      <c r="AG412">
        <v>0</v>
      </c>
      <c r="AH412">
        <v>0</v>
      </c>
      <c r="AI412">
        <v>6.08</v>
      </c>
      <c r="AJ412">
        <v>1</v>
      </c>
      <c r="AK412">
        <v>1</v>
      </c>
      <c r="AL412">
        <v>1</v>
      </c>
      <c r="AN412">
        <v>0</v>
      </c>
      <c r="AO412">
        <v>1</v>
      </c>
      <c r="AP412">
        <v>0</v>
      </c>
      <c r="AQ412">
        <v>0</v>
      </c>
      <c r="AR412">
        <v>0</v>
      </c>
      <c r="AS412" t="s">
        <v>1067</v>
      </c>
      <c r="AT412">
        <v>1E-3</v>
      </c>
      <c r="AU412" t="s">
        <v>1067</v>
      </c>
      <c r="AV412">
        <v>0</v>
      </c>
      <c r="AW412">
        <v>2</v>
      </c>
      <c r="AX412">
        <v>39486861</v>
      </c>
      <c r="AY412">
        <v>1</v>
      </c>
      <c r="AZ412">
        <v>0</v>
      </c>
      <c r="BA412">
        <v>398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CX412">
        <f ca="1">Y412*Source!I211</f>
        <v>1.5E-3</v>
      </c>
      <c r="CY412">
        <f>AA412</f>
        <v>75574.399999999994</v>
      </c>
      <c r="CZ412">
        <f>AE412</f>
        <v>12430</v>
      </c>
      <c r="DA412">
        <f>AI412</f>
        <v>6.08</v>
      </c>
      <c r="DB412">
        <v>0</v>
      </c>
    </row>
    <row r="413" spans="1:106">
      <c r="A413">
        <f ca="1">ROW(Source!A211)</f>
        <v>211</v>
      </c>
      <c r="B413">
        <v>39278658</v>
      </c>
      <c r="C413">
        <v>39486856</v>
      </c>
      <c r="D413">
        <v>36852933</v>
      </c>
      <c r="E413">
        <v>1</v>
      </c>
      <c r="F413">
        <v>1</v>
      </c>
      <c r="G413">
        <v>1</v>
      </c>
      <c r="H413">
        <v>3</v>
      </c>
      <c r="I413" t="s">
        <v>338</v>
      </c>
      <c r="J413" t="s">
        <v>340</v>
      </c>
      <c r="K413" t="s">
        <v>339</v>
      </c>
      <c r="L413">
        <v>1308</v>
      </c>
      <c r="N413">
        <v>1003</v>
      </c>
      <c r="O413" t="s">
        <v>1108</v>
      </c>
      <c r="P413" t="s">
        <v>1108</v>
      </c>
      <c r="Q413">
        <v>100</v>
      </c>
      <c r="W413">
        <v>0</v>
      </c>
      <c r="X413">
        <v>1810876701</v>
      </c>
      <c r="Y413">
        <v>1</v>
      </c>
      <c r="AA413">
        <v>717.44</v>
      </c>
      <c r="AB413">
        <v>0</v>
      </c>
      <c r="AC413">
        <v>0</v>
      </c>
      <c r="AD413">
        <v>0</v>
      </c>
      <c r="AE413">
        <v>118</v>
      </c>
      <c r="AF413">
        <v>0</v>
      </c>
      <c r="AG413">
        <v>0</v>
      </c>
      <c r="AH413">
        <v>0</v>
      </c>
      <c r="AI413">
        <v>6.08</v>
      </c>
      <c r="AJ413">
        <v>1</v>
      </c>
      <c r="AK413">
        <v>1</v>
      </c>
      <c r="AL413">
        <v>1</v>
      </c>
      <c r="AN413">
        <v>0</v>
      </c>
      <c r="AO413">
        <v>0</v>
      </c>
      <c r="AP413">
        <v>0</v>
      </c>
      <c r="AQ413">
        <v>0</v>
      </c>
      <c r="AR413">
        <v>0</v>
      </c>
      <c r="AS413" t="s">
        <v>1067</v>
      </c>
      <c r="AT413">
        <v>1</v>
      </c>
      <c r="AU413" t="s">
        <v>1067</v>
      </c>
      <c r="AV413">
        <v>0</v>
      </c>
      <c r="AW413">
        <v>1</v>
      </c>
      <c r="AX413">
        <v>-1</v>
      </c>
      <c r="AY413">
        <v>0</v>
      </c>
      <c r="AZ413">
        <v>0</v>
      </c>
      <c r="BA413" t="s">
        <v>1067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CX413">
        <f ca="1">Y413*Source!I211</f>
        <v>1.5</v>
      </c>
      <c r="CY413">
        <f>AA413</f>
        <v>717.44</v>
      </c>
      <c r="CZ413">
        <f>AE413</f>
        <v>118</v>
      </c>
      <c r="DA413">
        <f>AI413</f>
        <v>6.08</v>
      </c>
      <c r="DB413">
        <v>0</v>
      </c>
    </row>
    <row r="414" spans="1:106">
      <c r="A414">
        <f ca="1">ROW(Source!A211)</f>
        <v>211</v>
      </c>
      <c r="B414">
        <v>39278658</v>
      </c>
      <c r="C414">
        <v>39486856</v>
      </c>
      <c r="D414">
        <v>36799065</v>
      </c>
      <c r="E414">
        <v>17</v>
      </c>
      <c r="F414">
        <v>1</v>
      </c>
      <c r="G414">
        <v>1</v>
      </c>
      <c r="H414">
        <v>3</v>
      </c>
      <c r="I414" t="s">
        <v>836</v>
      </c>
      <c r="J414" t="s">
        <v>1067</v>
      </c>
      <c r="K414" t="s">
        <v>837</v>
      </c>
      <c r="L414">
        <v>1374</v>
      </c>
      <c r="N414">
        <v>1013</v>
      </c>
      <c r="O414" t="s">
        <v>838</v>
      </c>
      <c r="P414" t="s">
        <v>838</v>
      </c>
      <c r="Q414">
        <v>1</v>
      </c>
      <c r="W414">
        <v>0</v>
      </c>
      <c r="X414">
        <v>-1731369543</v>
      </c>
      <c r="Y414">
        <v>3.1</v>
      </c>
      <c r="AA414">
        <v>1</v>
      </c>
      <c r="AB414">
        <v>0</v>
      </c>
      <c r="AC414">
        <v>0</v>
      </c>
      <c r="AD414">
        <v>0</v>
      </c>
      <c r="AE414">
        <v>1</v>
      </c>
      <c r="AF414">
        <v>0</v>
      </c>
      <c r="AG414">
        <v>0</v>
      </c>
      <c r="AH414">
        <v>0</v>
      </c>
      <c r="AI414">
        <v>1</v>
      </c>
      <c r="AJ414">
        <v>1</v>
      </c>
      <c r="AK414">
        <v>1</v>
      </c>
      <c r="AL414">
        <v>1</v>
      </c>
      <c r="AN414">
        <v>0</v>
      </c>
      <c r="AO414">
        <v>1</v>
      </c>
      <c r="AP414">
        <v>0</v>
      </c>
      <c r="AQ414">
        <v>0</v>
      </c>
      <c r="AR414">
        <v>0</v>
      </c>
      <c r="AS414" t="s">
        <v>1067</v>
      </c>
      <c r="AT414">
        <v>3.1</v>
      </c>
      <c r="AU414" t="s">
        <v>1067</v>
      </c>
      <c r="AV414">
        <v>0</v>
      </c>
      <c r="AW414">
        <v>2</v>
      </c>
      <c r="AX414">
        <v>39486862</v>
      </c>
      <c r="AY414">
        <v>1</v>
      </c>
      <c r="AZ414">
        <v>0</v>
      </c>
      <c r="BA414">
        <v>399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CX414">
        <f ca="1">Y414*Source!I211</f>
        <v>4.6500000000000004</v>
      </c>
      <c r="CY414">
        <f>AA414</f>
        <v>1</v>
      </c>
      <c r="CZ414">
        <f>AE414</f>
        <v>1</v>
      </c>
      <c r="DA414">
        <f>AI414</f>
        <v>1</v>
      </c>
      <c r="DB414">
        <v>0</v>
      </c>
    </row>
    <row r="415" spans="1:106">
      <c r="A415">
        <f ca="1">ROW(Source!A213)</f>
        <v>213</v>
      </c>
      <c r="B415">
        <v>39278658</v>
      </c>
      <c r="C415">
        <v>39486865</v>
      </c>
      <c r="D415">
        <v>37064878</v>
      </c>
      <c r="E415">
        <v>1</v>
      </c>
      <c r="F415">
        <v>1</v>
      </c>
      <c r="G415">
        <v>1</v>
      </c>
      <c r="H415">
        <v>1</v>
      </c>
      <c r="I415" t="s">
        <v>916</v>
      </c>
      <c r="J415" t="s">
        <v>1067</v>
      </c>
      <c r="K415" t="s">
        <v>917</v>
      </c>
      <c r="L415">
        <v>1191</v>
      </c>
      <c r="N415">
        <v>1013</v>
      </c>
      <c r="O415" t="s">
        <v>574</v>
      </c>
      <c r="P415" t="s">
        <v>574</v>
      </c>
      <c r="Q415">
        <v>1</v>
      </c>
      <c r="W415">
        <v>0</v>
      </c>
      <c r="X415">
        <v>-1081351934</v>
      </c>
      <c r="Y415">
        <v>3.76</v>
      </c>
      <c r="AA415">
        <v>0</v>
      </c>
      <c r="AB415">
        <v>0</v>
      </c>
      <c r="AC415">
        <v>0</v>
      </c>
      <c r="AD415">
        <v>57.15</v>
      </c>
      <c r="AE415">
        <v>0</v>
      </c>
      <c r="AF415">
        <v>0</v>
      </c>
      <c r="AG415">
        <v>0</v>
      </c>
      <c r="AH415">
        <v>9.4</v>
      </c>
      <c r="AI415">
        <v>1</v>
      </c>
      <c r="AJ415">
        <v>1</v>
      </c>
      <c r="AK415">
        <v>1</v>
      </c>
      <c r="AL415">
        <v>6.08</v>
      </c>
      <c r="AN415">
        <v>0</v>
      </c>
      <c r="AO415">
        <v>1</v>
      </c>
      <c r="AP415">
        <v>0</v>
      </c>
      <c r="AQ415">
        <v>0</v>
      </c>
      <c r="AR415">
        <v>0</v>
      </c>
      <c r="AS415" t="s">
        <v>1067</v>
      </c>
      <c r="AT415">
        <v>3.76</v>
      </c>
      <c r="AU415" t="s">
        <v>1067</v>
      </c>
      <c r="AV415">
        <v>1</v>
      </c>
      <c r="AW415">
        <v>2</v>
      </c>
      <c r="AX415">
        <v>39486866</v>
      </c>
      <c r="AY415">
        <v>1</v>
      </c>
      <c r="AZ415">
        <v>0</v>
      </c>
      <c r="BA415">
        <v>400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CX415">
        <f ca="1">Y415*Source!I213</f>
        <v>5.64</v>
      </c>
      <c r="CY415">
        <f>AD415</f>
        <v>57.15</v>
      </c>
      <c r="CZ415">
        <f>AH415</f>
        <v>9.4</v>
      </c>
      <c r="DA415">
        <f>AL415</f>
        <v>6.08</v>
      </c>
      <c r="DB415">
        <v>0</v>
      </c>
    </row>
    <row r="416" spans="1:106">
      <c r="A416">
        <f ca="1">ROW(Source!A213)</f>
        <v>213</v>
      </c>
      <c r="B416">
        <v>39278658</v>
      </c>
      <c r="C416">
        <v>39486865</v>
      </c>
      <c r="D416">
        <v>37064876</v>
      </c>
      <c r="E416">
        <v>1</v>
      </c>
      <c r="F416">
        <v>1</v>
      </c>
      <c r="G416">
        <v>1</v>
      </c>
      <c r="H416">
        <v>1</v>
      </c>
      <c r="I416" t="s">
        <v>575</v>
      </c>
      <c r="J416" t="s">
        <v>1067</v>
      </c>
      <c r="K416" t="s">
        <v>576</v>
      </c>
      <c r="L416">
        <v>1191</v>
      </c>
      <c r="N416">
        <v>1013</v>
      </c>
      <c r="O416" t="s">
        <v>574</v>
      </c>
      <c r="P416" t="s">
        <v>574</v>
      </c>
      <c r="Q416">
        <v>1</v>
      </c>
      <c r="W416">
        <v>0</v>
      </c>
      <c r="X416">
        <v>-1417349443</v>
      </c>
      <c r="Y416">
        <v>0.02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1</v>
      </c>
      <c r="AJ416">
        <v>1</v>
      </c>
      <c r="AK416">
        <v>6.08</v>
      </c>
      <c r="AL416">
        <v>1</v>
      </c>
      <c r="AN416">
        <v>0</v>
      </c>
      <c r="AO416">
        <v>1</v>
      </c>
      <c r="AP416">
        <v>0</v>
      </c>
      <c r="AQ416">
        <v>0</v>
      </c>
      <c r="AR416">
        <v>0</v>
      </c>
      <c r="AS416" t="s">
        <v>1067</v>
      </c>
      <c r="AT416">
        <v>0.02</v>
      </c>
      <c r="AU416" t="s">
        <v>1067</v>
      </c>
      <c r="AV416">
        <v>2</v>
      </c>
      <c r="AW416">
        <v>2</v>
      </c>
      <c r="AX416">
        <v>39486867</v>
      </c>
      <c r="AY416">
        <v>1</v>
      </c>
      <c r="AZ416">
        <v>0</v>
      </c>
      <c r="BA416">
        <v>401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CX416">
        <f ca="1">Y416*Source!I213</f>
        <v>0.03</v>
      </c>
      <c r="CY416">
        <f>AD416</f>
        <v>0</v>
      </c>
      <c r="CZ416">
        <f>AH416</f>
        <v>0</v>
      </c>
      <c r="DA416">
        <f>AL416</f>
        <v>1</v>
      </c>
      <c r="DB416">
        <v>0</v>
      </c>
    </row>
    <row r="417" spans="1:106">
      <c r="A417">
        <f ca="1">ROW(Source!A213)</f>
        <v>213</v>
      </c>
      <c r="B417">
        <v>39278658</v>
      </c>
      <c r="C417">
        <v>39486865</v>
      </c>
      <c r="D417">
        <v>36882159</v>
      </c>
      <c r="E417">
        <v>1</v>
      </c>
      <c r="F417">
        <v>1</v>
      </c>
      <c r="G417">
        <v>1</v>
      </c>
      <c r="H417">
        <v>2</v>
      </c>
      <c r="I417" t="s">
        <v>586</v>
      </c>
      <c r="J417" t="s">
        <v>587</v>
      </c>
      <c r="K417" t="s">
        <v>588</v>
      </c>
      <c r="L417">
        <v>1368</v>
      </c>
      <c r="N417">
        <v>1011</v>
      </c>
      <c r="O417" t="s">
        <v>580</v>
      </c>
      <c r="P417" t="s">
        <v>580</v>
      </c>
      <c r="Q417">
        <v>1</v>
      </c>
      <c r="W417">
        <v>0</v>
      </c>
      <c r="X417">
        <v>-1718674368</v>
      </c>
      <c r="Y417">
        <v>0.01</v>
      </c>
      <c r="AA417">
        <v>0</v>
      </c>
      <c r="AB417">
        <v>680.9</v>
      </c>
      <c r="AC417">
        <v>13.5</v>
      </c>
      <c r="AD417">
        <v>0</v>
      </c>
      <c r="AE417">
        <v>0</v>
      </c>
      <c r="AF417">
        <v>111.99</v>
      </c>
      <c r="AG417">
        <v>13.5</v>
      </c>
      <c r="AH417">
        <v>0</v>
      </c>
      <c r="AI417">
        <v>1</v>
      </c>
      <c r="AJ417">
        <v>6.08</v>
      </c>
      <c r="AK417">
        <v>1</v>
      </c>
      <c r="AL417">
        <v>1</v>
      </c>
      <c r="AN417">
        <v>0</v>
      </c>
      <c r="AO417">
        <v>1</v>
      </c>
      <c r="AP417">
        <v>0</v>
      </c>
      <c r="AQ417">
        <v>0</v>
      </c>
      <c r="AR417">
        <v>0</v>
      </c>
      <c r="AS417" t="s">
        <v>1067</v>
      </c>
      <c r="AT417">
        <v>0.01</v>
      </c>
      <c r="AU417" t="s">
        <v>1067</v>
      </c>
      <c r="AV417">
        <v>0</v>
      </c>
      <c r="AW417">
        <v>2</v>
      </c>
      <c r="AX417">
        <v>39486868</v>
      </c>
      <c r="AY417">
        <v>1</v>
      </c>
      <c r="AZ417">
        <v>0</v>
      </c>
      <c r="BA417">
        <v>402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CX417">
        <f ca="1">Y417*Source!I213</f>
        <v>1.4999999999999999E-2</v>
      </c>
      <c r="CY417">
        <f>AB417</f>
        <v>680.9</v>
      </c>
      <c r="CZ417">
        <f>AF417</f>
        <v>111.99</v>
      </c>
      <c r="DA417">
        <f>AJ417</f>
        <v>6.08</v>
      </c>
      <c r="DB417">
        <v>0</v>
      </c>
    </row>
    <row r="418" spans="1:106">
      <c r="A418">
        <f ca="1">ROW(Source!A213)</f>
        <v>213</v>
      </c>
      <c r="B418">
        <v>39278658</v>
      </c>
      <c r="C418">
        <v>39486865</v>
      </c>
      <c r="D418">
        <v>36883554</v>
      </c>
      <c r="E418">
        <v>1</v>
      </c>
      <c r="F418">
        <v>1</v>
      </c>
      <c r="G418">
        <v>1</v>
      </c>
      <c r="H418">
        <v>2</v>
      </c>
      <c r="I418" t="s">
        <v>577</v>
      </c>
      <c r="J418" t="s">
        <v>578</v>
      </c>
      <c r="K418" t="s">
        <v>579</v>
      </c>
      <c r="L418">
        <v>1368</v>
      </c>
      <c r="N418">
        <v>1011</v>
      </c>
      <c r="O418" t="s">
        <v>580</v>
      </c>
      <c r="P418" t="s">
        <v>580</v>
      </c>
      <c r="Q418">
        <v>1</v>
      </c>
      <c r="W418">
        <v>0</v>
      </c>
      <c r="X418">
        <v>1372534845</v>
      </c>
      <c r="Y418">
        <v>0.01</v>
      </c>
      <c r="AA418">
        <v>0</v>
      </c>
      <c r="AB418">
        <v>399.52</v>
      </c>
      <c r="AC418">
        <v>11.6</v>
      </c>
      <c r="AD418">
        <v>0</v>
      </c>
      <c r="AE418">
        <v>0</v>
      </c>
      <c r="AF418">
        <v>65.709999999999994</v>
      </c>
      <c r="AG418">
        <v>11.6</v>
      </c>
      <c r="AH418">
        <v>0</v>
      </c>
      <c r="AI418">
        <v>1</v>
      </c>
      <c r="AJ418">
        <v>6.08</v>
      </c>
      <c r="AK418">
        <v>1</v>
      </c>
      <c r="AL418">
        <v>1</v>
      </c>
      <c r="AN418">
        <v>0</v>
      </c>
      <c r="AO418">
        <v>1</v>
      </c>
      <c r="AP418">
        <v>0</v>
      </c>
      <c r="AQ418">
        <v>0</v>
      </c>
      <c r="AR418">
        <v>0</v>
      </c>
      <c r="AS418" t="s">
        <v>1067</v>
      </c>
      <c r="AT418">
        <v>0.01</v>
      </c>
      <c r="AU418" t="s">
        <v>1067</v>
      </c>
      <c r="AV418">
        <v>0</v>
      </c>
      <c r="AW418">
        <v>2</v>
      </c>
      <c r="AX418">
        <v>39486869</v>
      </c>
      <c r="AY418">
        <v>1</v>
      </c>
      <c r="AZ418">
        <v>0</v>
      </c>
      <c r="BA418">
        <v>403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CX418">
        <f ca="1">Y418*Source!I213</f>
        <v>1.4999999999999999E-2</v>
      </c>
      <c r="CY418">
        <f>AB418</f>
        <v>399.52</v>
      </c>
      <c r="CZ418">
        <f>AF418</f>
        <v>65.709999999999994</v>
      </c>
      <c r="DA418">
        <f>AJ418</f>
        <v>6.08</v>
      </c>
      <c r="DB418">
        <v>0</v>
      </c>
    </row>
    <row r="419" spans="1:106">
      <c r="A419">
        <f ca="1">ROW(Source!A213)</f>
        <v>213</v>
      </c>
      <c r="B419">
        <v>39278658</v>
      </c>
      <c r="C419">
        <v>39486865</v>
      </c>
      <c r="D419">
        <v>36802094</v>
      </c>
      <c r="E419">
        <v>1</v>
      </c>
      <c r="F419">
        <v>1</v>
      </c>
      <c r="G419">
        <v>1</v>
      </c>
      <c r="H419">
        <v>3</v>
      </c>
      <c r="I419" t="s">
        <v>828</v>
      </c>
      <c r="J419" t="s">
        <v>829</v>
      </c>
      <c r="K419" t="s">
        <v>830</v>
      </c>
      <c r="L419">
        <v>1346</v>
      </c>
      <c r="N419">
        <v>1009</v>
      </c>
      <c r="O419" t="s">
        <v>1227</v>
      </c>
      <c r="P419" t="s">
        <v>1227</v>
      </c>
      <c r="Q419">
        <v>1</v>
      </c>
      <c r="W419">
        <v>0</v>
      </c>
      <c r="X419">
        <v>-1088866022</v>
      </c>
      <c r="Y419">
        <v>0.16</v>
      </c>
      <c r="AA419">
        <v>184.83</v>
      </c>
      <c r="AB419">
        <v>0</v>
      </c>
      <c r="AC419">
        <v>0</v>
      </c>
      <c r="AD419">
        <v>0</v>
      </c>
      <c r="AE419">
        <v>30.4</v>
      </c>
      <c r="AF419">
        <v>0</v>
      </c>
      <c r="AG419">
        <v>0</v>
      </c>
      <c r="AH419">
        <v>0</v>
      </c>
      <c r="AI419">
        <v>6.08</v>
      </c>
      <c r="AJ419">
        <v>1</v>
      </c>
      <c r="AK419">
        <v>1</v>
      </c>
      <c r="AL419">
        <v>1</v>
      </c>
      <c r="AN419">
        <v>0</v>
      </c>
      <c r="AO419">
        <v>1</v>
      </c>
      <c r="AP419">
        <v>0</v>
      </c>
      <c r="AQ419">
        <v>0</v>
      </c>
      <c r="AR419">
        <v>0</v>
      </c>
      <c r="AS419" t="s">
        <v>1067</v>
      </c>
      <c r="AT419">
        <v>0.16</v>
      </c>
      <c r="AU419" t="s">
        <v>1067</v>
      </c>
      <c r="AV419">
        <v>0</v>
      </c>
      <c r="AW419">
        <v>2</v>
      </c>
      <c r="AX419">
        <v>39486870</v>
      </c>
      <c r="AY419">
        <v>1</v>
      </c>
      <c r="AZ419">
        <v>0</v>
      </c>
      <c r="BA419">
        <v>404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CX419">
        <f ca="1">Y419*Source!I213</f>
        <v>0.24</v>
      </c>
      <c r="CY419">
        <f>AA419</f>
        <v>184.83</v>
      </c>
      <c r="CZ419">
        <f>AE419</f>
        <v>30.4</v>
      </c>
      <c r="DA419">
        <f>AI419</f>
        <v>6.08</v>
      </c>
      <c r="DB419">
        <v>0</v>
      </c>
    </row>
    <row r="420" spans="1:106">
      <c r="A420">
        <f ca="1">ROW(Source!A213)</f>
        <v>213</v>
      </c>
      <c r="B420">
        <v>39278658</v>
      </c>
      <c r="C420">
        <v>39486865</v>
      </c>
      <c r="D420">
        <v>36802106</v>
      </c>
      <c r="E420">
        <v>1</v>
      </c>
      <c r="F420">
        <v>1</v>
      </c>
      <c r="G420">
        <v>1</v>
      </c>
      <c r="H420">
        <v>3</v>
      </c>
      <c r="I420" t="s">
        <v>918</v>
      </c>
      <c r="J420" t="s">
        <v>919</v>
      </c>
      <c r="K420" t="s">
        <v>920</v>
      </c>
      <c r="L420">
        <v>1308</v>
      </c>
      <c r="N420">
        <v>1003</v>
      </c>
      <c r="O420" t="s">
        <v>1108</v>
      </c>
      <c r="P420" t="s">
        <v>1108</v>
      </c>
      <c r="Q420">
        <v>100</v>
      </c>
      <c r="W420">
        <v>0</v>
      </c>
      <c r="X420">
        <v>568244124</v>
      </c>
      <c r="Y420">
        <v>5.5E-2</v>
      </c>
      <c r="AA420">
        <v>729.6</v>
      </c>
      <c r="AB420">
        <v>0</v>
      </c>
      <c r="AC420">
        <v>0</v>
      </c>
      <c r="AD420">
        <v>0</v>
      </c>
      <c r="AE420">
        <v>120</v>
      </c>
      <c r="AF420">
        <v>0</v>
      </c>
      <c r="AG420">
        <v>0</v>
      </c>
      <c r="AH420">
        <v>0</v>
      </c>
      <c r="AI420">
        <v>6.08</v>
      </c>
      <c r="AJ420">
        <v>1</v>
      </c>
      <c r="AK420">
        <v>1</v>
      </c>
      <c r="AL420">
        <v>1</v>
      </c>
      <c r="AN420">
        <v>0</v>
      </c>
      <c r="AO420">
        <v>1</v>
      </c>
      <c r="AP420">
        <v>0</v>
      </c>
      <c r="AQ420">
        <v>0</v>
      </c>
      <c r="AR420">
        <v>0</v>
      </c>
      <c r="AS420" t="s">
        <v>1067</v>
      </c>
      <c r="AT420">
        <v>5.5E-2</v>
      </c>
      <c r="AU420" t="s">
        <v>1067</v>
      </c>
      <c r="AV420">
        <v>0</v>
      </c>
      <c r="AW420">
        <v>2</v>
      </c>
      <c r="AX420">
        <v>39486871</v>
      </c>
      <c r="AY420">
        <v>1</v>
      </c>
      <c r="AZ420">
        <v>0</v>
      </c>
      <c r="BA420">
        <v>405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CX420">
        <f ca="1">Y420*Source!I213</f>
        <v>8.2500000000000004E-2</v>
      </c>
      <c r="CY420">
        <f>AA420</f>
        <v>729.6</v>
      </c>
      <c r="CZ420">
        <f>AE420</f>
        <v>120</v>
      </c>
      <c r="DA420">
        <f>AI420</f>
        <v>6.08</v>
      </c>
      <c r="DB420">
        <v>0</v>
      </c>
    </row>
    <row r="421" spans="1:106">
      <c r="A421">
        <f ca="1">ROW(Source!A213)</f>
        <v>213</v>
      </c>
      <c r="B421">
        <v>39278658</v>
      </c>
      <c r="C421">
        <v>39486865</v>
      </c>
      <c r="D421">
        <v>36838317</v>
      </c>
      <c r="E421">
        <v>1</v>
      </c>
      <c r="F421">
        <v>1</v>
      </c>
      <c r="G421">
        <v>1</v>
      </c>
      <c r="H421">
        <v>3</v>
      </c>
      <c r="I421" t="s">
        <v>842</v>
      </c>
      <c r="J421" t="s">
        <v>843</v>
      </c>
      <c r="K421" t="s">
        <v>844</v>
      </c>
      <c r="L421">
        <v>1346</v>
      </c>
      <c r="N421">
        <v>1009</v>
      </c>
      <c r="O421" t="s">
        <v>1227</v>
      </c>
      <c r="P421" t="s">
        <v>1227</v>
      </c>
      <c r="Q421">
        <v>1</v>
      </c>
      <c r="W421">
        <v>0</v>
      </c>
      <c r="X421">
        <v>210558753</v>
      </c>
      <c r="Y421">
        <v>0.05</v>
      </c>
      <c r="AA421">
        <v>173.89</v>
      </c>
      <c r="AB421">
        <v>0</v>
      </c>
      <c r="AC421">
        <v>0</v>
      </c>
      <c r="AD421">
        <v>0</v>
      </c>
      <c r="AE421">
        <v>28.6</v>
      </c>
      <c r="AF421">
        <v>0</v>
      </c>
      <c r="AG421">
        <v>0</v>
      </c>
      <c r="AH421">
        <v>0</v>
      </c>
      <c r="AI421">
        <v>6.08</v>
      </c>
      <c r="AJ421">
        <v>1</v>
      </c>
      <c r="AK421">
        <v>1</v>
      </c>
      <c r="AL421">
        <v>1</v>
      </c>
      <c r="AN421">
        <v>0</v>
      </c>
      <c r="AO421">
        <v>1</v>
      </c>
      <c r="AP421">
        <v>0</v>
      </c>
      <c r="AQ421">
        <v>0</v>
      </c>
      <c r="AR421">
        <v>0</v>
      </c>
      <c r="AS421" t="s">
        <v>1067</v>
      </c>
      <c r="AT421">
        <v>0.05</v>
      </c>
      <c r="AU421" t="s">
        <v>1067</v>
      </c>
      <c r="AV421">
        <v>0</v>
      </c>
      <c r="AW421">
        <v>2</v>
      </c>
      <c r="AX421">
        <v>39486872</v>
      </c>
      <c r="AY421">
        <v>1</v>
      </c>
      <c r="AZ421">
        <v>0</v>
      </c>
      <c r="BA421">
        <v>406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CX421">
        <f ca="1">Y421*Source!I213</f>
        <v>7.5000000000000011E-2</v>
      </c>
      <c r="CY421">
        <f>AA421</f>
        <v>173.89</v>
      </c>
      <c r="CZ421">
        <f>AE421</f>
        <v>28.6</v>
      </c>
      <c r="DA421">
        <f>AI421</f>
        <v>6.08</v>
      </c>
      <c r="DB421">
        <v>0</v>
      </c>
    </row>
    <row r="422" spans="1:106">
      <c r="A422">
        <f ca="1">ROW(Source!A213)</f>
        <v>213</v>
      </c>
      <c r="B422">
        <v>39278658</v>
      </c>
      <c r="C422">
        <v>39486865</v>
      </c>
      <c r="D422">
        <v>36857511</v>
      </c>
      <c r="E422">
        <v>1</v>
      </c>
      <c r="F422">
        <v>1</v>
      </c>
      <c r="G422">
        <v>1</v>
      </c>
      <c r="H422">
        <v>3</v>
      </c>
      <c r="I422" t="s">
        <v>346</v>
      </c>
      <c r="J422" t="s">
        <v>349</v>
      </c>
      <c r="K422" t="s">
        <v>347</v>
      </c>
      <c r="L422">
        <v>1477</v>
      </c>
      <c r="N422">
        <v>1013</v>
      </c>
      <c r="O422" t="s">
        <v>348</v>
      </c>
      <c r="P422" t="s">
        <v>350</v>
      </c>
      <c r="Q422">
        <v>1</v>
      </c>
      <c r="W422">
        <v>0</v>
      </c>
      <c r="X422">
        <v>559331636</v>
      </c>
      <c r="Y422">
        <v>0.1</v>
      </c>
      <c r="AA422">
        <v>42076.09</v>
      </c>
      <c r="AB422">
        <v>0</v>
      </c>
      <c r="AC422">
        <v>0</v>
      </c>
      <c r="AD422">
        <v>0</v>
      </c>
      <c r="AE422">
        <v>6920.41</v>
      </c>
      <c r="AF422">
        <v>0</v>
      </c>
      <c r="AG422">
        <v>0</v>
      </c>
      <c r="AH422">
        <v>0</v>
      </c>
      <c r="AI422">
        <v>6.08</v>
      </c>
      <c r="AJ422">
        <v>1</v>
      </c>
      <c r="AK422">
        <v>1</v>
      </c>
      <c r="AL422">
        <v>1</v>
      </c>
      <c r="AN422">
        <v>0</v>
      </c>
      <c r="AO422">
        <v>0</v>
      </c>
      <c r="AP422">
        <v>0</v>
      </c>
      <c r="AQ422">
        <v>0</v>
      </c>
      <c r="AR422">
        <v>0</v>
      </c>
      <c r="AS422" t="s">
        <v>1067</v>
      </c>
      <c r="AT422">
        <v>0.1</v>
      </c>
      <c r="AU422" t="s">
        <v>1067</v>
      </c>
      <c r="AV422">
        <v>0</v>
      </c>
      <c r="AW422">
        <v>1</v>
      </c>
      <c r="AX422">
        <v>-1</v>
      </c>
      <c r="AY422">
        <v>0</v>
      </c>
      <c r="AZ422">
        <v>0</v>
      </c>
      <c r="BA422" t="s">
        <v>1067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CX422">
        <f ca="1">Y422*Source!I213</f>
        <v>0.15000000000000002</v>
      </c>
      <c r="CY422">
        <f>AA422</f>
        <v>42076.09</v>
      </c>
      <c r="CZ422">
        <f>AE422</f>
        <v>6920.41</v>
      </c>
      <c r="DA422">
        <f>AI422</f>
        <v>6.08</v>
      </c>
      <c r="DB422">
        <v>0</v>
      </c>
    </row>
    <row r="423" spans="1:106">
      <c r="A423">
        <f ca="1">ROW(Source!A213)</f>
        <v>213</v>
      </c>
      <c r="B423">
        <v>39278658</v>
      </c>
      <c r="C423">
        <v>39486865</v>
      </c>
      <c r="D423">
        <v>36799065</v>
      </c>
      <c r="E423">
        <v>17</v>
      </c>
      <c r="F423">
        <v>1</v>
      </c>
      <c r="G423">
        <v>1</v>
      </c>
      <c r="H423">
        <v>3</v>
      </c>
      <c r="I423" t="s">
        <v>836</v>
      </c>
      <c r="J423" t="s">
        <v>1067</v>
      </c>
      <c r="K423" t="s">
        <v>837</v>
      </c>
      <c r="L423">
        <v>1374</v>
      </c>
      <c r="N423">
        <v>1013</v>
      </c>
      <c r="O423" t="s">
        <v>838</v>
      </c>
      <c r="P423" t="s">
        <v>838</v>
      </c>
      <c r="Q423">
        <v>1</v>
      </c>
      <c r="W423">
        <v>0</v>
      </c>
      <c r="X423">
        <v>-1731369543</v>
      </c>
      <c r="Y423">
        <v>0.71</v>
      </c>
      <c r="AA423">
        <v>1</v>
      </c>
      <c r="AB423">
        <v>0</v>
      </c>
      <c r="AC423">
        <v>0</v>
      </c>
      <c r="AD423">
        <v>0</v>
      </c>
      <c r="AE423">
        <v>1</v>
      </c>
      <c r="AF423">
        <v>0</v>
      </c>
      <c r="AG423">
        <v>0</v>
      </c>
      <c r="AH423">
        <v>0</v>
      </c>
      <c r="AI423">
        <v>1</v>
      </c>
      <c r="AJ423">
        <v>1</v>
      </c>
      <c r="AK423">
        <v>1</v>
      </c>
      <c r="AL423">
        <v>1</v>
      </c>
      <c r="AN423">
        <v>0</v>
      </c>
      <c r="AO423">
        <v>1</v>
      </c>
      <c r="AP423">
        <v>0</v>
      </c>
      <c r="AQ423">
        <v>0</v>
      </c>
      <c r="AR423">
        <v>0</v>
      </c>
      <c r="AS423" t="s">
        <v>1067</v>
      </c>
      <c r="AT423">
        <v>0.71</v>
      </c>
      <c r="AU423" t="s">
        <v>1067</v>
      </c>
      <c r="AV423">
        <v>0</v>
      </c>
      <c r="AW423">
        <v>2</v>
      </c>
      <c r="AX423">
        <v>39486873</v>
      </c>
      <c r="AY423">
        <v>1</v>
      </c>
      <c r="AZ423">
        <v>0</v>
      </c>
      <c r="BA423">
        <v>407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CX423">
        <f ca="1">Y423*Source!I213</f>
        <v>1.0649999999999999</v>
      </c>
      <c r="CY423">
        <f>AA423</f>
        <v>1</v>
      </c>
      <c r="CZ423">
        <f>AE423</f>
        <v>1</v>
      </c>
      <c r="DA423">
        <f>AI423</f>
        <v>1</v>
      </c>
      <c r="DB423">
        <v>0</v>
      </c>
    </row>
    <row r="424" spans="1:106">
      <c r="A424">
        <f ca="1">ROW(Source!A215)</f>
        <v>215</v>
      </c>
      <c r="B424">
        <v>39278658</v>
      </c>
      <c r="C424">
        <v>39486876</v>
      </c>
      <c r="D424">
        <v>37071037</v>
      </c>
      <c r="E424">
        <v>1</v>
      </c>
      <c r="F424">
        <v>1</v>
      </c>
      <c r="G424">
        <v>1</v>
      </c>
      <c r="H424">
        <v>1</v>
      </c>
      <c r="I424" t="s">
        <v>658</v>
      </c>
      <c r="J424" t="s">
        <v>1067</v>
      </c>
      <c r="K424" t="s">
        <v>659</v>
      </c>
      <c r="L424">
        <v>1191</v>
      </c>
      <c r="N424">
        <v>1013</v>
      </c>
      <c r="O424" t="s">
        <v>574</v>
      </c>
      <c r="P424" t="s">
        <v>574</v>
      </c>
      <c r="Q424">
        <v>1</v>
      </c>
      <c r="W424">
        <v>0</v>
      </c>
      <c r="X424">
        <v>1069510174</v>
      </c>
      <c r="Y424">
        <v>89.1</v>
      </c>
      <c r="AA424">
        <v>0</v>
      </c>
      <c r="AB424">
        <v>0</v>
      </c>
      <c r="AC424">
        <v>0</v>
      </c>
      <c r="AD424">
        <v>58.49</v>
      </c>
      <c r="AE424">
        <v>0</v>
      </c>
      <c r="AF424">
        <v>0</v>
      </c>
      <c r="AG424">
        <v>0</v>
      </c>
      <c r="AH424">
        <v>9.6199999999999992</v>
      </c>
      <c r="AI424">
        <v>1</v>
      </c>
      <c r="AJ424">
        <v>1</v>
      </c>
      <c r="AK424">
        <v>1</v>
      </c>
      <c r="AL424">
        <v>6.08</v>
      </c>
      <c r="AN424">
        <v>0</v>
      </c>
      <c r="AO424">
        <v>1</v>
      </c>
      <c r="AP424">
        <v>0</v>
      </c>
      <c r="AQ424">
        <v>0</v>
      </c>
      <c r="AR424">
        <v>0</v>
      </c>
      <c r="AS424" t="s">
        <v>1067</v>
      </c>
      <c r="AT424">
        <v>89.1</v>
      </c>
      <c r="AU424" t="s">
        <v>1067</v>
      </c>
      <c r="AV424">
        <v>1</v>
      </c>
      <c r="AW424">
        <v>2</v>
      </c>
      <c r="AX424">
        <v>39486877</v>
      </c>
      <c r="AY424">
        <v>1</v>
      </c>
      <c r="AZ424">
        <v>0</v>
      </c>
      <c r="BA424">
        <v>408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CX424">
        <f ca="1">Y424*Source!I215</f>
        <v>28.512</v>
      </c>
      <c r="CY424">
        <f>AD424</f>
        <v>58.49</v>
      </c>
      <c r="CZ424">
        <f>AH424</f>
        <v>9.6199999999999992</v>
      </c>
      <c r="DA424">
        <f>AL424</f>
        <v>6.08</v>
      </c>
      <c r="DB424">
        <v>0</v>
      </c>
    </row>
    <row r="425" spans="1:106">
      <c r="A425">
        <f ca="1">ROW(Source!A215)</f>
        <v>215</v>
      </c>
      <c r="B425">
        <v>39278658</v>
      </c>
      <c r="C425">
        <v>39486876</v>
      </c>
      <c r="D425">
        <v>37064876</v>
      </c>
      <c r="E425">
        <v>1</v>
      </c>
      <c r="F425">
        <v>1</v>
      </c>
      <c r="G425">
        <v>1</v>
      </c>
      <c r="H425">
        <v>1</v>
      </c>
      <c r="I425" t="s">
        <v>575</v>
      </c>
      <c r="J425" t="s">
        <v>1067</v>
      </c>
      <c r="K425" t="s">
        <v>576</v>
      </c>
      <c r="L425">
        <v>1191</v>
      </c>
      <c r="N425">
        <v>1013</v>
      </c>
      <c r="O425" t="s">
        <v>574</v>
      </c>
      <c r="P425" t="s">
        <v>574</v>
      </c>
      <c r="Q425">
        <v>1</v>
      </c>
      <c r="W425">
        <v>0</v>
      </c>
      <c r="X425">
        <v>-1417349443</v>
      </c>
      <c r="Y425">
        <v>0.03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1</v>
      </c>
      <c r="AJ425">
        <v>1</v>
      </c>
      <c r="AK425">
        <v>6.08</v>
      </c>
      <c r="AL425">
        <v>1</v>
      </c>
      <c r="AN425">
        <v>0</v>
      </c>
      <c r="AO425">
        <v>1</v>
      </c>
      <c r="AP425">
        <v>0</v>
      </c>
      <c r="AQ425">
        <v>0</v>
      </c>
      <c r="AR425">
        <v>0</v>
      </c>
      <c r="AS425" t="s">
        <v>1067</v>
      </c>
      <c r="AT425">
        <v>0.03</v>
      </c>
      <c r="AU425" t="s">
        <v>1067</v>
      </c>
      <c r="AV425">
        <v>2</v>
      </c>
      <c r="AW425">
        <v>2</v>
      </c>
      <c r="AX425">
        <v>39486878</v>
      </c>
      <c r="AY425">
        <v>1</v>
      </c>
      <c r="AZ425">
        <v>0</v>
      </c>
      <c r="BA425">
        <v>409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CX425">
        <f ca="1">Y425*Source!I215</f>
        <v>9.5999999999999992E-3</v>
      </c>
      <c r="CY425">
        <f>AD425</f>
        <v>0</v>
      </c>
      <c r="CZ425">
        <f>AH425</f>
        <v>0</v>
      </c>
      <c r="DA425">
        <f>AL425</f>
        <v>1</v>
      </c>
      <c r="DB425">
        <v>0</v>
      </c>
    </row>
    <row r="426" spans="1:106">
      <c r="A426">
        <f ca="1">ROW(Source!A215)</f>
        <v>215</v>
      </c>
      <c r="B426">
        <v>39278658</v>
      </c>
      <c r="C426">
        <v>39486876</v>
      </c>
      <c r="D426">
        <v>36882452</v>
      </c>
      <c r="E426">
        <v>1</v>
      </c>
      <c r="F426">
        <v>1</v>
      </c>
      <c r="G426">
        <v>1</v>
      </c>
      <c r="H426">
        <v>2</v>
      </c>
      <c r="I426" t="s">
        <v>632</v>
      </c>
      <c r="J426" t="s">
        <v>633</v>
      </c>
      <c r="K426" t="s">
        <v>634</v>
      </c>
      <c r="L426">
        <v>1368</v>
      </c>
      <c r="N426">
        <v>1011</v>
      </c>
      <c r="O426" t="s">
        <v>580</v>
      </c>
      <c r="P426" t="s">
        <v>580</v>
      </c>
      <c r="Q426">
        <v>1</v>
      </c>
      <c r="W426">
        <v>0</v>
      </c>
      <c r="X426">
        <v>1188625873</v>
      </c>
      <c r="Y426">
        <v>0.03</v>
      </c>
      <c r="AA426">
        <v>0</v>
      </c>
      <c r="AB426">
        <v>190.06</v>
      </c>
      <c r="AC426">
        <v>13.5</v>
      </c>
      <c r="AD426">
        <v>0</v>
      </c>
      <c r="AE426">
        <v>0</v>
      </c>
      <c r="AF426">
        <v>31.26</v>
      </c>
      <c r="AG426">
        <v>13.5</v>
      </c>
      <c r="AH426">
        <v>0</v>
      </c>
      <c r="AI426">
        <v>1</v>
      </c>
      <c r="AJ426">
        <v>6.08</v>
      </c>
      <c r="AK426">
        <v>1</v>
      </c>
      <c r="AL426">
        <v>1</v>
      </c>
      <c r="AN426">
        <v>0</v>
      </c>
      <c r="AO426">
        <v>1</v>
      </c>
      <c r="AP426">
        <v>0</v>
      </c>
      <c r="AQ426">
        <v>0</v>
      </c>
      <c r="AR426">
        <v>0</v>
      </c>
      <c r="AS426" t="s">
        <v>1067</v>
      </c>
      <c r="AT426">
        <v>0.03</v>
      </c>
      <c r="AU426" t="s">
        <v>1067</v>
      </c>
      <c r="AV426">
        <v>0</v>
      </c>
      <c r="AW426">
        <v>2</v>
      </c>
      <c r="AX426">
        <v>39486879</v>
      </c>
      <c r="AY426">
        <v>1</v>
      </c>
      <c r="AZ426">
        <v>0</v>
      </c>
      <c r="BA426">
        <v>410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CX426">
        <f ca="1">Y426*Source!I215</f>
        <v>9.5999999999999992E-3</v>
      </c>
      <c r="CY426">
        <f>AB426</f>
        <v>190.06</v>
      </c>
      <c r="CZ426">
        <f>AF426</f>
        <v>31.26</v>
      </c>
      <c r="DA426">
        <f>AJ426</f>
        <v>6.08</v>
      </c>
      <c r="DB426">
        <v>0</v>
      </c>
    </row>
    <row r="427" spans="1:106">
      <c r="A427">
        <f ca="1">ROW(Source!A215)</f>
        <v>215</v>
      </c>
      <c r="B427">
        <v>39278658</v>
      </c>
      <c r="C427">
        <v>39486876</v>
      </c>
      <c r="D427">
        <v>36798786</v>
      </c>
      <c r="E427">
        <v>17</v>
      </c>
      <c r="F427">
        <v>1</v>
      </c>
      <c r="G427">
        <v>1</v>
      </c>
      <c r="H427">
        <v>3</v>
      </c>
      <c r="I427" t="s">
        <v>360</v>
      </c>
      <c r="J427" t="s">
        <v>1067</v>
      </c>
      <c r="K427" t="s">
        <v>361</v>
      </c>
      <c r="L427">
        <v>1354</v>
      </c>
      <c r="N427">
        <v>1010</v>
      </c>
      <c r="O427" t="s">
        <v>86</v>
      </c>
      <c r="P427" t="s">
        <v>86</v>
      </c>
      <c r="Q427">
        <v>1</v>
      </c>
      <c r="W427">
        <v>0</v>
      </c>
      <c r="X427">
        <v>264706411</v>
      </c>
      <c r="Y427">
        <v>100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6.08</v>
      </c>
      <c r="AJ427">
        <v>1</v>
      </c>
      <c r="AK427">
        <v>1</v>
      </c>
      <c r="AL427">
        <v>1</v>
      </c>
      <c r="AN427">
        <v>0</v>
      </c>
      <c r="AO427">
        <v>0</v>
      </c>
      <c r="AP427">
        <v>0</v>
      </c>
      <c r="AQ427">
        <v>0</v>
      </c>
      <c r="AR427">
        <v>0</v>
      </c>
      <c r="AS427" t="s">
        <v>1067</v>
      </c>
      <c r="AT427">
        <v>100</v>
      </c>
      <c r="AU427" t="s">
        <v>1067</v>
      </c>
      <c r="AV427">
        <v>0</v>
      </c>
      <c r="AW427">
        <v>2</v>
      </c>
      <c r="AX427">
        <v>39486880</v>
      </c>
      <c r="AY427">
        <v>1</v>
      </c>
      <c r="AZ427">
        <v>0</v>
      </c>
      <c r="BA427">
        <v>411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CX427">
        <f ca="1">Y427*Source!I215</f>
        <v>32</v>
      </c>
      <c r="CY427">
        <f>AA427</f>
        <v>0</v>
      </c>
      <c r="CZ427">
        <f>AE427</f>
        <v>0</v>
      </c>
      <c r="DA427">
        <f>AI427</f>
        <v>6.08</v>
      </c>
      <c r="DB427">
        <v>0</v>
      </c>
    </row>
    <row r="428" spans="1:106">
      <c r="A428">
        <f ca="1">ROW(Source!A215)</f>
        <v>215</v>
      </c>
      <c r="B428">
        <v>39278658</v>
      </c>
      <c r="C428">
        <v>39486876</v>
      </c>
      <c r="D428">
        <v>36854289</v>
      </c>
      <c r="E428">
        <v>1</v>
      </c>
      <c r="F428">
        <v>1</v>
      </c>
      <c r="G428">
        <v>1</v>
      </c>
      <c r="H428">
        <v>3</v>
      </c>
      <c r="I428" t="s">
        <v>356</v>
      </c>
      <c r="J428" t="s">
        <v>358</v>
      </c>
      <c r="K428" t="s">
        <v>357</v>
      </c>
      <c r="L428">
        <v>1354</v>
      </c>
      <c r="N428">
        <v>1010</v>
      </c>
      <c r="O428" t="s">
        <v>86</v>
      </c>
      <c r="P428" t="s">
        <v>86</v>
      </c>
      <c r="Q428">
        <v>1</v>
      </c>
      <c r="W428">
        <v>0</v>
      </c>
      <c r="X428">
        <v>-221208904</v>
      </c>
      <c r="Y428">
        <v>100</v>
      </c>
      <c r="AA428">
        <v>1343.68</v>
      </c>
      <c r="AB428">
        <v>0</v>
      </c>
      <c r="AC428">
        <v>0</v>
      </c>
      <c r="AD428">
        <v>0</v>
      </c>
      <c r="AE428">
        <v>221</v>
      </c>
      <c r="AF428">
        <v>0</v>
      </c>
      <c r="AG428">
        <v>0</v>
      </c>
      <c r="AH428">
        <v>0</v>
      </c>
      <c r="AI428">
        <v>6.08</v>
      </c>
      <c r="AJ428">
        <v>1</v>
      </c>
      <c r="AK428">
        <v>1</v>
      </c>
      <c r="AL428">
        <v>1</v>
      </c>
      <c r="AN428">
        <v>0</v>
      </c>
      <c r="AO428">
        <v>0</v>
      </c>
      <c r="AP428">
        <v>0</v>
      </c>
      <c r="AQ428">
        <v>0</v>
      </c>
      <c r="AR428">
        <v>0</v>
      </c>
      <c r="AS428" t="s">
        <v>1067</v>
      </c>
      <c r="AT428">
        <v>100</v>
      </c>
      <c r="AU428" t="s">
        <v>1067</v>
      </c>
      <c r="AV428">
        <v>0</v>
      </c>
      <c r="AW428">
        <v>1</v>
      </c>
      <c r="AX428">
        <v>-1</v>
      </c>
      <c r="AY428">
        <v>0</v>
      </c>
      <c r="AZ428">
        <v>0</v>
      </c>
      <c r="BA428" t="s">
        <v>1067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CX428">
        <f ca="1">Y428*Source!I215</f>
        <v>32</v>
      </c>
      <c r="CY428">
        <f>AA428</f>
        <v>1343.68</v>
      </c>
      <c r="CZ428">
        <f>AE428</f>
        <v>221</v>
      </c>
      <c r="DA428">
        <f>AI428</f>
        <v>6.08</v>
      </c>
      <c r="DB428">
        <v>0</v>
      </c>
    </row>
    <row r="429" spans="1:106">
      <c r="A429">
        <f ca="1">ROW(Source!A252)</f>
        <v>252</v>
      </c>
      <c r="B429">
        <v>39278658</v>
      </c>
      <c r="C429">
        <v>39279794</v>
      </c>
      <c r="D429">
        <v>37066837</v>
      </c>
      <c r="E429">
        <v>1</v>
      </c>
      <c r="F429">
        <v>1</v>
      </c>
      <c r="G429">
        <v>1</v>
      </c>
      <c r="H429">
        <v>1</v>
      </c>
      <c r="I429" t="s">
        <v>662</v>
      </c>
      <c r="J429" t="s">
        <v>1067</v>
      </c>
      <c r="K429" t="s">
        <v>663</v>
      </c>
      <c r="L429">
        <v>1191</v>
      </c>
      <c r="N429">
        <v>1013</v>
      </c>
      <c r="O429" t="s">
        <v>574</v>
      </c>
      <c r="P429" t="s">
        <v>574</v>
      </c>
      <c r="Q429">
        <v>1</v>
      </c>
      <c r="W429">
        <v>0</v>
      </c>
      <c r="X429">
        <v>1850719656</v>
      </c>
      <c r="Y429">
        <v>34.659999999999997</v>
      </c>
      <c r="AA429">
        <v>0</v>
      </c>
      <c r="AB429">
        <v>0</v>
      </c>
      <c r="AC429">
        <v>0</v>
      </c>
      <c r="AD429">
        <v>50.52</v>
      </c>
      <c r="AE429">
        <v>0</v>
      </c>
      <c r="AF429">
        <v>0</v>
      </c>
      <c r="AG429">
        <v>0</v>
      </c>
      <c r="AH429">
        <v>8.31</v>
      </c>
      <c r="AI429">
        <v>1</v>
      </c>
      <c r="AJ429">
        <v>1</v>
      </c>
      <c r="AK429">
        <v>1</v>
      </c>
      <c r="AL429">
        <v>6.08</v>
      </c>
      <c r="AN429">
        <v>0</v>
      </c>
      <c r="AO429">
        <v>1</v>
      </c>
      <c r="AP429">
        <v>0</v>
      </c>
      <c r="AQ429">
        <v>0</v>
      </c>
      <c r="AR429">
        <v>0</v>
      </c>
      <c r="AS429" t="s">
        <v>1067</v>
      </c>
      <c r="AT429">
        <v>34.659999999999997</v>
      </c>
      <c r="AU429" t="s">
        <v>1067</v>
      </c>
      <c r="AV429">
        <v>1</v>
      </c>
      <c r="AW429">
        <v>2</v>
      </c>
      <c r="AX429">
        <v>39279795</v>
      </c>
      <c r="AY429">
        <v>1</v>
      </c>
      <c r="AZ429">
        <v>0</v>
      </c>
      <c r="BA429">
        <v>412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CX429">
        <f ca="1">Y429*Source!I252</f>
        <v>134.41147999999998</v>
      </c>
      <c r="CY429">
        <f>AD429</f>
        <v>50.52</v>
      </c>
      <c r="CZ429">
        <f>AH429</f>
        <v>8.31</v>
      </c>
      <c r="DA429">
        <f>AL429</f>
        <v>6.08</v>
      </c>
      <c r="DB429">
        <v>0</v>
      </c>
    </row>
    <row r="430" spans="1:106">
      <c r="A430">
        <f ca="1">ROW(Source!A252)</f>
        <v>252</v>
      </c>
      <c r="B430">
        <v>39278658</v>
      </c>
      <c r="C430">
        <v>39279794</v>
      </c>
      <c r="D430">
        <v>37064876</v>
      </c>
      <c r="E430">
        <v>1</v>
      </c>
      <c r="F430">
        <v>1</v>
      </c>
      <c r="G430">
        <v>1</v>
      </c>
      <c r="H430">
        <v>1</v>
      </c>
      <c r="I430" t="s">
        <v>575</v>
      </c>
      <c r="J430" t="s">
        <v>1067</v>
      </c>
      <c r="K430" t="s">
        <v>576</v>
      </c>
      <c r="L430">
        <v>1191</v>
      </c>
      <c r="N430">
        <v>1013</v>
      </c>
      <c r="O430" t="s">
        <v>574</v>
      </c>
      <c r="P430" t="s">
        <v>574</v>
      </c>
      <c r="Q430">
        <v>1</v>
      </c>
      <c r="W430">
        <v>0</v>
      </c>
      <c r="X430">
        <v>-1417349443</v>
      </c>
      <c r="Y430">
        <v>0.1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1</v>
      </c>
      <c r="AJ430">
        <v>1</v>
      </c>
      <c r="AK430">
        <v>6.08</v>
      </c>
      <c r="AL430">
        <v>1</v>
      </c>
      <c r="AN430">
        <v>0</v>
      </c>
      <c r="AO430">
        <v>1</v>
      </c>
      <c r="AP430">
        <v>0</v>
      </c>
      <c r="AQ430">
        <v>0</v>
      </c>
      <c r="AR430">
        <v>0</v>
      </c>
      <c r="AS430" t="s">
        <v>1067</v>
      </c>
      <c r="AT430">
        <v>0.1</v>
      </c>
      <c r="AU430" t="s">
        <v>1067</v>
      </c>
      <c r="AV430">
        <v>2</v>
      </c>
      <c r="AW430">
        <v>2</v>
      </c>
      <c r="AX430">
        <v>39279796</v>
      </c>
      <c r="AY430">
        <v>1</v>
      </c>
      <c r="AZ430">
        <v>0</v>
      </c>
      <c r="BA430">
        <v>413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CX430">
        <f ca="1">Y430*Source!I252</f>
        <v>0.38780000000000003</v>
      </c>
      <c r="CY430">
        <f>AD430</f>
        <v>0</v>
      </c>
      <c r="CZ430">
        <f>AH430</f>
        <v>0</v>
      </c>
      <c r="DA430">
        <f>AL430</f>
        <v>1</v>
      </c>
      <c r="DB430">
        <v>0</v>
      </c>
    </row>
    <row r="431" spans="1:106">
      <c r="A431">
        <f ca="1">ROW(Source!A252)</f>
        <v>252</v>
      </c>
      <c r="B431">
        <v>39278658</v>
      </c>
      <c r="C431">
        <v>39279794</v>
      </c>
      <c r="D431">
        <v>36882452</v>
      </c>
      <c r="E431">
        <v>1</v>
      </c>
      <c r="F431">
        <v>1</v>
      </c>
      <c r="G431">
        <v>1</v>
      </c>
      <c r="H431">
        <v>2</v>
      </c>
      <c r="I431" t="s">
        <v>632</v>
      </c>
      <c r="J431" t="s">
        <v>633</v>
      </c>
      <c r="K431" t="s">
        <v>634</v>
      </c>
      <c r="L431">
        <v>1368</v>
      </c>
      <c r="N431">
        <v>1011</v>
      </c>
      <c r="O431" t="s">
        <v>580</v>
      </c>
      <c r="P431" t="s">
        <v>580</v>
      </c>
      <c r="Q431">
        <v>1</v>
      </c>
      <c r="W431">
        <v>0</v>
      </c>
      <c r="X431">
        <v>1188625873</v>
      </c>
      <c r="Y431">
        <v>0.1</v>
      </c>
      <c r="AA431">
        <v>0</v>
      </c>
      <c r="AB431">
        <v>190.06</v>
      </c>
      <c r="AC431">
        <v>13.5</v>
      </c>
      <c r="AD431">
        <v>0</v>
      </c>
      <c r="AE431">
        <v>0</v>
      </c>
      <c r="AF431">
        <v>31.26</v>
      </c>
      <c r="AG431">
        <v>13.5</v>
      </c>
      <c r="AH431">
        <v>0</v>
      </c>
      <c r="AI431">
        <v>1</v>
      </c>
      <c r="AJ431">
        <v>6.08</v>
      </c>
      <c r="AK431">
        <v>1</v>
      </c>
      <c r="AL431">
        <v>1</v>
      </c>
      <c r="AN431">
        <v>0</v>
      </c>
      <c r="AO431">
        <v>1</v>
      </c>
      <c r="AP431">
        <v>0</v>
      </c>
      <c r="AQ431">
        <v>0</v>
      </c>
      <c r="AR431">
        <v>0</v>
      </c>
      <c r="AS431" t="s">
        <v>1067</v>
      </c>
      <c r="AT431">
        <v>0.1</v>
      </c>
      <c r="AU431" t="s">
        <v>1067</v>
      </c>
      <c r="AV431">
        <v>0</v>
      </c>
      <c r="AW431">
        <v>2</v>
      </c>
      <c r="AX431">
        <v>39279797</v>
      </c>
      <c r="AY431">
        <v>1</v>
      </c>
      <c r="AZ431">
        <v>0</v>
      </c>
      <c r="BA431">
        <v>414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CX431">
        <f ca="1">Y431*Source!I252</f>
        <v>0.38780000000000003</v>
      </c>
      <c r="CY431">
        <f>AB431</f>
        <v>190.06</v>
      </c>
      <c r="CZ431">
        <f>AF431</f>
        <v>31.26</v>
      </c>
      <c r="DA431">
        <f>AJ431</f>
        <v>6.08</v>
      </c>
      <c r="DB431">
        <v>0</v>
      </c>
    </row>
    <row r="432" spans="1:106">
      <c r="A432">
        <f ca="1">ROW(Source!A252)</f>
        <v>252</v>
      </c>
      <c r="B432">
        <v>39278658</v>
      </c>
      <c r="C432">
        <v>39279794</v>
      </c>
      <c r="D432">
        <v>36883789</v>
      </c>
      <c r="E432">
        <v>1</v>
      </c>
      <c r="F432">
        <v>1</v>
      </c>
      <c r="G432">
        <v>1</v>
      </c>
      <c r="H432">
        <v>2</v>
      </c>
      <c r="I432" t="s">
        <v>592</v>
      </c>
      <c r="J432" t="s">
        <v>593</v>
      </c>
      <c r="K432" t="s">
        <v>594</v>
      </c>
      <c r="L432">
        <v>1368</v>
      </c>
      <c r="N432">
        <v>1011</v>
      </c>
      <c r="O432" t="s">
        <v>580</v>
      </c>
      <c r="P432" t="s">
        <v>580</v>
      </c>
      <c r="Q432">
        <v>1</v>
      </c>
      <c r="W432">
        <v>0</v>
      </c>
      <c r="X432">
        <v>792402865</v>
      </c>
      <c r="Y432">
        <v>3.3</v>
      </c>
      <c r="AA432">
        <v>0</v>
      </c>
      <c r="AB432">
        <v>7.3</v>
      </c>
      <c r="AC432">
        <v>0</v>
      </c>
      <c r="AD432">
        <v>0</v>
      </c>
      <c r="AE432">
        <v>0</v>
      </c>
      <c r="AF432">
        <v>1.2</v>
      </c>
      <c r="AG432">
        <v>0</v>
      </c>
      <c r="AH432">
        <v>0</v>
      </c>
      <c r="AI432">
        <v>1</v>
      </c>
      <c r="AJ432">
        <v>6.08</v>
      </c>
      <c r="AK432">
        <v>1</v>
      </c>
      <c r="AL432">
        <v>1</v>
      </c>
      <c r="AN432">
        <v>0</v>
      </c>
      <c r="AO432">
        <v>1</v>
      </c>
      <c r="AP432">
        <v>0</v>
      </c>
      <c r="AQ432">
        <v>0</v>
      </c>
      <c r="AR432">
        <v>0</v>
      </c>
      <c r="AS432" t="s">
        <v>1067</v>
      </c>
      <c r="AT432">
        <v>3.3</v>
      </c>
      <c r="AU432" t="s">
        <v>1067</v>
      </c>
      <c r="AV432">
        <v>0</v>
      </c>
      <c r="AW432">
        <v>2</v>
      </c>
      <c r="AX432">
        <v>39279798</v>
      </c>
      <c r="AY432">
        <v>1</v>
      </c>
      <c r="AZ432">
        <v>0</v>
      </c>
      <c r="BA432">
        <v>415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CX432">
        <f ca="1">Y432*Source!I252</f>
        <v>12.7974</v>
      </c>
      <c r="CY432">
        <f>AB432</f>
        <v>7.3</v>
      </c>
      <c r="CZ432">
        <f>AF432</f>
        <v>1.2</v>
      </c>
      <c r="DA432">
        <f>AJ432</f>
        <v>6.08</v>
      </c>
      <c r="DB432">
        <v>0</v>
      </c>
    </row>
    <row r="433" spans="1:106">
      <c r="A433">
        <f ca="1">ROW(Source!A252)</f>
        <v>252</v>
      </c>
      <c r="B433">
        <v>39278658</v>
      </c>
      <c r="C433">
        <v>39279794</v>
      </c>
      <c r="D433">
        <v>36800140</v>
      </c>
      <c r="E433">
        <v>1</v>
      </c>
      <c r="F433">
        <v>1</v>
      </c>
      <c r="G433">
        <v>1</v>
      </c>
      <c r="H433">
        <v>3</v>
      </c>
      <c r="I433" t="s">
        <v>921</v>
      </c>
      <c r="J433" t="s">
        <v>922</v>
      </c>
      <c r="K433" t="s">
        <v>923</v>
      </c>
      <c r="L433">
        <v>1339</v>
      </c>
      <c r="N433">
        <v>1007</v>
      </c>
      <c r="O433" t="s">
        <v>1249</v>
      </c>
      <c r="P433" t="s">
        <v>1249</v>
      </c>
      <c r="Q433">
        <v>1</v>
      </c>
      <c r="W433">
        <v>0</v>
      </c>
      <c r="X433">
        <v>1706747518</v>
      </c>
      <c r="Y433">
        <v>0</v>
      </c>
      <c r="AA433">
        <v>234.14</v>
      </c>
      <c r="AB433">
        <v>0</v>
      </c>
      <c r="AC433">
        <v>0</v>
      </c>
      <c r="AD433">
        <v>0</v>
      </c>
      <c r="AE433">
        <v>38.51</v>
      </c>
      <c r="AF433">
        <v>0</v>
      </c>
      <c r="AG433">
        <v>0</v>
      </c>
      <c r="AH433">
        <v>0</v>
      </c>
      <c r="AI433">
        <v>6.08</v>
      </c>
      <c r="AJ433">
        <v>1</v>
      </c>
      <c r="AK433">
        <v>1</v>
      </c>
      <c r="AL433">
        <v>1</v>
      </c>
      <c r="AN433">
        <v>0</v>
      </c>
      <c r="AO433">
        <v>1</v>
      </c>
      <c r="AP433">
        <v>1</v>
      </c>
      <c r="AQ433">
        <v>0</v>
      </c>
      <c r="AR433">
        <v>0</v>
      </c>
      <c r="AS433" t="s">
        <v>1067</v>
      </c>
      <c r="AT433">
        <v>0.43</v>
      </c>
      <c r="AU433" t="s">
        <v>367</v>
      </c>
      <c r="AV433">
        <v>0</v>
      </c>
      <c r="AW433">
        <v>2</v>
      </c>
      <c r="AX433">
        <v>39279799</v>
      </c>
      <c r="AY433">
        <v>1</v>
      </c>
      <c r="AZ433">
        <v>0</v>
      </c>
      <c r="BA433">
        <v>416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CX433">
        <f ca="1">Y433*Source!I252</f>
        <v>0</v>
      </c>
      <c r="CY433">
        <f>AA433</f>
        <v>234.14</v>
      </c>
      <c r="CZ433">
        <f>AE433</f>
        <v>38.51</v>
      </c>
      <c r="DA433">
        <f>AI433</f>
        <v>6.08</v>
      </c>
      <c r="DB433">
        <v>0</v>
      </c>
    </row>
    <row r="434" spans="1:106">
      <c r="A434">
        <f ca="1">ROW(Source!A252)</f>
        <v>252</v>
      </c>
      <c r="B434">
        <v>39278658</v>
      </c>
      <c r="C434">
        <v>39279794</v>
      </c>
      <c r="D434">
        <v>36800159</v>
      </c>
      <c r="E434">
        <v>1</v>
      </c>
      <c r="F434">
        <v>1</v>
      </c>
      <c r="G434">
        <v>1</v>
      </c>
      <c r="H434">
        <v>3</v>
      </c>
      <c r="I434" t="s">
        <v>598</v>
      </c>
      <c r="J434" t="s">
        <v>599</v>
      </c>
      <c r="K434" t="s">
        <v>600</v>
      </c>
      <c r="L434">
        <v>1339</v>
      </c>
      <c r="N434">
        <v>1007</v>
      </c>
      <c r="O434" t="s">
        <v>1249</v>
      </c>
      <c r="P434" t="s">
        <v>1249</v>
      </c>
      <c r="Q434">
        <v>1</v>
      </c>
      <c r="W434">
        <v>0</v>
      </c>
      <c r="X434">
        <v>1262771840</v>
      </c>
      <c r="Y434">
        <v>0</v>
      </c>
      <c r="AA434">
        <v>37.82</v>
      </c>
      <c r="AB434">
        <v>0</v>
      </c>
      <c r="AC434">
        <v>0</v>
      </c>
      <c r="AD434">
        <v>0</v>
      </c>
      <c r="AE434">
        <v>6.22</v>
      </c>
      <c r="AF434">
        <v>0</v>
      </c>
      <c r="AG434">
        <v>0</v>
      </c>
      <c r="AH434">
        <v>0</v>
      </c>
      <c r="AI434">
        <v>6.08</v>
      </c>
      <c r="AJ434">
        <v>1</v>
      </c>
      <c r="AK434">
        <v>1</v>
      </c>
      <c r="AL434">
        <v>1</v>
      </c>
      <c r="AN434">
        <v>0</v>
      </c>
      <c r="AO434">
        <v>1</v>
      </c>
      <c r="AP434">
        <v>1</v>
      </c>
      <c r="AQ434">
        <v>0</v>
      </c>
      <c r="AR434">
        <v>0</v>
      </c>
      <c r="AS434" t="s">
        <v>1067</v>
      </c>
      <c r="AT434">
        <v>2.74</v>
      </c>
      <c r="AU434" t="s">
        <v>367</v>
      </c>
      <c r="AV434">
        <v>0</v>
      </c>
      <c r="AW434">
        <v>2</v>
      </c>
      <c r="AX434">
        <v>39279800</v>
      </c>
      <c r="AY434">
        <v>1</v>
      </c>
      <c r="AZ434">
        <v>0</v>
      </c>
      <c r="BA434">
        <v>417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CX434">
        <f ca="1">Y434*Source!I252</f>
        <v>0</v>
      </c>
      <c r="CY434">
        <f>AA434</f>
        <v>37.82</v>
      </c>
      <c r="CZ434">
        <f>AE434</f>
        <v>6.22</v>
      </c>
      <c r="DA434">
        <f>AI434</f>
        <v>6.08</v>
      </c>
      <c r="DB434">
        <v>0</v>
      </c>
    </row>
    <row r="435" spans="1:106">
      <c r="A435">
        <f ca="1">ROW(Source!A253)</f>
        <v>253</v>
      </c>
      <c r="B435">
        <v>39278658</v>
      </c>
      <c r="C435">
        <v>39279803</v>
      </c>
      <c r="D435">
        <v>37066837</v>
      </c>
      <c r="E435">
        <v>1</v>
      </c>
      <c r="F435">
        <v>1</v>
      </c>
      <c r="G435">
        <v>1</v>
      </c>
      <c r="H435">
        <v>1</v>
      </c>
      <c r="I435" t="s">
        <v>662</v>
      </c>
      <c r="J435" t="s">
        <v>1067</v>
      </c>
      <c r="K435" t="s">
        <v>663</v>
      </c>
      <c r="L435">
        <v>1191</v>
      </c>
      <c r="N435">
        <v>1013</v>
      </c>
      <c r="O435" t="s">
        <v>574</v>
      </c>
      <c r="P435" t="s">
        <v>574</v>
      </c>
      <c r="Q435">
        <v>1</v>
      </c>
      <c r="W435">
        <v>0</v>
      </c>
      <c r="X435">
        <v>1850719656</v>
      </c>
      <c r="Y435">
        <v>59.62</v>
      </c>
      <c r="AA435">
        <v>0</v>
      </c>
      <c r="AB435">
        <v>0</v>
      </c>
      <c r="AC435">
        <v>0</v>
      </c>
      <c r="AD435">
        <v>50.52</v>
      </c>
      <c r="AE435">
        <v>0</v>
      </c>
      <c r="AF435">
        <v>0</v>
      </c>
      <c r="AG435">
        <v>0</v>
      </c>
      <c r="AH435">
        <v>8.31</v>
      </c>
      <c r="AI435">
        <v>1</v>
      </c>
      <c r="AJ435">
        <v>1</v>
      </c>
      <c r="AK435">
        <v>1</v>
      </c>
      <c r="AL435">
        <v>6.08</v>
      </c>
      <c r="AN435">
        <v>0</v>
      </c>
      <c r="AO435">
        <v>1</v>
      </c>
      <c r="AP435">
        <v>0</v>
      </c>
      <c r="AQ435">
        <v>0</v>
      </c>
      <c r="AR435">
        <v>0</v>
      </c>
      <c r="AS435" t="s">
        <v>1067</v>
      </c>
      <c r="AT435">
        <v>59.62</v>
      </c>
      <c r="AU435" t="s">
        <v>1067</v>
      </c>
      <c r="AV435">
        <v>1</v>
      </c>
      <c r="AW435">
        <v>2</v>
      </c>
      <c r="AX435">
        <v>39279804</v>
      </c>
      <c r="AY435">
        <v>1</v>
      </c>
      <c r="AZ435">
        <v>0</v>
      </c>
      <c r="BA435">
        <v>419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CX435">
        <f ca="1">Y435*Source!I253</f>
        <v>42.926399999999994</v>
      </c>
      <c r="CY435">
        <f>AD435</f>
        <v>50.52</v>
      </c>
      <c r="CZ435">
        <f>AH435</f>
        <v>8.31</v>
      </c>
      <c r="DA435">
        <f>AL435</f>
        <v>6.08</v>
      </c>
      <c r="DB435">
        <v>0</v>
      </c>
    </row>
    <row r="436" spans="1:106">
      <c r="A436">
        <f ca="1">ROW(Source!A253)</f>
        <v>253</v>
      </c>
      <c r="B436">
        <v>39278658</v>
      </c>
      <c r="C436">
        <v>39279803</v>
      </c>
      <c r="D436">
        <v>37064876</v>
      </c>
      <c r="E436">
        <v>1</v>
      </c>
      <c r="F436">
        <v>1</v>
      </c>
      <c r="G436">
        <v>1</v>
      </c>
      <c r="H436">
        <v>1</v>
      </c>
      <c r="I436" t="s">
        <v>575</v>
      </c>
      <c r="J436" t="s">
        <v>1067</v>
      </c>
      <c r="K436" t="s">
        <v>576</v>
      </c>
      <c r="L436">
        <v>1191</v>
      </c>
      <c r="N436">
        <v>1013</v>
      </c>
      <c r="O436" t="s">
        <v>574</v>
      </c>
      <c r="P436" t="s">
        <v>574</v>
      </c>
      <c r="Q436">
        <v>1</v>
      </c>
      <c r="W436">
        <v>0</v>
      </c>
      <c r="X436">
        <v>-1417349443</v>
      </c>
      <c r="Y436">
        <v>0.17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1</v>
      </c>
      <c r="AJ436">
        <v>1</v>
      </c>
      <c r="AK436">
        <v>6.08</v>
      </c>
      <c r="AL436">
        <v>1</v>
      </c>
      <c r="AN436">
        <v>0</v>
      </c>
      <c r="AO436">
        <v>1</v>
      </c>
      <c r="AP436">
        <v>0</v>
      </c>
      <c r="AQ436">
        <v>0</v>
      </c>
      <c r="AR436">
        <v>0</v>
      </c>
      <c r="AS436" t="s">
        <v>1067</v>
      </c>
      <c r="AT436">
        <v>0.17</v>
      </c>
      <c r="AU436" t="s">
        <v>1067</v>
      </c>
      <c r="AV436">
        <v>2</v>
      </c>
      <c r="AW436">
        <v>2</v>
      </c>
      <c r="AX436">
        <v>39279805</v>
      </c>
      <c r="AY436">
        <v>1</v>
      </c>
      <c r="AZ436">
        <v>0</v>
      </c>
      <c r="BA436">
        <v>420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CX436">
        <f ca="1">Y436*Source!I253</f>
        <v>0.12240000000000001</v>
      </c>
      <c r="CY436">
        <f>AD436</f>
        <v>0</v>
      </c>
      <c r="CZ436">
        <f>AH436</f>
        <v>0</v>
      </c>
      <c r="DA436">
        <f>AL436</f>
        <v>1</v>
      </c>
      <c r="DB436">
        <v>0</v>
      </c>
    </row>
    <row r="437" spans="1:106">
      <c r="A437">
        <f ca="1">ROW(Source!A253)</f>
        <v>253</v>
      </c>
      <c r="B437">
        <v>39278658</v>
      </c>
      <c r="C437">
        <v>39279803</v>
      </c>
      <c r="D437">
        <v>36882452</v>
      </c>
      <c r="E437">
        <v>1</v>
      </c>
      <c r="F437">
        <v>1</v>
      </c>
      <c r="G437">
        <v>1</v>
      </c>
      <c r="H437">
        <v>2</v>
      </c>
      <c r="I437" t="s">
        <v>632</v>
      </c>
      <c r="J437" t="s">
        <v>633</v>
      </c>
      <c r="K437" t="s">
        <v>634</v>
      </c>
      <c r="L437">
        <v>1368</v>
      </c>
      <c r="N437">
        <v>1011</v>
      </c>
      <c r="O437" t="s">
        <v>580</v>
      </c>
      <c r="P437" t="s">
        <v>580</v>
      </c>
      <c r="Q437">
        <v>1</v>
      </c>
      <c r="W437">
        <v>0</v>
      </c>
      <c r="X437">
        <v>1188625873</v>
      </c>
      <c r="Y437">
        <v>0.17</v>
      </c>
      <c r="AA437">
        <v>0</v>
      </c>
      <c r="AB437">
        <v>190.06</v>
      </c>
      <c r="AC437">
        <v>13.5</v>
      </c>
      <c r="AD437">
        <v>0</v>
      </c>
      <c r="AE437">
        <v>0</v>
      </c>
      <c r="AF437">
        <v>31.26</v>
      </c>
      <c r="AG437">
        <v>13.5</v>
      </c>
      <c r="AH437">
        <v>0</v>
      </c>
      <c r="AI437">
        <v>1</v>
      </c>
      <c r="AJ437">
        <v>6.08</v>
      </c>
      <c r="AK437">
        <v>1</v>
      </c>
      <c r="AL437">
        <v>1</v>
      </c>
      <c r="AN437">
        <v>0</v>
      </c>
      <c r="AO437">
        <v>1</v>
      </c>
      <c r="AP437">
        <v>0</v>
      </c>
      <c r="AQ437">
        <v>0</v>
      </c>
      <c r="AR437">
        <v>0</v>
      </c>
      <c r="AS437" t="s">
        <v>1067</v>
      </c>
      <c r="AT437">
        <v>0.17</v>
      </c>
      <c r="AU437" t="s">
        <v>1067</v>
      </c>
      <c r="AV437">
        <v>0</v>
      </c>
      <c r="AW437">
        <v>2</v>
      </c>
      <c r="AX437">
        <v>39279806</v>
      </c>
      <c r="AY437">
        <v>1</v>
      </c>
      <c r="AZ437">
        <v>0</v>
      </c>
      <c r="BA437">
        <v>421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CX437">
        <f ca="1">Y437*Source!I253</f>
        <v>0.12240000000000001</v>
      </c>
      <c r="CY437">
        <f>AB437</f>
        <v>190.06</v>
      </c>
      <c r="CZ437">
        <f>AF437</f>
        <v>31.26</v>
      </c>
      <c r="DA437">
        <f>AJ437</f>
        <v>6.08</v>
      </c>
      <c r="DB437">
        <v>0</v>
      </c>
    </row>
    <row r="438" spans="1:106">
      <c r="A438">
        <f ca="1">ROW(Source!A253)</f>
        <v>253</v>
      </c>
      <c r="B438">
        <v>39278658</v>
      </c>
      <c r="C438">
        <v>39279803</v>
      </c>
      <c r="D438">
        <v>36883789</v>
      </c>
      <c r="E438">
        <v>1</v>
      </c>
      <c r="F438">
        <v>1</v>
      </c>
      <c r="G438">
        <v>1</v>
      </c>
      <c r="H438">
        <v>2</v>
      </c>
      <c r="I438" t="s">
        <v>592</v>
      </c>
      <c r="J438" t="s">
        <v>593</v>
      </c>
      <c r="K438" t="s">
        <v>594</v>
      </c>
      <c r="L438">
        <v>1368</v>
      </c>
      <c r="N438">
        <v>1011</v>
      </c>
      <c r="O438" t="s">
        <v>580</v>
      </c>
      <c r="P438" t="s">
        <v>580</v>
      </c>
      <c r="Q438">
        <v>1</v>
      </c>
      <c r="W438">
        <v>0</v>
      </c>
      <c r="X438">
        <v>792402865</v>
      </c>
      <c r="Y438">
        <v>5.7</v>
      </c>
      <c r="AA438">
        <v>0</v>
      </c>
      <c r="AB438">
        <v>7.3</v>
      </c>
      <c r="AC438">
        <v>0</v>
      </c>
      <c r="AD438">
        <v>0</v>
      </c>
      <c r="AE438">
        <v>0</v>
      </c>
      <c r="AF438">
        <v>1.2</v>
      </c>
      <c r="AG438">
        <v>0</v>
      </c>
      <c r="AH438">
        <v>0</v>
      </c>
      <c r="AI438">
        <v>1</v>
      </c>
      <c r="AJ438">
        <v>6.08</v>
      </c>
      <c r="AK438">
        <v>1</v>
      </c>
      <c r="AL438">
        <v>1</v>
      </c>
      <c r="AN438">
        <v>0</v>
      </c>
      <c r="AO438">
        <v>1</v>
      </c>
      <c r="AP438">
        <v>0</v>
      </c>
      <c r="AQ438">
        <v>0</v>
      </c>
      <c r="AR438">
        <v>0</v>
      </c>
      <c r="AS438" t="s">
        <v>1067</v>
      </c>
      <c r="AT438">
        <v>5.7</v>
      </c>
      <c r="AU438" t="s">
        <v>1067</v>
      </c>
      <c r="AV438">
        <v>0</v>
      </c>
      <c r="AW438">
        <v>2</v>
      </c>
      <c r="AX438">
        <v>39279807</v>
      </c>
      <c r="AY438">
        <v>1</v>
      </c>
      <c r="AZ438">
        <v>0</v>
      </c>
      <c r="BA438">
        <v>422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CX438">
        <f ca="1">Y438*Source!I253</f>
        <v>4.1040000000000001</v>
      </c>
      <c r="CY438">
        <f>AB438</f>
        <v>7.3</v>
      </c>
      <c r="CZ438">
        <f>AF438</f>
        <v>1.2</v>
      </c>
      <c r="DA438">
        <f>AJ438</f>
        <v>6.08</v>
      </c>
      <c r="DB438">
        <v>0</v>
      </c>
    </row>
    <row r="439" spans="1:106">
      <c r="A439">
        <f ca="1">ROW(Source!A253)</f>
        <v>253</v>
      </c>
      <c r="B439">
        <v>39278658</v>
      </c>
      <c r="C439">
        <v>39279803</v>
      </c>
      <c r="D439">
        <v>36800140</v>
      </c>
      <c r="E439">
        <v>1</v>
      </c>
      <c r="F439">
        <v>1</v>
      </c>
      <c r="G439">
        <v>1</v>
      </c>
      <c r="H439">
        <v>3</v>
      </c>
      <c r="I439" t="s">
        <v>921</v>
      </c>
      <c r="J439" t="s">
        <v>922</v>
      </c>
      <c r="K439" t="s">
        <v>923</v>
      </c>
      <c r="L439">
        <v>1339</v>
      </c>
      <c r="N439">
        <v>1007</v>
      </c>
      <c r="O439" t="s">
        <v>1249</v>
      </c>
      <c r="P439" t="s">
        <v>1249</v>
      </c>
      <c r="Q439">
        <v>1</v>
      </c>
      <c r="W439">
        <v>0</v>
      </c>
      <c r="X439">
        <v>1706747518</v>
      </c>
      <c r="Y439">
        <v>0</v>
      </c>
      <c r="AA439">
        <v>234.14</v>
      </c>
      <c r="AB439">
        <v>0</v>
      </c>
      <c r="AC439">
        <v>0</v>
      </c>
      <c r="AD439">
        <v>0</v>
      </c>
      <c r="AE439">
        <v>38.51</v>
      </c>
      <c r="AF439">
        <v>0</v>
      </c>
      <c r="AG439">
        <v>0</v>
      </c>
      <c r="AH439">
        <v>0</v>
      </c>
      <c r="AI439">
        <v>6.08</v>
      </c>
      <c r="AJ439">
        <v>1</v>
      </c>
      <c r="AK439">
        <v>1</v>
      </c>
      <c r="AL439">
        <v>1</v>
      </c>
      <c r="AN439">
        <v>0</v>
      </c>
      <c r="AO439">
        <v>1</v>
      </c>
      <c r="AP439">
        <v>1</v>
      </c>
      <c r="AQ439">
        <v>0</v>
      </c>
      <c r="AR439">
        <v>0</v>
      </c>
      <c r="AS439" t="s">
        <v>1067</v>
      </c>
      <c r="AT439">
        <v>0.74</v>
      </c>
      <c r="AU439" t="s">
        <v>367</v>
      </c>
      <c r="AV439">
        <v>0</v>
      </c>
      <c r="AW439">
        <v>2</v>
      </c>
      <c r="AX439">
        <v>39279808</v>
      </c>
      <c r="AY439">
        <v>1</v>
      </c>
      <c r="AZ439">
        <v>0</v>
      </c>
      <c r="BA439">
        <v>423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CX439">
        <f ca="1">Y439*Source!I253</f>
        <v>0</v>
      </c>
      <c r="CY439">
        <f>AA439</f>
        <v>234.14</v>
      </c>
      <c r="CZ439">
        <f>AE439</f>
        <v>38.51</v>
      </c>
      <c r="DA439">
        <f>AI439</f>
        <v>6.08</v>
      </c>
      <c r="DB439">
        <v>0</v>
      </c>
    </row>
    <row r="440" spans="1:106">
      <c r="A440">
        <f ca="1">ROW(Source!A253)</f>
        <v>253</v>
      </c>
      <c r="B440">
        <v>39278658</v>
      </c>
      <c r="C440">
        <v>39279803</v>
      </c>
      <c r="D440">
        <v>36800159</v>
      </c>
      <c r="E440">
        <v>1</v>
      </c>
      <c r="F440">
        <v>1</v>
      </c>
      <c r="G440">
        <v>1</v>
      </c>
      <c r="H440">
        <v>3</v>
      </c>
      <c r="I440" t="s">
        <v>598</v>
      </c>
      <c r="J440" t="s">
        <v>599</v>
      </c>
      <c r="K440" t="s">
        <v>600</v>
      </c>
      <c r="L440">
        <v>1339</v>
      </c>
      <c r="N440">
        <v>1007</v>
      </c>
      <c r="O440" t="s">
        <v>1249</v>
      </c>
      <c r="P440" t="s">
        <v>1249</v>
      </c>
      <c r="Q440">
        <v>1</v>
      </c>
      <c r="W440">
        <v>0</v>
      </c>
      <c r="X440">
        <v>1262771840</v>
      </c>
      <c r="Y440">
        <v>0</v>
      </c>
      <c r="AA440">
        <v>37.82</v>
      </c>
      <c r="AB440">
        <v>0</v>
      </c>
      <c r="AC440">
        <v>0</v>
      </c>
      <c r="AD440">
        <v>0</v>
      </c>
      <c r="AE440">
        <v>6.22</v>
      </c>
      <c r="AF440">
        <v>0</v>
      </c>
      <c r="AG440">
        <v>0</v>
      </c>
      <c r="AH440">
        <v>0</v>
      </c>
      <c r="AI440">
        <v>6.08</v>
      </c>
      <c r="AJ440">
        <v>1</v>
      </c>
      <c r="AK440">
        <v>1</v>
      </c>
      <c r="AL440">
        <v>1</v>
      </c>
      <c r="AN440">
        <v>0</v>
      </c>
      <c r="AO440">
        <v>1</v>
      </c>
      <c r="AP440">
        <v>1</v>
      </c>
      <c r="AQ440">
        <v>0</v>
      </c>
      <c r="AR440">
        <v>0</v>
      </c>
      <c r="AS440" t="s">
        <v>1067</v>
      </c>
      <c r="AT440">
        <v>4.7300000000000004</v>
      </c>
      <c r="AU440" t="s">
        <v>367</v>
      </c>
      <c r="AV440">
        <v>0</v>
      </c>
      <c r="AW440">
        <v>2</v>
      </c>
      <c r="AX440">
        <v>39279809</v>
      </c>
      <c r="AY440">
        <v>1</v>
      </c>
      <c r="AZ440">
        <v>0</v>
      </c>
      <c r="BA440">
        <v>424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CX440">
        <f ca="1">Y440*Source!I253</f>
        <v>0</v>
      </c>
      <c r="CY440">
        <f>AA440</f>
        <v>37.82</v>
      </c>
      <c r="CZ440">
        <f>AE440</f>
        <v>6.22</v>
      </c>
      <c r="DA440">
        <f>AI440</f>
        <v>6.08</v>
      </c>
      <c r="DB440">
        <v>0</v>
      </c>
    </row>
    <row r="441" spans="1:106">
      <c r="A441">
        <f ca="1">ROW(Source!A254)</f>
        <v>254</v>
      </c>
      <c r="B441">
        <v>39278658</v>
      </c>
      <c r="C441">
        <v>39279812</v>
      </c>
      <c r="D441">
        <v>37065946</v>
      </c>
      <c r="E441">
        <v>1</v>
      </c>
      <c r="F441">
        <v>1</v>
      </c>
      <c r="G441">
        <v>1</v>
      </c>
      <c r="H441">
        <v>1</v>
      </c>
      <c r="I441" t="s">
        <v>924</v>
      </c>
      <c r="J441" t="s">
        <v>1067</v>
      </c>
      <c r="K441" t="s">
        <v>925</v>
      </c>
      <c r="L441">
        <v>1191</v>
      </c>
      <c r="N441">
        <v>1013</v>
      </c>
      <c r="O441" t="s">
        <v>574</v>
      </c>
      <c r="P441" t="s">
        <v>574</v>
      </c>
      <c r="Q441">
        <v>1</v>
      </c>
      <c r="W441">
        <v>0</v>
      </c>
      <c r="X441">
        <v>152375061</v>
      </c>
      <c r="Y441">
        <v>158</v>
      </c>
      <c r="AA441">
        <v>0</v>
      </c>
      <c r="AB441">
        <v>0</v>
      </c>
      <c r="AC441">
        <v>0</v>
      </c>
      <c r="AD441">
        <v>47.85</v>
      </c>
      <c r="AE441">
        <v>0</v>
      </c>
      <c r="AF441">
        <v>0</v>
      </c>
      <c r="AG441">
        <v>0</v>
      </c>
      <c r="AH441">
        <v>7.87</v>
      </c>
      <c r="AI441">
        <v>1</v>
      </c>
      <c r="AJ441">
        <v>1</v>
      </c>
      <c r="AK441">
        <v>1</v>
      </c>
      <c r="AL441">
        <v>6.08</v>
      </c>
      <c r="AN441">
        <v>0</v>
      </c>
      <c r="AO441">
        <v>1</v>
      </c>
      <c r="AP441">
        <v>0</v>
      </c>
      <c r="AQ441">
        <v>0</v>
      </c>
      <c r="AR441">
        <v>0</v>
      </c>
      <c r="AS441" t="s">
        <v>1067</v>
      </c>
      <c r="AT441">
        <v>158</v>
      </c>
      <c r="AU441" t="s">
        <v>1067</v>
      </c>
      <c r="AV441">
        <v>1</v>
      </c>
      <c r="AW441">
        <v>2</v>
      </c>
      <c r="AX441">
        <v>39279813</v>
      </c>
      <c r="AY441">
        <v>1</v>
      </c>
      <c r="AZ441">
        <v>0</v>
      </c>
      <c r="BA441">
        <v>426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CX441">
        <f ca="1">Y441*Source!I254</f>
        <v>34.76</v>
      </c>
      <c r="CY441">
        <f>AD441</f>
        <v>47.85</v>
      </c>
      <c r="CZ441">
        <f>AH441</f>
        <v>7.87</v>
      </c>
      <c r="DA441">
        <f>AL441</f>
        <v>6.08</v>
      </c>
      <c r="DB441">
        <v>0</v>
      </c>
    </row>
    <row r="442" spans="1:106">
      <c r="A442">
        <f ca="1">ROW(Source!A254)</f>
        <v>254</v>
      </c>
      <c r="B442">
        <v>39278658</v>
      </c>
      <c r="C442">
        <v>39279812</v>
      </c>
      <c r="D442">
        <v>37064876</v>
      </c>
      <c r="E442">
        <v>1</v>
      </c>
      <c r="F442">
        <v>1</v>
      </c>
      <c r="G442">
        <v>1</v>
      </c>
      <c r="H442">
        <v>1</v>
      </c>
      <c r="I442" t="s">
        <v>575</v>
      </c>
      <c r="J442" t="s">
        <v>1067</v>
      </c>
      <c r="K442" t="s">
        <v>576</v>
      </c>
      <c r="L442">
        <v>1191</v>
      </c>
      <c r="N442">
        <v>1013</v>
      </c>
      <c r="O442" t="s">
        <v>574</v>
      </c>
      <c r="P442" t="s">
        <v>574</v>
      </c>
      <c r="Q442">
        <v>1</v>
      </c>
      <c r="W442">
        <v>0</v>
      </c>
      <c r="X442">
        <v>-1417349443</v>
      </c>
      <c r="Y442">
        <v>3.82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1</v>
      </c>
      <c r="AJ442">
        <v>1</v>
      </c>
      <c r="AK442">
        <v>6.08</v>
      </c>
      <c r="AL442">
        <v>1</v>
      </c>
      <c r="AN442">
        <v>0</v>
      </c>
      <c r="AO442">
        <v>1</v>
      </c>
      <c r="AP442">
        <v>0</v>
      </c>
      <c r="AQ442">
        <v>0</v>
      </c>
      <c r="AR442">
        <v>0</v>
      </c>
      <c r="AS442" t="s">
        <v>1067</v>
      </c>
      <c r="AT442">
        <v>3.82</v>
      </c>
      <c r="AU442" t="s">
        <v>1067</v>
      </c>
      <c r="AV442">
        <v>2</v>
      </c>
      <c r="AW442">
        <v>2</v>
      </c>
      <c r="AX442">
        <v>39279814</v>
      </c>
      <c r="AY442">
        <v>1</v>
      </c>
      <c r="AZ442">
        <v>0</v>
      </c>
      <c r="BA442">
        <v>427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CX442">
        <f ca="1">Y442*Source!I254</f>
        <v>0.84039999999999992</v>
      </c>
      <c r="CY442">
        <f>AD442</f>
        <v>0</v>
      </c>
      <c r="CZ442">
        <f>AH442</f>
        <v>0</v>
      </c>
      <c r="DA442">
        <f>AL442</f>
        <v>1</v>
      </c>
      <c r="DB442">
        <v>0</v>
      </c>
    </row>
    <row r="443" spans="1:106">
      <c r="A443">
        <f ca="1">ROW(Source!A254)</f>
        <v>254</v>
      </c>
      <c r="B443">
        <v>39278658</v>
      </c>
      <c r="C443">
        <v>39279812</v>
      </c>
      <c r="D443">
        <v>36882452</v>
      </c>
      <c r="E443">
        <v>1</v>
      </c>
      <c r="F443">
        <v>1</v>
      </c>
      <c r="G443">
        <v>1</v>
      </c>
      <c r="H443">
        <v>2</v>
      </c>
      <c r="I443" t="s">
        <v>632</v>
      </c>
      <c r="J443" t="s">
        <v>633</v>
      </c>
      <c r="K443" t="s">
        <v>634</v>
      </c>
      <c r="L443">
        <v>1368</v>
      </c>
      <c r="N443">
        <v>1011</v>
      </c>
      <c r="O443" t="s">
        <v>580</v>
      </c>
      <c r="P443" t="s">
        <v>580</v>
      </c>
      <c r="Q443">
        <v>1</v>
      </c>
      <c r="W443">
        <v>0</v>
      </c>
      <c r="X443">
        <v>1188625873</v>
      </c>
      <c r="Y443">
        <v>3.82</v>
      </c>
      <c r="AA443">
        <v>0</v>
      </c>
      <c r="AB443">
        <v>190.06</v>
      </c>
      <c r="AC443">
        <v>13.5</v>
      </c>
      <c r="AD443">
        <v>0</v>
      </c>
      <c r="AE443">
        <v>0</v>
      </c>
      <c r="AF443">
        <v>31.26</v>
      </c>
      <c r="AG443">
        <v>13.5</v>
      </c>
      <c r="AH443">
        <v>0</v>
      </c>
      <c r="AI443">
        <v>1</v>
      </c>
      <c r="AJ443">
        <v>6.08</v>
      </c>
      <c r="AK443">
        <v>1</v>
      </c>
      <c r="AL443">
        <v>1</v>
      </c>
      <c r="AN443">
        <v>0</v>
      </c>
      <c r="AO443">
        <v>1</v>
      </c>
      <c r="AP443">
        <v>0</v>
      </c>
      <c r="AQ443">
        <v>0</v>
      </c>
      <c r="AR443">
        <v>0</v>
      </c>
      <c r="AS443" t="s">
        <v>1067</v>
      </c>
      <c r="AT443">
        <v>3.82</v>
      </c>
      <c r="AU443" t="s">
        <v>1067</v>
      </c>
      <c r="AV443">
        <v>0</v>
      </c>
      <c r="AW443">
        <v>2</v>
      </c>
      <c r="AX443">
        <v>39279815</v>
      </c>
      <c r="AY443">
        <v>1</v>
      </c>
      <c r="AZ443">
        <v>0</v>
      </c>
      <c r="BA443">
        <v>428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CX443">
        <f ca="1">Y443*Source!I254</f>
        <v>0.84039999999999992</v>
      </c>
      <c r="CY443">
        <f>AB443</f>
        <v>190.06</v>
      </c>
      <c r="CZ443">
        <f>AF443</f>
        <v>31.26</v>
      </c>
      <c r="DA443">
        <f>AJ443</f>
        <v>6.08</v>
      </c>
      <c r="DB443">
        <v>0</v>
      </c>
    </row>
    <row r="444" spans="1:106">
      <c r="A444">
        <f ca="1">ROW(Source!A255)</f>
        <v>255</v>
      </c>
      <c r="B444">
        <v>39278658</v>
      </c>
      <c r="C444">
        <v>39279816</v>
      </c>
      <c r="D444">
        <v>37064928</v>
      </c>
      <c r="E444">
        <v>1</v>
      </c>
      <c r="F444">
        <v>1</v>
      </c>
      <c r="G444">
        <v>1</v>
      </c>
      <c r="H444">
        <v>1</v>
      </c>
      <c r="I444" t="s">
        <v>741</v>
      </c>
      <c r="J444" t="s">
        <v>1067</v>
      </c>
      <c r="K444" t="s">
        <v>742</v>
      </c>
      <c r="L444">
        <v>1191</v>
      </c>
      <c r="N444">
        <v>1013</v>
      </c>
      <c r="O444" t="s">
        <v>574</v>
      </c>
      <c r="P444" t="s">
        <v>574</v>
      </c>
      <c r="Q444">
        <v>1</v>
      </c>
      <c r="W444">
        <v>0</v>
      </c>
      <c r="X444">
        <v>145020957</v>
      </c>
      <c r="Y444">
        <v>6.4959999999999996</v>
      </c>
      <c r="AA444">
        <v>0</v>
      </c>
      <c r="AB444">
        <v>0</v>
      </c>
      <c r="AC444">
        <v>0</v>
      </c>
      <c r="AD444">
        <v>55.15</v>
      </c>
      <c r="AE444">
        <v>0</v>
      </c>
      <c r="AF444">
        <v>0</v>
      </c>
      <c r="AG444">
        <v>0</v>
      </c>
      <c r="AH444">
        <v>9.07</v>
      </c>
      <c r="AI444">
        <v>1</v>
      </c>
      <c r="AJ444">
        <v>1</v>
      </c>
      <c r="AK444">
        <v>1</v>
      </c>
      <c r="AL444">
        <v>6.08</v>
      </c>
      <c r="AN444">
        <v>0</v>
      </c>
      <c r="AO444">
        <v>1</v>
      </c>
      <c r="AP444">
        <v>1</v>
      </c>
      <c r="AQ444">
        <v>0</v>
      </c>
      <c r="AR444">
        <v>0</v>
      </c>
      <c r="AS444" t="s">
        <v>1067</v>
      </c>
      <c r="AT444">
        <v>16.239999999999998</v>
      </c>
      <c r="AU444" t="s">
        <v>383</v>
      </c>
      <c r="AV444">
        <v>1</v>
      </c>
      <c r="AW444">
        <v>2</v>
      </c>
      <c r="AX444">
        <v>39279817</v>
      </c>
      <c r="AY444">
        <v>1</v>
      </c>
      <c r="AZ444">
        <v>0</v>
      </c>
      <c r="BA444">
        <v>429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CX444">
        <f ca="1">Y444*Source!I255</f>
        <v>10.393599999999999</v>
      </c>
      <c r="CY444">
        <f>AD444</f>
        <v>55.15</v>
      </c>
      <c r="CZ444">
        <f>AH444</f>
        <v>9.07</v>
      </c>
      <c r="DA444">
        <f>AL444</f>
        <v>6.08</v>
      </c>
      <c r="DB444">
        <v>0</v>
      </c>
    </row>
    <row r="445" spans="1:106">
      <c r="A445">
        <f ca="1">ROW(Source!A255)</f>
        <v>255</v>
      </c>
      <c r="B445">
        <v>39278658</v>
      </c>
      <c r="C445">
        <v>39279816</v>
      </c>
      <c r="D445">
        <v>37064876</v>
      </c>
      <c r="E445">
        <v>1</v>
      </c>
      <c r="F445">
        <v>1</v>
      </c>
      <c r="G445">
        <v>1</v>
      </c>
      <c r="H445">
        <v>1</v>
      </c>
      <c r="I445" t="s">
        <v>575</v>
      </c>
      <c r="J445" t="s">
        <v>1067</v>
      </c>
      <c r="K445" t="s">
        <v>576</v>
      </c>
      <c r="L445">
        <v>1191</v>
      </c>
      <c r="N445">
        <v>1013</v>
      </c>
      <c r="O445" t="s">
        <v>574</v>
      </c>
      <c r="P445" t="s">
        <v>574</v>
      </c>
      <c r="Q445">
        <v>1</v>
      </c>
      <c r="W445">
        <v>0</v>
      </c>
      <c r="X445">
        <v>-1417349443</v>
      </c>
      <c r="Y445">
        <v>0.51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1</v>
      </c>
      <c r="AJ445">
        <v>1</v>
      </c>
      <c r="AK445">
        <v>6.08</v>
      </c>
      <c r="AL445">
        <v>1</v>
      </c>
      <c r="AN445">
        <v>0</v>
      </c>
      <c r="AO445">
        <v>1</v>
      </c>
      <c r="AP445">
        <v>0</v>
      </c>
      <c r="AQ445">
        <v>0</v>
      </c>
      <c r="AR445">
        <v>0</v>
      </c>
      <c r="AS445" t="s">
        <v>1067</v>
      </c>
      <c r="AT445">
        <v>0.51</v>
      </c>
      <c r="AU445" t="s">
        <v>1067</v>
      </c>
      <c r="AV445">
        <v>2</v>
      </c>
      <c r="AW445">
        <v>2</v>
      </c>
      <c r="AX445">
        <v>39279818</v>
      </c>
      <c r="AY445">
        <v>1</v>
      </c>
      <c r="AZ445">
        <v>2048</v>
      </c>
      <c r="BA445">
        <v>430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CX445">
        <f ca="1">Y445*Source!I255</f>
        <v>0.81600000000000006</v>
      </c>
      <c r="CY445">
        <f>AD445</f>
        <v>0</v>
      </c>
      <c r="CZ445">
        <f>AH445</f>
        <v>0</v>
      </c>
      <c r="DA445">
        <f>AL445</f>
        <v>1</v>
      </c>
      <c r="DB445">
        <v>0</v>
      </c>
    </row>
    <row r="446" spans="1:106">
      <c r="A446">
        <f ca="1">ROW(Source!A255)</f>
        <v>255</v>
      </c>
      <c r="B446">
        <v>39278658</v>
      </c>
      <c r="C446">
        <v>39279816</v>
      </c>
      <c r="D446">
        <v>36882057</v>
      </c>
      <c r="E446">
        <v>1</v>
      </c>
      <c r="F446">
        <v>1</v>
      </c>
      <c r="G446">
        <v>1</v>
      </c>
      <c r="H446">
        <v>2</v>
      </c>
      <c r="I446" t="s">
        <v>926</v>
      </c>
      <c r="J446" t="s">
        <v>927</v>
      </c>
      <c r="K446" t="s">
        <v>928</v>
      </c>
      <c r="L446">
        <v>1368</v>
      </c>
      <c r="N446">
        <v>1011</v>
      </c>
      <c r="O446" t="s">
        <v>580</v>
      </c>
      <c r="P446" t="s">
        <v>580</v>
      </c>
      <c r="Q446">
        <v>1</v>
      </c>
      <c r="W446">
        <v>0</v>
      </c>
      <c r="X446">
        <v>-1460065968</v>
      </c>
      <c r="Y446">
        <v>4.0000000000000001E-3</v>
      </c>
      <c r="AA446">
        <v>0</v>
      </c>
      <c r="AB446">
        <v>525.30999999999995</v>
      </c>
      <c r="AC446">
        <v>13.5</v>
      </c>
      <c r="AD446">
        <v>0</v>
      </c>
      <c r="AE446">
        <v>0</v>
      </c>
      <c r="AF446">
        <v>86.4</v>
      </c>
      <c r="AG446">
        <v>13.5</v>
      </c>
      <c r="AH446">
        <v>0</v>
      </c>
      <c r="AI446">
        <v>1</v>
      </c>
      <c r="AJ446">
        <v>6.08</v>
      </c>
      <c r="AK446">
        <v>1</v>
      </c>
      <c r="AL446">
        <v>1</v>
      </c>
      <c r="AN446">
        <v>0</v>
      </c>
      <c r="AO446">
        <v>1</v>
      </c>
      <c r="AP446">
        <v>1</v>
      </c>
      <c r="AQ446">
        <v>0</v>
      </c>
      <c r="AR446">
        <v>0</v>
      </c>
      <c r="AS446" t="s">
        <v>1067</v>
      </c>
      <c r="AT446">
        <v>0.01</v>
      </c>
      <c r="AU446" t="s">
        <v>383</v>
      </c>
      <c r="AV446">
        <v>0</v>
      </c>
      <c r="AW446">
        <v>2</v>
      </c>
      <c r="AX446">
        <v>39279819</v>
      </c>
      <c r="AY446">
        <v>1</v>
      </c>
      <c r="AZ446">
        <v>0</v>
      </c>
      <c r="BA446">
        <v>431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CX446">
        <f ca="1">Y446*Source!I255</f>
        <v>6.4000000000000003E-3</v>
      </c>
      <c r="CY446">
        <f>AB446</f>
        <v>525.30999999999995</v>
      </c>
      <c r="CZ446">
        <f>AF446</f>
        <v>86.4</v>
      </c>
      <c r="DA446">
        <f>AJ446</f>
        <v>6.08</v>
      </c>
      <c r="DB446">
        <v>0</v>
      </c>
    </row>
    <row r="447" spans="1:106">
      <c r="A447">
        <f ca="1">ROW(Source!A255)</f>
        <v>255</v>
      </c>
      <c r="B447">
        <v>39278658</v>
      </c>
      <c r="C447">
        <v>39279816</v>
      </c>
      <c r="D447">
        <v>36882159</v>
      </c>
      <c r="E447">
        <v>1</v>
      </c>
      <c r="F447">
        <v>1</v>
      </c>
      <c r="G447">
        <v>1</v>
      </c>
      <c r="H447">
        <v>2</v>
      </c>
      <c r="I447" t="s">
        <v>586</v>
      </c>
      <c r="J447" t="s">
        <v>587</v>
      </c>
      <c r="K447" t="s">
        <v>588</v>
      </c>
      <c r="L447">
        <v>1368</v>
      </c>
      <c r="N447">
        <v>1011</v>
      </c>
      <c r="O447" t="s">
        <v>580</v>
      </c>
      <c r="P447" t="s">
        <v>580</v>
      </c>
      <c r="Q447">
        <v>1</v>
      </c>
      <c r="W447">
        <v>0</v>
      </c>
      <c r="X447">
        <v>-1718674368</v>
      </c>
      <c r="Y447">
        <v>4.0000000000000008E-2</v>
      </c>
      <c r="AA447">
        <v>0</v>
      </c>
      <c r="AB447">
        <v>680.9</v>
      </c>
      <c r="AC447">
        <v>13.5</v>
      </c>
      <c r="AD447">
        <v>0</v>
      </c>
      <c r="AE447">
        <v>0</v>
      </c>
      <c r="AF447">
        <v>111.99</v>
      </c>
      <c r="AG447">
        <v>13.5</v>
      </c>
      <c r="AH447">
        <v>0</v>
      </c>
      <c r="AI447">
        <v>1</v>
      </c>
      <c r="AJ447">
        <v>6.08</v>
      </c>
      <c r="AK447">
        <v>1</v>
      </c>
      <c r="AL447">
        <v>1</v>
      </c>
      <c r="AN447">
        <v>0</v>
      </c>
      <c r="AO447">
        <v>1</v>
      </c>
      <c r="AP447">
        <v>1</v>
      </c>
      <c r="AQ447">
        <v>0</v>
      </c>
      <c r="AR447">
        <v>0</v>
      </c>
      <c r="AS447" t="s">
        <v>1067</v>
      </c>
      <c r="AT447">
        <v>0.1</v>
      </c>
      <c r="AU447" t="s">
        <v>383</v>
      </c>
      <c r="AV447">
        <v>0</v>
      </c>
      <c r="AW447">
        <v>2</v>
      </c>
      <c r="AX447">
        <v>39279820</v>
      </c>
      <c r="AY447">
        <v>1</v>
      </c>
      <c r="AZ447">
        <v>0</v>
      </c>
      <c r="BA447">
        <v>432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CX447">
        <f ca="1">Y447*Source!I255</f>
        <v>6.4000000000000015E-2</v>
      </c>
      <c r="CY447">
        <f>AB447</f>
        <v>680.9</v>
      </c>
      <c r="CZ447">
        <f>AF447</f>
        <v>111.99</v>
      </c>
      <c r="DA447">
        <f>AJ447</f>
        <v>6.08</v>
      </c>
      <c r="DB447">
        <v>0</v>
      </c>
    </row>
    <row r="448" spans="1:106">
      <c r="A448">
        <f ca="1">ROW(Source!A255)</f>
        <v>255</v>
      </c>
      <c r="B448">
        <v>39278658</v>
      </c>
      <c r="C448">
        <v>39279816</v>
      </c>
      <c r="D448">
        <v>36883554</v>
      </c>
      <c r="E448">
        <v>1</v>
      </c>
      <c r="F448">
        <v>1</v>
      </c>
      <c r="G448">
        <v>1</v>
      </c>
      <c r="H448">
        <v>2</v>
      </c>
      <c r="I448" t="s">
        <v>577</v>
      </c>
      <c r="J448" t="s">
        <v>578</v>
      </c>
      <c r="K448" t="s">
        <v>579</v>
      </c>
      <c r="L448">
        <v>1368</v>
      </c>
      <c r="N448">
        <v>1011</v>
      </c>
      <c r="O448" t="s">
        <v>580</v>
      </c>
      <c r="P448" t="s">
        <v>580</v>
      </c>
      <c r="Q448">
        <v>1</v>
      </c>
      <c r="W448">
        <v>0</v>
      </c>
      <c r="X448">
        <v>1372534845</v>
      </c>
      <c r="Y448">
        <v>0.16000000000000003</v>
      </c>
      <c r="AA448">
        <v>0</v>
      </c>
      <c r="AB448">
        <v>399.52</v>
      </c>
      <c r="AC448">
        <v>11.6</v>
      </c>
      <c r="AD448">
        <v>0</v>
      </c>
      <c r="AE448">
        <v>0</v>
      </c>
      <c r="AF448">
        <v>65.709999999999994</v>
      </c>
      <c r="AG448">
        <v>11.6</v>
      </c>
      <c r="AH448">
        <v>0</v>
      </c>
      <c r="AI448">
        <v>1</v>
      </c>
      <c r="AJ448">
        <v>6.08</v>
      </c>
      <c r="AK448">
        <v>1</v>
      </c>
      <c r="AL448">
        <v>1</v>
      </c>
      <c r="AN448">
        <v>0</v>
      </c>
      <c r="AO448">
        <v>1</v>
      </c>
      <c r="AP448">
        <v>1</v>
      </c>
      <c r="AQ448">
        <v>0</v>
      </c>
      <c r="AR448">
        <v>0</v>
      </c>
      <c r="AS448" t="s">
        <v>1067</v>
      </c>
      <c r="AT448">
        <v>0.4</v>
      </c>
      <c r="AU448" t="s">
        <v>383</v>
      </c>
      <c r="AV448">
        <v>0</v>
      </c>
      <c r="AW448">
        <v>2</v>
      </c>
      <c r="AX448">
        <v>39279821</v>
      </c>
      <c r="AY448">
        <v>1</v>
      </c>
      <c r="AZ448">
        <v>0</v>
      </c>
      <c r="BA448">
        <v>433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CX448">
        <f ca="1">Y448*Source!I255</f>
        <v>0.25600000000000006</v>
      </c>
      <c r="CY448">
        <f>AB448</f>
        <v>399.52</v>
      </c>
      <c r="CZ448">
        <f>AF448</f>
        <v>65.709999999999994</v>
      </c>
      <c r="DA448">
        <f>AJ448</f>
        <v>6.08</v>
      </c>
      <c r="DB448">
        <v>0</v>
      </c>
    </row>
    <row r="449" spans="1:106">
      <c r="A449">
        <f ca="1">ROW(Source!A255)</f>
        <v>255</v>
      </c>
      <c r="B449">
        <v>39278658</v>
      </c>
      <c r="C449">
        <v>39279816</v>
      </c>
      <c r="D449">
        <v>36802469</v>
      </c>
      <c r="E449">
        <v>1</v>
      </c>
      <c r="F449">
        <v>1</v>
      </c>
      <c r="G449">
        <v>1</v>
      </c>
      <c r="H449">
        <v>3</v>
      </c>
      <c r="I449" t="s">
        <v>929</v>
      </c>
      <c r="J449" t="s">
        <v>930</v>
      </c>
      <c r="K449" t="s">
        <v>931</v>
      </c>
      <c r="L449">
        <v>1346</v>
      </c>
      <c r="N449">
        <v>1009</v>
      </c>
      <c r="O449" t="s">
        <v>1227</v>
      </c>
      <c r="P449" t="s">
        <v>1227</v>
      </c>
      <c r="Q449">
        <v>1</v>
      </c>
      <c r="W449">
        <v>0</v>
      </c>
      <c r="X449">
        <v>-490687590</v>
      </c>
      <c r="Y449">
        <v>0</v>
      </c>
      <c r="AA449">
        <v>226.72</v>
      </c>
      <c r="AB449">
        <v>0</v>
      </c>
      <c r="AC449">
        <v>0</v>
      </c>
      <c r="AD449">
        <v>0</v>
      </c>
      <c r="AE449">
        <v>37.29</v>
      </c>
      <c r="AF449">
        <v>0</v>
      </c>
      <c r="AG449">
        <v>0</v>
      </c>
      <c r="AH449">
        <v>0</v>
      </c>
      <c r="AI449">
        <v>6.08</v>
      </c>
      <c r="AJ449">
        <v>1</v>
      </c>
      <c r="AK449">
        <v>1</v>
      </c>
      <c r="AL449">
        <v>1</v>
      </c>
      <c r="AN449">
        <v>0</v>
      </c>
      <c r="AO449">
        <v>1</v>
      </c>
      <c r="AP449">
        <v>1</v>
      </c>
      <c r="AQ449">
        <v>0</v>
      </c>
      <c r="AR449">
        <v>0</v>
      </c>
      <c r="AS449" t="s">
        <v>1067</v>
      </c>
      <c r="AT449">
        <v>0.11</v>
      </c>
      <c r="AU449" t="s">
        <v>1100</v>
      </c>
      <c r="AV449">
        <v>0</v>
      </c>
      <c r="AW449">
        <v>2</v>
      </c>
      <c r="AX449">
        <v>39279822</v>
      </c>
      <c r="AY449">
        <v>1</v>
      </c>
      <c r="AZ449">
        <v>0</v>
      </c>
      <c r="BA449">
        <v>434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CX449">
        <f ca="1">Y449*Source!I255</f>
        <v>0</v>
      </c>
      <c r="CY449">
        <f t="shared" ref="CY449:CY456" si="42">AA449</f>
        <v>226.72</v>
      </c>
      <c r="CZ449">
        <f t="shared" ref="CZ449:CZ456" si="43">AE449</f>
        <v>37.29</v>
      </c>
      <c r="DA449">
        <f t="shared" ref="DA449:DA456" si="44">AI449</f>
        <v>6.08</v>
      </c>
      <c r="DB449">
        <v>0</v>
      </c>
    </row>
    <row r="450" spans="1:106">
      <c r="A450">
        <f ca="1">ROW(Source!A255)</f>
        <v>255</v>
      </c>
      <c r="B450">
        <v>39278658</v>
      </c>
      <c r="C450">
        <v>39279816</v>
      </c>
      <c r="D450">
        <v>36804607</v>
      </c>
      <c r="E450">
        <v>1</v>
      </c>
      <c r="F450">
        <v>1</v>
      </c>
      <c r="G450">
        <v>1</v>
      </c>
      <c r="H450">
        <v>3</v>
      </c>
      <c r="I450" t="s">
        <v>932</v>
      </c>
      <c r="J450" t="s">
        <v>933</v>
      </c>
      <c r="K450" t="s">
        <v>934</v>
      </c>
      <c r="L450">
        <v>1348</v>
      </c>
      <c r="N450">
        <v>1009</v>
      </c>
      <c r="O450" t="s">
        <v>1097</v>
      </c>
      <c r="P450" t="s">
        <v>1097</v>
      </c>
      <c r="Q450">
        <v>1000</v>
      </c>
      <c r="W450">
        <v>0</v>
      </c>
      <c r="X450">
        <v>-1198405679</v>
      </c>
      <c r="Y450">
        <v>0</v>
      </c>
      <c r="AA450">
        <v>154584</v>
      </c>
      <c r="AB450">
        <v>0</v>
      </c>
      <c r="AC450">
        <v>0</v>
      </c>
      <c r="AD450">
        <v>0</v>
      </c>
      <c r="AE450">
        <v>25425</v>
      </c>
      <c r="AF450">
        <v>0</v>
      </c>
      <c r="AG450">
        <v>0</v>
      </c>
      <c r="AH450">
        <v>0</v>
      </c>
      <c r="AI450">
        <v>6.08</v>
      </c>
      <c r="AJ450">
        <v>1</v>
      </c>
      <c r="AK450">
        <v>1</v>
      </c>
      <c r="AL450">
        <v>1</v>
      </c>
      <c r="AN450">
        <v>0</v>
      </c>
      <c r="AO450">
        <v>1</v>
      </c>
      <c r="AP450">
        <v>1</v>
      </c>
      <c r="AQ450">
        <v>0</v>
      </c>
      <c r="AR450">
        <v>0</v>
      </c>
      <c r="AS450" t="s">
        <v>1067</v>
      </c>
      <c r="AT450">
        <v>2.7499999999999998E-3</v>
      </c>
      <c r="AU450" t="s">
        <v>1100</v>
      </c>
      <c r="AV450">
        <v>0</v>
      </c>
      <c r="AW450">
        <v>2</v>
      </c>
      <c r="AX450">
        <v>39279823</v>
      </c>
      <c r="AY450">
        <v>1</v>
      </c>
      <c r="AZ450">
        <v>0</v>
      </c>
      <c r="BA450">
        <v>435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CX450">
        <f ca="1">Y450*Source!I255</f>
        <v>0</v>
      </c>
      <c r="CY450">
        <f t="shared" si="42"/>
        <v>154584</v>
      </c>
      <c r="CZ450">
        <f t="shared" si="43"/>
        <v>25425</v>
      </c>
      <c r="DA450">
        <f t="shared" si="44"/>
        <v>6.08</v>
      </c>
      <c r="DB450">
        <v>0</v>
      </c>
    </row>
    <row r="451" spans="1:106">
      <c r="A451">
        <f ca="1">ROW(Source!A255)</f>
        <v>255</v>
      </c>
      <c r="B451">
        <v>39278658</v>
      </c>
      <c r="C451">
        <v>39279816</v>
      </c>
      <c r="D451">
        <v>36807340</v>
      </c>
      <c r="E451">
        <v>1</v>
      </c>
      <c r="F451">
        <v>1</v>
      </c>
      <c r="G451">
        <v>1</v>
      </c>
      <c r="H451">
        <v>3</v>
      </c>
      <c r="I451" t="s">
        <v>935</v>
      </c>
      <c r="J451" t="s">
        <v>936</v>
      </c>
      <c r="K451" t="s">
        <v>937</v>
      </c>
      <c r="L451">
        <v>1339</v>
      </c>
      <c r="N451">
        <v>1007</v>
      </c>
      <c r="O451" t="s">
        <v>1249</v>
      </c>
      <c r="P451" t="s">
        <v>1249</v>
      </c>
      <c r="Q451">
        <v>1</v>
      </c>
      <c r="W451">
        <v>0</v>
      </c>
      <c r="X451">
        <v>-1019936957</v>
      </c>
      <c r="Y451">
        <v>0</v>
      </c>
      <c r="AA451">
        <v>2954.27</v>
      </c>
      <c r="AB451">
        <v>0</v>
      </c>
      <c r="AC451">
        <v>0</v>
      </c>
      <c r="AD451">
        <v>0</v>
      </c>
      <c r="AE451">
        <v>485.9</v>
      </c>
      <c r="AF451">
        <v>0</v>
      </c>
      <c r="AG451">
        <v>0</v>
      </c>
      <c r="AH451">
        <v>0</v>
      </c>
      <c r="AI451">
        <v>6.08</v>
      </c>
      <c r="AJ451">
        <v>1</v>
      </c>
      <c r="AK451">
        <v>1</v>
      </c>
      <c r="AL451">
        <v>1</v>
      </c>
      <c r="AN451">
        <v>0</v>
      </c>
      <c r="AO451">
        <v>1</v>
      </c>
      <c r="AP451">
        <v>1</v>
      </c>
      <c r="AQ451">
        <v>0</v>
      </c>
      <c r="AR451">
        <v>0</v>
      </c>
      <c r="AS451" t="s">
        <v>1067</v>
      </c>
      <c r="AT451">
        <v>4.4000000000000003E-3</v>
      </c>
      <c r="AU451" t="s">
        <v>1100</v>
      </c>
      <c r="AV451">
        <v>0</v>
      </c>
      <c r="AW451">
        <v>2</v>
      </c>
      <c r="AX451">
        <v>39279824</v>
      </c>
      <c r="AY451">
        <v>1</v>
      </c>
      <c r="AZ451">
        <v>0</v>
      </c>
      <c r="BA451">
        <v>436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CX451">
        <f ca="1">Y451*Source!I255</f>
        <v>0</v>
      </c>
      <c r="CY451">
        <f t="shared" si="42"/>
        <v>2954.27</v>
      </c>
      <c r="CZ451">
        <f t="shared" si="43"/>
        <v>485.9</v>
      </c>
      <c r="DA451">
        <f t="shared" si="44"/>
        <v>6.08</v>
      </c>
      <c r="DB451">
        <v>0</v>
      </c>
    </row>
    <row r="452" spans="1:106">
      <c r="A452">
        <f ca="1">ROW(Source!A255)</f>
        <v>255</v>
      </c>
      <c r="B452">
        <v>39278658</v>
      </c>
      <c r="C452">
        <v>39279816</v>
      </c>
      <c r="D452">
        <v>36838223</v>
      </c>
      <c r="E452">
        <v>1</v>
      </c>
      <c r="F452">
        <v>1</v>
      </c>
      <c r="G452">
        <v>1</v>
      </c>
      <c r="H452">
        <v>3</v>
      </c>
      <c r="I452" t="s">
        <v>938</v>
      </c>
      <c r="J452" t="s">
        <v>939</v>
      </c>
      <c r="K452" t="s">
        <v>940</v>
      </c>
      <c r="L452">
        <v>1348</v>
      </c>
      <c r="N452">
        <v>1009</v>
      </c>
      <c r="O452" t="s">
        <v>1097</v>
      </c>
      <c r="P452" t="s">
        <v>1097</v>
      </c>
      <c r="Q452">
        <v>1000</v>
      </c>
      <c r="W452">
        <v>0</v>
      </c>
      <c r="X452">
        <v>570223526</v>
      </c>
      <c r="Y452">
        <v>0</v>
      </c>
      <c r="AA452">
        <v>91923.520000000004</v>
      </c>
      <c r="AB452">
        <v>0</v>
      </c>
      <c r="AC452">
        <v>0</v>
      </c>
      <c r="AD452">
        <v>0</v>
      </c>
      <c r="AE452">
        <v>15119</v>
      </c>
      <c r="AF452">
        <v>0</v>
      </c>
      <c r="AG452">
        <v>0</v>
      </c>
      <c r="AH452">
        <v>0</v>
      </c>
      <c r="AI452">
        <v>6.08</v>
      </c>
      <c r="AJ452">
        <v>1</v>
      </c>
      <c r="AK452">
        <v>1</v>
      </c>
      <c r="AL452">
        <v>1</v>
      </c>
      <c r="AN452">
        <v>0</v>
      </c>
      <c r="AO452">
        <v>1</v>
      </c>
      <c r="AP452">
        <v>1</v>
      </c>
      <c r="AQ452">
        <v>0</v>
      </c>
      <c r="AR452">
        <v>0</v>
      </c>
      <c r="AS452" t="s">
        <v>1067</v>
      </c>
      <c r="AT452">
        <v>2.2000000000000001E-4</v>
      </c>
      <c r="AU452" t="s">
        <v>1100</v>
      </c>
      <c r="AV452">
        <v>0</v>
      </c>
      <c r="AW452">
        <v>2</v>
      </c>
      <c r="AX452">
        <v>39279825</v>
      </c>
      <c r="AY452">
        <v>1</v>
      </c>
      <c r="AZ452">
        <v>0</v>
      </c>
      <c r="BA452">
        <v>437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CX452">
        <f ca="1">Y452*Source!I255</f>
        <v>0</v>
      </c>
      <c r="CY452">
        <f t="shared" si="42"/>
        <v>91923.520000000004</v>
      </c>
      <c r="CZ452">
        <f t="shared" si="43"/>
        <v>15119</v>
      </c>
      <c r="DA452">
        <f t="shared" si="44"/>
        <v>6.08</v>
      </c>
      <c r="DB452">
        <v>0</v>
      </c>
    </row>
    <row r="453" spans="1:106">
      <c r="A453">
        <f ca="1">ROW(Source!A255)</f>
        <v>255</v>
      </c>
      <c r="B453">
        <v>39278658</v>
      </c>
      <c r="C453">
        <v>39279816</v>
      </c>
      <c r="D453">
        <v>36838951</v>
      </c>
      <c r="E453">
        <v>1</v>
      </c>
      <c r="F453">
        <v>1</v>
      </c>
      <c r="G453">
        <v>1</v>
      </c>
      <c r="H453">
        <v>3</v>
      </c>
      <c r="I453" t="s">
        <v>941</v>
      </c>
      <c r="J453" t="s">
        <v>942</v>
      </c>
      <c r="K453" t="s">
        <v>943</v>
      </c>
      <c r="L453">
        <v>1348</v>
      </c>
      <c r="N453">
        <v>1009</v>
      </c>
      <c r="O453" t="s">
        <v>1097</v>
      </c>
      <c r="P453" t="s">
        <v>1097</v>
      </c>
      <c r="Q453">
        <v>1000</v>
      </c>
      <c r="W453">
        <v>0</v>
      </c>
      <c r="X453">
        <v>-909021926</v>
      </c>
      <c r="Y453">
        <v>0</v>
      </c>
      <c r="AA453">
        <v>103056</v>
      </c>
      <c r="AB453">
        <v>0</v>
      </c>
      <c r="AC453">
        <v>0</v>
      </c>
      <c r="AD453">
        <v>0</v>
      </c>
      <c r="AE453">
        <v>16950</v>
      </c>
      <c r="AF453">
        <v>0</v>
      </c>
      <c r="AG453">
        <v>0</v>
      </c>
      <c r="AH453">
        <v>0</v>
      </c>
      <c r="AI453">
        <v>6.08</v>
      </c>
      <c r="AJ453">
        <v>1</v>
      </c>
      <c r="AK453">
        <v>1</v>
      </c>
      <c r="AL453">
        <v>1</v>
      </c>
      <c r="AN453">
        <v>0</v>
      </c>
      <c r="AO453">
        <v>1</v>
      </c>
      <c r="AP453">
        <v>1</v>
      </c>
      <c r="AQ453">
        <v>0</v>
      </c>
      <c r="AR453">
        <v>0</v>
      </c>
      <c r="AS453" t="s">
        <v>1067</v>
      </c>
      <c r="AT453">
        <v>1.1E-4</v>
      </c>
      <c r="AU453" t="s">
        <v>1100</v>
      </c>
      <c r="AV453">
        <v>0</v>
      </c>
      <c r="AW453">
        <v>2</v>
      </c>
      <c r="AX453">
        <v>39279826</v>
      </c>
      <c r="AY453">
        <v>1</v>
      </c>
      <c r="AZ453">
        <v>0</v>
      </c>
      <c r="BA453">
        <v>438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CX453">
        <f ca="1">Y453*Source!I255</f>
        <v>0</v>
      </c>
      <c r="CY453">
        <f t="shared" si="42"/>
        <v>103056</v>
      </c>
      <c r="CZ453">
        <f t="shared" si="43"/>
        <v>16950</v>
      </c>
      <c r="DA453">
        <f t="shared" si="44"/>
        <v>6.08</v>
      </c>
      <c r="DB453">
        <v>0</v>
      </c>
    </row>
    <row r="454" spans="1:106">
      <c r="A454">
        <f ca="1">ROW(Source!A255)</f>
        <v>255</v>
      </c>
      <c r="B454">
        <v>39278658</v>
      </c>
      <c r="C454">
        <v>39279816</v>
      </c>
      <c r="D454">
        <v>36847307</v>
      </c>
      <c r="E454">
        <v>1</v>
      </c>
      <c r="F454">
        <v>1</v>
      </c>
      <c r="G454">
        <v>1</v>
      </c>
      <c r="H454">
        <v>3</v>
      </c>
      <c r="I454" t="s">
        <v>944</v>
      </c>
      <c r="J454" t="s">
        <v>945</v>
      </c>
      <c r="K454" t="s">
        <v>946</v>
      </c>
      <c r="L454">
        <v>1355</v>
      </c>
      <c r="N454">
        <v>1010</v>
      </c>
      <c r="O454" t="s">
        <v>126</v>
      </c>
      <c r="P454" t="s">
        <v>126</v>
      </c>
      <c r="Q454">
        <v>100</v>
      </c>
      <c r="W454">
        <v>0</v>
      </c>
      <c r="X454">
        <v>2088476946</v>
      </c>
      <c r="Y454">
        <v>0</v>
      </c>
      <c r="AA454">
        <v>1098.5999999999999</v>
      </c>
      <c r="AB454">
        <v>0</v>
      </c>
      <c r="AC454">
        <v>0</v>
      </c>
      <c r="AD454">
        <v>0</v>
      </c>
      <c r="AE454">
        <v>180.69</v>
      </c>
      <c r="AF454">
        <v>0</v>
      </c>
      <c r="AG454">
        <v>0</v>
      </c>
      <c r="AH454">
        <v>0</v>
      </c>
      <c r="AI454">
        <v>6.08</v>
      </c>
      <c r="AJ454">
        <v>1</v>
      </c>
      <c r="AK454">
        <v>1</v>
      </c>
      <c r="AL454">
        <v>1</v>
      </c>
      <c r="AN454">
        <v>0</v>
      </c>
      <c r="AO454">
        <v>1</v>
      </c>
      <c r="AP454">
        <v>1</v>
      </c>
      <c r="AQ454">
        <v>0</v>
      </c>
      <c r="AR454">
        <v>0</v>
      </c>
      <c r="AS454" t="s">
        <v>1067</v>
      </c>
      <c r="AT454">
        <v>0.22</v>
      </c>
      <c r="AU454" t="s">
        <v>1100</v>
      </c>
      <c r="AV454">
        <v>0</v>
      </c>
      <c r="AW454">
        <v>2</v>
      </c>
      <c r="AX454">
        <v>39279827</v>
      </c>
      <c r="AY454">
        <v>1</v>
      </c>
      <c r="AZ454">
        <v>0</v>
      </c>
      <c r="BA454">
        <v>439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CX454">
        <f ca="1">Y454*Source!I255</f>
        <v>0</v>
      </c>
      <c r="CY454">
        <f t="shared" si="42"/>
        <v>1098.5999999999999</v>
      </c>
      <c r="CZ454">
        <f t="shared" si="43"/>
        <v>180.69</v>
      </c>
      <c r="DA454">
        <f t="shared" si="44"/>
        <v>6.08</v>
      </c>
      <c r="DB454">
        <v>0</v>
      </c>
    </row>
    <row r="455" spans="1:106">
      <c r="A455">
        <f ca="1">ROW(Source!A255)</f>
        <v>255</v>
      </c>
      <c r="B455">
        <v>39278658</v>
      </c>
      <c r="C455">
        <v>39279816</v>
      </c>
      <c r="D455">
        <v>36847308</v>
      </c>
      <c r="E455">
        <v>1</v>
      </c>
      <c r="F455">
        <v>1</v>
      </c>
      <c r="G455">
        <v>1</v>
      </c>
      <c r="H455">
        <v>3</v>
      </c>
      <c r="I455" t="s">
        <v>947</v>
      </c>
      <c r="J455" t="s">
        <v>948</v>
      </c>
      <c r="K455" t="s">
        <v>949</v>
      </c>
      <c r="L455">
        <v>1355</v>
      </c>
      <c r="N455">
        <v>1010</v>
      </c>
      <c r="O455" t="s">
        <v>126</v>
      </c>
      <c r="P455" t="s">
        <v>126</v>
      </c>
      <c r="Q455">
        <v>100</v>
      </c>
      <c r="W455">
        <v>0</v>
      </c>
      <c r="X455">
        <v>-1866122579</v>
      </c>
      <c r="Y455">
        <v>0</v>
      </c>
      <c r="AA455">
        <v>1139.82</v>
      </c>
      <c r="AB455">
        <v>0</v>
      </c>
      <c r="AC455">
        <v>0</v>
      </c>
      <c r="AD455">
        <v>0</v>
      </c>
      <c r="AE455">
        <v>187.47</v>
      </c>
      <c r="AF455">
        <v>0</v>
      </c>
      <c r="AG455">
        <v>0</v>
      </c>
      <c r="AH455">
        <v>0</v>
      </c>
      <c r="AI455">
        <v>6.08</v>
      </c>
      <c r="AJ455">
        <v>1</v>
      </c>
      <c r="AK455">
        <v>1</v>
      </c>
      <c r="AL455">
        <v>1</v>
      </c>
      <c r="AN455">
        <v>0</v>
      </c>
      <c r="AO455">
        <v>1</v>
      </c>
      <c r="AP455">
        <v>1</v>
      </c>
      <c r="AQ455">
        <v>0</v>
      </c>
      <c r="AR455">
        <v>0</v>
      </c>
      <c r="AS455" t="s">
        <v>1067</v>
      </c>
      <c r="AT455">
        <v>0.22</v>
      </c>
      <c r="AU455" t="s">
        <v>1100</v>
      </c>
      <c r="AV455">
        <v>0</v>
      </c>
      <c r="AW455">
        <v>2</v>
      </c>
      <c r="AX455">
        <v>39279828</v>
      </c>
      <c r="AY455">
        <v>1</v>
      </c>
      <c r="AZ455">
        <v>0</v>
      </c>
      <c r="BA455">
        <v>440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CX455">
        <f ca="1">Y455*Source!I255</f>
        <v>0</v>
      </c>
      <c r="CY455">
        <f t="shared" si="42"/>
        <v>1139.82</v>
      </c>
      <c r="CZ455">
        <f t="shared" si="43"/>
        <v>187.47</v>
      </c>
      <c r="DA455">
        <f t="shared" si="44"/>
        <v>6.08</v>
      </c>
      <c r="DB455">
        <v>0</v>
      </c>
    </row>
    <row r="456" spans="1:106">
      <c r="A456">
        <f ca="1">ROW(Source!A255)</f>
        <v>255</v>
      </c>
      <c r="B456">
        <v>39278658</v>
      </c>
      <c r="C456">
        <v>39279816</v>
      </c>
      <c r="D456">
        <v>36847942</v>
      </c>
      <c r="E456">
        <v>1</v>
      </c>
      <c r="F456">
        <v>1</v>
      </c>
      <c r="G456">
        <v>1</v>
      </c>
      <c r="H456">
        <v>3</v>
      </c>
      <c r="I456" t="s">
        <v>950</v>
      </c>
      <c r="J456" t="s">
        <v>951</v>
      </c>
      <c r="K456" t="s">
        <v>952</v>
      </c>
      <c r="L456">
        <v>1301</v>
      </c>
      <c r="N456">
        <v>1003</v>
      </c>
      <c r="O456" t="s">
        <v>171</v>
      </c>
      <c r="P456" t="s">
        <v>171</v>
      </c>
      <c r="Q456">
        <v>1</v>
      </c>
      <c r="W456">
        <v>0</v>
      </c>
      <c r="X456">
        <v>-1994567904</v>
      </c>
      <c r="Y456">
        <v>0</v>
      </c>
      <c r="AA456">
        <v>310.08</v>
      </c>
      <c r="AB456">
        <v>0</v>
      </c>
      <c r="AC456">
        <v>0</v>
      </c>
      <c r="AD456">
        <v>0</v>
      </c>
      <c r="AE456">
        <v>51</v>
      </c>
      <c r="AF456">
        <v>0</v>
      </c>
      <c r="AG456">
        <v>0</v>
      </c>
      <c r="AH456">
        <v>0</v>
      </c>
      <c r="AI456">
        <v>6.08</v>
      </c>
      <c r="AJ456">
        <v>1</v>
      </c>
      <c r="AK456">
        <v>1</v>
      </c>
      <c r="AL456">
        <v>1</v>
      </c>
      <c r="AN456">
        <v>0</v>
      </c>
      <c r="AO456">
        <v>1</v>
      </c>
      <c r="AP456">
        <v>1</v>
      </c>
      <c r="AQ456">
        <v>0</v>
      </c>
      <c r="AR456">
        <v>0</v>
      </c>
      <c r="AS456" t="s">
        <v>1067</v>
      </c>
      <c r="AT456">
        <v>100</v>
      </c>
      <c r="AU456" t="s">
        <v>1100</v>
      </c>
      <c r="AV456">
        <v>0</v>
      </c>
      <c r="AW456">
        <v>2</v>
      </c>
      <c r="AX456">
        <v>39279829</v>
      </c>
      <c r="AY456">
        <v>1</v>
      </c>
      <c r="AZ456">
        <v>0</v>
      </c>
      <c r="BA456">
        <v>441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CX456">
        <f ca="1">Y456*Source!I255</f>
        <v>0</v>
      </c>
      <c r="CY456">
        <f t="shared" si="42"/>
        <v>310.08</v>
      </c>
      <c r="CZ456">
        <f t="shared" si="43"/>
        <v>51</v>
      </c>
      <c r="DA456">
        <f t="shared" si="44"/>
        <v>6.08</v>
      </c>
      <c r="DB456">
        <v>0</v>
      </c>
    </row>
    <row r="457" spans="1:106">
      <c r="A457">
        <f ca="1">ROW(Source!A256)</f>
        <v>256</v>
      </c>
      <c r="B457">
        <v>39278658</v>
      </c>
      <c r="C457">
        <v>39279831</v>
      </c>
      <c r="D457">
        <v>37070090</v>
      </c>
      <c r="E457">
        <v>1</v>
      </c>
      <c r="F457">
        <v>1</v>
      </c>
      <c r="G457">
        <v>1</v>
      </c>
      <c r="H457">
        <v>1</v>
      </c>
      <c r="I457" t="s">
        <v>705</v>
      </c>
      <c r="J457" t="s">
        <v>1067</v>
      </c>
      <c r="K457" t="s">
        <v>706</v>
      </c>
      <c r="L457">
        <v>1191</v>
      </c>
      <c r="N457">
        <v>1013</v>
      </c>
      <c r="O457" t="s">
        <v>574</v>
      </c>
      <c r="P457" t="s">
        <v>574</v>
      </c>
      <c r="Q457">
        <v>1</v>
      </c>
      <c r="W457">
        <v>0</v>
      </c>
      <c r="X457">
        <v>-814890593</v>
      </c>
      <c r="Y457">
        <v>75.439999999999984</v>
      </c>
      <c r="AA457">
        <v>0</v>
      </c>
      <c r="AB457">
        <v>0</v>
      </c>
      <c r="AC457">
        <v>0</v>
      </c>
      <c r="AD457">
        <v>54.54</v>
      </c>
      <c r="AE457">
        <v>0</v>
      </c>
      <c r="AF457">
        <v>0</v>
      </c>
      <c r="AG457">
        <v>0</v>
      </c>
      <c r="AH457">
        <v>8.9700000000000006</v>
      </c>
      <c r="AI457">
        <v>1</v>
      </c>
      <c r="AJ457">
        <v>1</v>
      </c>
      <c r="AK457">
        <v>1</v>
      </c>
      <c r="AL457">
        <v>6.08</v>
      </c>
      <c r="AN457">
        <v>0</v>
      </c>
      <c r="AO457">
        <v>1</v>
      </c>
      <c r="AP457">
        <v>1</v>
      </c>
      <c r="AQ457">
        <v>0</v>
      </c>
      <c r="AR457">
        <v>0</v>
      </c>
      <c r="AS457" t="s">
        <v>1067</v>
      </c>
      <c r="AT457">
        <v>65.599999999999994</v>
      </c>
      <c r="AU457" t="s">
        <v>1083</v>
      </c>
      <c r="AV457">
        <v>1</v>
      </c>
      <c r="AW457">
        <v>2</v>
      </c>
      <c r="AX457">
        <v>39279832</v>
      </c>
      <c r="AY457">
        <v>1</v>
      </c>
      <c r="AZ457">
        <v>0</v>
      </c>
      <c r="BA457">
        <v>442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CX457">
        <f ca="1">Y457*Source!I256</f>
        <v>53.773631999999985</v>
      </c>
      <c r="CY457">
        <f>AD457</f>
        <v>54.54</v>
      </c>
      <c r="CZ457">
        <f>AH457</f>
        <v>8.9700000000000006</v>
      </c>
      <c r="DA457">
        <f>AL457</f>
        <v>6.08</v>
      </c>
      <c r="DB457">
        <v>0</v>
      </c>
    </row>
    <row r="458" spans="1:106">
      <c r="A458">
        <f ca="1">ROW(Source!A256)</f>
        <v>256</v>
      </c>
      <c r="B458">
        <v>39278658</v>
      </c>
      <c r="C458">
        <v>39279831</v>
      </c>
      <c r="D458">
        <v>37064876</v>
      </c>
      <c r="E458">
        <v>1</v>
      </c>
      <c r="F458">
        <v>1</v>
      </c>
      <c r="G458">
        <v>1</v>
      </c>
      <c r="H458">
        <v>1</v>
      </c>
      <c r="I458" t="s">
        <v>575</v>
      </c>
      <c r="J458" t="s">
        <v>1067</v>
      </c>
      <c r="K458" t="s">
        <v>576</v>
      </c>
      <c r="L458">
        <v>1191</v>
      </c>
      <c r="N458">
        <v>1013</v>
      </c>
      <c r="O458" t="s">
        <v>574</v>
      </c>
      <c r="P458" t="s">
        <v>574</v>
      </c>
      <c r="Q458">
        <v>1</v>
      </c>
      <c r="W458">
        <v>0</v>
      </c>
      <c r="X458">
        <v>-1417349443</v>
      </c>
      <c r="Y458">
        <v>3.13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1</v>
      </c>
      <c r="AJ458">
        <v>1</v>
      </c>
      <c r="AK458">
        <v>6.08</v>
      </c>
      <c r="AL458">
        <v>1</v>
      </c>
      <c r="AN458">
        <v>0</v>
      </c>
      <c r="AO458">
        <v>1</v>
      </c>
      <c r="AP458">
        <v>0</v>
      </c>
      <c r="AQ458">
        <v>0</v>
      </c>
      <c r="AR458">
        <v>0</v>
      </c>
      <c r="AS458" t="s">
        <v>1067</v>
      </c>
      <c r="AT458">
        <v>3.13</v>
      </c>
      <c r="AU458" t="s">
        <v>1067</v>
      </c>
      <c r="AV458">
        <v>2</v>
      </c>
      <c r="AW458">
        <v>2</v>
      </c>
      <c r="AX458">
        <v>39279833</v>
      </c>
      <c r="AY458">
        <v>1</v>
      </c>
      <c r="AZ458">
        <v>2048</v>
      </c>
      <c r="BA458">
        <v>443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CX458">
        <f ca="1">Y458*Source!I256</f>
        <v>2.2310639999999999</v>
      </c>
      <c r="CY458">
        <f>AD458</f>
        <v>0</v>
      </c>
      <c r="CZ458">
        <f>AH458</f>
        <v>0</v>
      </c>
      <c r="DA458">
        <f>AL458</f>
        <v>1</v>
      </c>
      <c r="DB458">
        <v>0</v>
      </c>
    </row>
    <row r="459" spans="1:106">
      <c r="A459">
        <f ca="1">ROW(Source!A256)</f>
        <v>256</v>
      </c>
      <c r="B459">
        <v>39278658</v>
      </c>
      <c r="C459">
        <v>39279831</v>
      </c>
      <c r="D459">
        <v>36882159</v>
      </c>
      <c r="E459">
        <v>1</v>
      </c>
      <c r="F459">
        <v>1</v>
      </c>
      <c r="G459">
        <v>1</v>
      </c>
      <c r="H459">
        <v>2</v>
      </c>
      <c r="I459" t="s">
        <v>586</v>
      </c>
      <c r="J459" t="s">
        <v>587</v>
      </c>
      <c r="K459" t="s">
        <v>588</v>
      </c>
      <c r="L459">
        <v>1368</v>
      </c>
      <c r="N459">
        <v>1011</v>
      </c>
      <c r="O459" t="s">
        <v>580</v>
      </c>
      <c r="P459" t="s">
        <v>580</v>
      </c>
      <c r="Q459">
        <v>1</v>
      </c>
      <c r="W459">
        <v>0</v>
      </c>
      <c r="X459">
        <v>-1718674368</v>
      </c>
      <c r="Y459">
        <v>0.11249999999999999</v>
      </c>
      <c r="AA459">
        <v>0</v>
      </c>
      <c r="AB459">
        <v>680.9</v>
      </c>
      <c r="AC459">
        <v>13.5</v>
      </c>
      <c r="AD459">
        <v>0</v>
      </c>
      <c r="AE459">
        <v>0</v>
      </c>
      <c r="AF459">
        <v>111.99</v>
      </c>
      <c r="AG459">
        <v>13.5</v>
      </c>
      <c r="AH459">
        <v>0</v>
      </c>
      <c r="AI459">
        <v>1</v>
      </c>
      <c r="AJ459">
        <v>6.08</v>
      </c>
      <c r="AK459">
        <v>1</v>
      </c>
      <c r="AL459">
        <v>1</v>
      </c>
      <c r="AN459">
        <v>0</v>
      </c>
      <c r="AO459">
        <v>1</v>
      </c>
      <c r="AP459">
        <v>1</v>
      </c>
      <c r="AQ459">
        <v>0</v>
      </c>
      <c r="AR459">
        <v>0</v>
      </c>
      <c r="AS459" t="s">
        <v>1067</v>
      </c>
      <c r="AT459">
        <v>0.09</v>
      </c>
      <c r="AU459" t="s">
        <v>1082</v>
      </c>
      <c r="AV459">
        <v>0</v>
      </c>
      <c r="AW459">
        <v>2</v>
      </c>
      <c r="AX459">
        <v>39279834</v>
      </c>
      <c r="AY459">
        <v>1</v>
      </c>
      <c r="AZ459">
        <v>0</v>
      </c>
      <c r="BA459">
        <v>444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CX459">
        <f ca="1">Y459*Source!I256</f>
        <v>8.0189999999999997E-2</v>
      </c>
      <c r="CY459">
        <f>AB459</f>
        <v>680.9</v>
      </c>
      <c r="CZ459">
        <f>AF459</f>
        <v>111.99</v>
      </c>
      <c r="DA459">
        <f>AJ459</f>
        <v>6.08</v>
      </c>
      <c r="DB459">
        <v>0</v>
      </c>
    </row>
    <row r="460" spans="1:106">
      <c r="A460">
        <f ca="1">ROW(Source!A256)</f>
        <v>256</v>
      </c>
      <c r="B460">
        <v>39278658</v>
      </c>
      <c r="C460">
        <v>39279831</v>
      </c>
      <c r="D460">
        <v>36882452</v>
      </c>
      <c r="E460">
        <v>1</v>
      </c>
      <c r="F460">
        <v>1</v>
      </c>
      <c r="G460">
        <v>1</v>
      </c>
      <c r="H460">
        <v>2</v>
      </c>
      <c r="I460" t="s">
        <v>632</v>
      </c>
      <c r="J460" t="s">
        <v>633</v>
      </c>
      <c r="K460" t="s">
        <v>634</v>
      </c>
      <c r="L460">
        <v>1368</v>
      </c>
      <c r="N460">
        <v>1011</v>
      </c>
      <c r="O460" t="s">
        <v>580</v>
      </c>
      <c r="P460" t="s">
        <v>580</v>
      </c>
      <c r="Q460">
        <v>1</v>
      </c>
      <c r="W460">
        <v>0</v>
      </c>
      <c r="X460">
        <v>1188625873</v>
      </c>
      <c r="Y460">
        <v>1.4874999999999998</v>
      </c>
      <c r="AA460">
        <v>0</v>
      </c>
      <c r="AB460">
        <v>190.06</v>
      </c>
      <c r="AC460">
        <v>13.5</v>
      </c>
      <c r="AD460">
        <v>0</v>
      </c>
      <c r="AE460">
        <v>0</v>
      </c>
      <c r="AF460">
        <v>31.26</v>
      </c>
      <c r="AG460">
        <v>13.5</v>
      </c>
      <c r="AH460">
        <v>0</v>
      </c>
      <c r="AI460">
        <v>1</v>
      </c>
      <c r="AJ460">
        <v>6.08</v>
      </c>
      <c r="AK460">
        <v>1</v>
      </c>
      <c r="AL460">
        <v>1</v>
      </c>
      <c r="AN460">
        <v>0</v>
      </c>
      <c r="AO460">
        <v>1</v>
      </c>
      <c r="AP460">
        <v>1</v>
      </c>
      <c r="AQ460">
        <v>0</v>
      </c>
      <c r="AR460">
        <v>0</v>
      </c>
      <c r="AS460" t="s">
        <v>1067</v>
      </c>
      <c r="AT460">
        <v>1.19</v>
      </c>
      <c r="AU460" t="s">
        <v>1082</v>
      </c>
      <c r="AV460">
        <v>0</v>
      </c>
      <c r="AW460">
        <v>2</v>
      </c>
      <c r="AX460">
        <v>39279835</v>
      </c>
      <c r="AY460">
        <v>1</v>
      </c>
      <c r="AZ460">
        <v>0</v>
      </c>
      <c r="BA460">
        <v>445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CX460">
        <f ca="1">Y460*Source!I256</f>
        <v>1.06029</v>
      </c>
      <c r="CY460">
        <f>AB460</f>
        <v>190.06</v>
      </c>
      <c r="CZ460">
        <f>AF460</f>
        <v>31.26</v>
      </c>
      <c r="DA460">
        <f>AJ460</f>
        <v>6.08</v>
      </c>
      <c r="DB460">
        <v>0</v>
      </c>
    </row>
    <row r="461" spans="1:106">
      <c r="A461">
        <f ca="1">ROW(Source!A256)</f>
        <v>256</v>
      </c>
      <c r="B461">
        <v>39278658</v>
      </c>
      <c r="C461">
        <v>39279831</v>
      </c>
      <c r="D461">
        <v>36883274</v>
      </c>
      <c r="E461">
        <v>1</v>
      </c>
      <c r="F461">
        <v>1</v>
      </c>
      <c r="G461">
        <v>1</v>
      </c>
      <c r="H461">
        <v>2</v>
      </c>
      <c r="I461" t="s">
        <v>953</v>
      </c>
      <c r="J461" t="s">
        <v>954</v>
      </c>
      <c r="K461" t="s">
        <v>955</v>
      </c>
      <c r="L461">
        <v>1368</v>
      </c>
      <c r="N461">
        <v>1011</v>
      </c>
      <c r="O461" t="s">
        <v>580</v>
      </c>
      <c r="P461" t="s">
        <v>580</v>
      </c>
      <c r="Q461">
        <v>1</v>
      </c>
      <c r="W461">
        <v>0</v>
      </c>
      <c r="X461">
        <v>-1347092713</v>
      </c>
      <c r="Y461">
        <v>1</v>
      </c>
      <c r="AA461">
        <v>0</v>
      </c>
      <c r="AB461">
        <v>180.39</v>
      </c>
      <c r="AC461">
        <v>0</v>
      </c>
      <c r="AD461">
        <v>0</v>
      </c>
      <c r="AE461">
        <v>0</v>
      </c>
      <c r="AF461">
        <v>29.67</v>
      </c>
      <c r="AG461">
        <v>0</v>
      </c>
      <c r="AH461">
        <v>0</v>
      </c>
      <c r="AI461">
        <v>1</v>
      </c>
      <c r="AJ461">
        <v>6.08</v>
      </c>
      <c r="AK461">
        <v>1</v>
      </c>
      <c r="AL461">
        <v>1</v>
      </c>
      <c r="AN461">
        <v>0</v>
      </c>
      <c r="AO461">
        <v>1</v>
      </c>
      <c r="AP461">
        <v>1</v>
      </c>
      <c r="AQ461">
        <v>0</v>
      </c>
      <c r="AR461">
        <v>0</v>
      </c>
      <c r="AS461" t="s">
        <v>1067</v>
      </c>
      <c r="AT461">
        <v>0.8</v>
      </c>
      <c r="AU461" t="s">
        <v>1082</v>
      </c>
      <c r="AV461">
        <v>0</v>
      </c>
      <c r="AW461">
        <v>2</v>
      </c>
      <c r="AX461">
        <v>39279836</v>
      </c>
      <c r="AY461">
        <v>1</v>
      </c>
      <c r="AZ461">
        <v>0</v>
      </c>
      <c r="BA461">
        <v>446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CX461">
        <f ca="1">Y461*Source!I256</f>
        <v>0.71279999999999999</v>
      </c>
      <c r="CY461">
        <f>AB461</f>
        <v>180.39</v>
      </c>
      <c r="CZ461">
        <f>AF461</f>
        <v>29.67</v>
      </c>
      <c r="DA461">
        <f>AJ461</f>
        <v>6.08</v>
      </c>
      <c r="DB461">
        <v>0</v>
      </c>
    </row>
    <row r="462" spans="1:106">
      <c r="A462">
        <f ca="1">ROW(Source!A256)</f>
        <v>256</v>
      </c>
      <c r="B462">
        <v>39278658</v>
      </c>
      <c r="C462">
        <v>39279831</v>
      </c>
      <c r="D462">
        <v>36883554</v>
      </c>
      <c r="E462">
        <v>1</v>
      </c>
      <c r="F462">
        <v>1</v>
      </c>
      <c r="G462">
        <v>1</v>
      </c>
      <c r="H462">
        <v>2</v>
      </c>
      <c r="I462" t="s">
        <v>577</v>
      </c>
      <c r="J462" t="s">
        <v>578</v>
      </c>
      <c r="K462" t="s">
        <v>579</v>
      </c>
      <c r="L462">
        <v>1368</v>
      </c>
      <c r="N462">
        <v>1011</v>
      </c>
      <c r="O462" t="s">
        <v>580</v>
      </c>
      <c r="P462" t="s">
        <v>580</v>
      </c>
      <c r="Q462">
        <v>1</v>
      </c>
      <c r="W462">
        <v>0</v>
      </c>
      <c r="X462">
        <v>1372534845</v>
      </c>
      <c r="Y462">
        <v>2.3125</v>
      </c>
      <c r="AA462">
        <v>0</v>
      </c>
      <c r="AB462">
        <v>399.52</v>
      </c>
      <c r="AC462">
        <v>11.6</v>
      </c>
      <c r="AD462">
        <v>0</v>
      </c>
      <c r="AE462">
        <v>0</v>
      </c>
      <c r="AF462">
        <v>65.709999999999994</v>
      </c>
      <c r="AG462">
        <v>11.6</v>
      </c>
      <c r="AH462">
        <v>0</v>
      </c>
      <c r="AI462">
        <v>1</v>
      </c>
      <c r="AJ462">
        <v>6.08</v>
      </c>
      <c r="AK462">
        <v>1</v>
      </c>
      <c r="AL462">
        <v>1</v>
      </c>
      <c r="AN462">
        <v>0</v>
      </c>
      <c r="AO462">
        <v>1</v>
      </c>
      <c r="AP462">
        <v>1</v>
      </c>
      <c r="AQ462">
        <v>0</v>
      </c>
      <c r="AR462">
        <v>0</v>
      </c>
      <c r="AS462" t="s">
        <v>1067</v>
      </c>
      <c r="AT462">
        <v>1.85</v>
      </c>
      <c r="AU462" t="s">
        <v>1082</v>
      </c>
      <c r="AV462">
        <v>0</v>
      </c>
      <c r="AW462">
        <v>2</v>
      </c>
      <c r="AX462">
        <v>39279837</v>
      </c>
      <c r="AY462">
        <v>1</v>
      </c>
      <c r="AZ462">
        <v>0</v>
      </c>
      <c r="BA462">
        <v>447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CX462">
        <f ca="1">Y462*Source!I256</f>
        <v>1.64835</v>
      </c>
      <c r="CY462">
        <f>AB462</f>
        <v>399.52</v>
      </c>
      <c r="CZ462">
        <f>AF462</f>
        <v>65.709999999999994</v>
      </c>
      <c r="DA462">
        <f>AJ462</f>
        <v>6.08</v>
      </c>
      <c r="DB462">
        <v>0</v>
      </c>
    </row>
    <row r="463" spans="1:106">
      <c r="A463">
        <f ca="1">ROW(Source!A256)</f>
        <v>256</v>
      </c>
      <c r="B463">
        <v>39278658</v>
      </c>
      <c r="C463">
        <v>39279831</v>
      </c>
      <c r="D463">
        <v>36800590</v>
      </c>
      <c r="E463">
        <v>1</v>
      </c>
      <c r="F463">
        <v>1</v>
      </c>
      <c r="G463">
        <v>1</v>
      </c>
      <c r="H463">
        <v>3</v>
      </c>
      <c r="I463" t="s">
        <v>956</v>
      </c>
      <c r="J463" t="s">
        <v>957</v>
      </c>
      <c r="K463" t="s">
        <v>958</v>
      </c>
      <c r="L463">
        <v>1339</v>
      </c>
      <c r="N463">
        <v>1007</v>
      </c>
      <c r="O463" t="s">
        <v>1249</v>
      </c>
      <c r="P463" t="s">
        <v>1249</v>
      </c>
      <c r="Q463">
        <v>1</v>
      </c>
      <c r="W463">
        <v>0</v>
      </c>
      <c r="X463">
        <v>2048996427</v>
      </c>
      <c r="Y463">
        <v>0.67</v>
      </c>
      <c r="AA463">
        <v>278.64999999999998</v>
      </c>
      <c r="AB463">
        <v>0</v>
      </c>
      <c r="AC463">
        <v>0</v>
      </c>
      <c r="AD463">
        <v>0</v>
      </c>
      <c r="AE463">
        <v>45.83</v>
      </c>
      <c r="AF463">
        <v>0</v>
      </c>
      <c r="AG463">
        <v>0</v>
      </c>
      <c r="AH463">
        <v>0</v>
      </c>
      <c r="AI463">
        <v>6.08</v>
      </c>
      <c r="AJ463">
        <v>1</v>
      </c>
      <c r="AK463">
        <v>1</v>
      </c>
      <c r="AL463">
        <v>1</v>
      </c>
      <c r="AN463">
        <v>0</v>
      </c>
      <c r="AO463">
        <v>1</v>
      </c>
      <c r="AP463">
        <v>0</v>
      </c>
      <c r="AQ463">
        <v>0</v>
      </c>
      <c r="AR463">
        <v>0</v>
      </c>
      <c r="AS463" t="s">
        <v>1067</v>
      </c>
      <c r="AT463">
        <v>0.67</v>
      </c>
      <c r="AU463" t="s">
        <v>1067</v>
      </c>
      <c r="AV463">
        <v>0</v>
      </c>
      <c r="AW463">
        <v>2</v>
      </c>
      <c r="AX463">
        <v>39279838</v>
      </c>
      <c r="AY463">
        <v>1</v>
      </c>
      <c r="AZ463">
        <v>0</v>
      </c>
      <c r="BA463">
        <v>448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CX463">
        <f ca="1">Y463*Source!I256</f>
        <v>0.477576</v>
      </c>
      <c r="CY463">
        <f t="shared" ref="CY463:CY468" si="45">AA463</f>
        <v>278.64999999999998</v>
      </c>
      <c r="CZ463">
        <f t="shared" ref="CZ463:CZ468" si="46">AE463</f>
        <v>45.83</v>
      </c>
      <c r="DA463">
        <f t="shared" ref="DA463:DA468" si="47">AI463</f>
        <v>6.08</v>
      </c>
      <c r="DB463">
        <v>0</v>
      </c>
    </row>
    <row r="464" spans="1:106">
      <c r="A464">
        <f ca="1">ROW(Source!A256)</f>
        <v>256</v>
      </c>
      <c r="B464">
        <v>39278658</v>
      </c>
      <c r="C464">
        <v>39279831</v>
      </c>
      <c r="D464">
        <v>36801792</v>
      </c>
      <c r="E464">
        <v>1</v>
      </c>
      <c r="F464">
        <v>1</v>
      </c>
      <c r="G464">
        <v>1</v>
      </c>
      <c r="H464">
        <v>3</v>
      </c>
      <c r="I464" t="s">
        <v>721</v>
      </c>
      <c r="J464" t="s">
        <v>722</v>
      </c>
      <c r="K464" t="s">
        <v>723</v>
      </c>
      <c r="L464">
        <v>1339</v>
      </c>
      <c r="N464">
        <v>1007</v>
      </c>
      <c r="O464" t="s">
        <v>1249</v>
      </c>
      <c r="P464" t="s">
        <v>1249</v>
      </c>
      <c r="Q464">
        <v>1</v>
      </c>
      <c r="W464">
        <v>0</v>
      </c>
      <c r="X464">
        <v>-1660354250</v>
      </c>
      <c r="Y464">
        <v>15</v>
      </c>
      <c r="AA464">
        <v>14.84</v>
      </c>
      <c r="AB464">
        <v>0</v>
      </c>
      <c r="AC464">
        <v>0</v>
      </c>
      <c r="AD464">
        <v>0</v>
      </c>
      <c r="AE464">
        <v>2.44</v>
      </c>
      <c r="AF464">
        <v>0</v>
      </c>
      <c r="AG464">
        <v>0</v>
      </c>
      <c r="AH464">
        <v>0</v>
      </c>
      <c r="AI464">
        <v>6.08</v>
      </c>
      <c r="AJ464">
        <v>1</v>
      </c>
      <c r="AK464">
        <v>1</v>
      </c>
      <c r="AL464">
        <v>1</v>
      </c>
      <c r="AN464">
        <v>0</v>
      </c>
      <c r="AO464">
        <v>1</v>
      </c>
      <c r="AP464">
        <v>0</v>
      </c>
      <c r="AQ464">
        <v>0</v>
      </c>
      <c r="AR464">
        <v>0</v>
      </c>
      <c r="AS464" t="s">
        <v>1067</v>
      </c>
      <c r="AT464">
        <v>15</v>
      </c>
      <c r="AU464" t="s">
        <v>1067</v>
      </c>
      <c r="AV464">
        <v>0</v>
      </c>
      <c r="AW464">
        <v>2</v>
      </c>
      <c r="AX464">
        <v>39279839</v>
      </c>
      <c r="AY464">
        <v>1</v>
      </c>
      <c r="AZ464">
        <v>0</v>
      </c>
      <c r="BA464">
        <v>449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CX464">
        <f ca="1">Y464*Source!I256</f>
        <v>10.692</v>
      </c>
      <c r="CY464">
        <f t="shared" si="45"/>
        <v>14.84</v>
      </c>
      <c r="CZ464">
        <f t="shared" si="46"/>
        <v>2.44</v>
      </c>
      <c r="DA464">
        <f t="shared" si="47"/>
        <v>6.08</v>
      </c>
      <c r="DB464">
        <v>0</v>
      </c>
    </row>
    <row r="465" spans="1:106">
      <c r="A465">
        <f ca="1">ROW(Source!A256)</f>
        <v>256</v>
      </c>
      <c r="B465">
        <v>39278658</v>
      </c>
      <c r="C465">
        <v>39279831</v>
      </c>
      <c r="D465">
        <v>36804575</v>
      </c>
      <c r="E465">
        <v>1</v>
      </c>
      <c r="F465">
        <v>1</v>
      </c>
      <c r="G465">
        <v>1</v>
      </c>
      <c r="H465">
        <v>3</v>
      </c>
      <c r="I465" t="s">
        <v>397</v>
      </c>
      <c r="J465" t="s">
        <v>399</v>
      </c>
      <c r="K465" t="s">
        <v>398</v>
      </c>
      <c r="L465">
        <v>1355</v>
      </c>
      <c r="N465">
        <v>1010</v>
      </c>
      <c r="O465" t="s">
        <v>126</v>
      </c>
      <c r="P465" t="s">
        <v>126</v>
      </c>
      <c r="Q465">
        <v>100</v>
      </c>
      <c r="W465">
        <v>0</v>
      </c>
      <c r="X465">
        <v>-1390362517</v>
      </c>
      <c r="Y465">
        <v>0.84175100000000003</v>
      </c>
      <c r="AA465">
        <v>179.97</v>
      </c>
      <c r="AB465">
        <v>0</v>
      </c>
      <c r="AC465">
        <v>0</v>
      </c>
      <c r="AD465">
        <v>0</v>
      </c>
      <c r="AE465">
        <v>29.6</v>
      </c>
      <c r="AF465">
        <v>0</v>
      </c>
      <c r="AG465">
        <v>0</v>
      </c>
      <c r="AH465">
        <v>0</v>
      </c>
      <c r="AI465">
        <v>6.08</v>
      </c>
      <c r="AJ465">
        <v>1</v>
      </c>
      <c r="AK465">
        <v>1</v>
      </c>
      <c r="AL465">
        <v>1</v>
      </c>
      <c r="AN465">
        <v>0</v>
      </c>
      <c r="AO465">
        <v>0</v>
      </c>
      <c r="AP465">
        <v>0</v>
      </c>
      <c r="AQ465">
        <v>0</v>
      </c>
      <c r="AR465">
        <v>0</v>
      </c>
      <c r="AS465" t="s">
        <v>1067</v>
      </c>
      <c r="AT465">
        <v>0.84175100000000003</v>
      </c>
      <c r="AU465" t="s">
        <v>1067</v>
      </c>
      <c r="AV465">
        <v>0</v>
      </c>
      <c r="AW465">
        <v>1</v>
      </c>
      <c r="AX465">
        <v>-1</v>
      </c>
      <c r="AY465">
        <v>0</v>
      </c>
      <c r="AZ465">
        <v>0</v>
      </c>
      <c r="BA465" t="s">
        <v>1067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CX465">
        <f ca="1">Y465*Source!I256</f>
        <v>0.60000011279999999</v>
      </c>
      <c r="CY465">
        <f t="shared" si="45"/>
        <v>179.97</v>
      </c>
      <c r="CZ465">
        <f t="shared" si="46"/>
        <v>29.6</v>
      </c>
      <c r="DA465">
        <f t="shared" si="47"/>
        <v>6.08</v>
      </c>
      <c r="DB465">
        <v>0</v>
      </c>
    </row>
    <row r="466" spans="1:106">
      <c r="A466">
        <f ca="1">ROW(Source!A256)</f>
        <v>256</v>
      </c>
      <c r="B466">
        <v>39278658</v>
      </c>
      <c r="C466">
        <v>39279831</v>
      </c>
      <c r="D466">
        <v>36847310</v>
      </c>
      <c r="E466">
        <v>1</v>
      </c>
      <c r="F466">
        <v>1</v>
      </c>
      <c r="G466">
        <v>1</v>
      </c>
      <c r="H466">
        <v>3</v>
      </c>
      <c r="I466" t="s">
        <v>959</v>
      </c>
      <c r="J466" t="s">
        <v>960</v>
      </c>
      <c r="K466" t="s">
        <v>961</v>
      </c>
      <c r="L466">
        <v>1035</v>
      </c>
      <c r="N466">
        <v>1013</v>
      </c>
      <c r="O466" t="s">
        <v>486</v>
      </c>
      <c r="P466" t="s">
        <v>486</v>
      </c>
      <c r="Q466">
        <v>1</v>
      </c>
      <c r="W466">
        <v>0</v>
      </c>
      <c r="X466">
        <v>-1223829238</v>
      </c>
      <c r="Y466">
        <v>44.2</v>
      </c>
      <c r="AA466">
        <v>150.47999999999999</v>
      </c>
      <c r="AB466">
        <v>0</v>
      </c>
      <c r="AC466">
        <v>0</v>
      </c>
      <c r="AD466">
        <v>0</v>
      </c>
      <c r="AE466">
        <v>24.75</v>
      </c>
      <c r="AF466">
        <v>0</v>
      </c>
      <c r="AG466">
        <v>0</v>
      </c>
      <c r="AH466">
        <v>0</v>
      </c>
      <c r="AI466">
        <v>6.08</v>
      </c>
      <c r="AJ466">
        <v>1</v>
      </c>
      <c r="AK466">
        <v>1</v>
      </c>
      <c r="AL466">
        <v>1</v>
      </c>
      <c r="AN466">
        <v>0</v>
      </c>
      <c r="AO466">
        <v>1</v>
      </c>
      <c r="AP466">
        <v>0</v>
      </c>
      <c r="AQ466">
        <v>0</v>
      </c>
      <c r="AR466">
        <v>0</v>
      </c>
      <c r="AS466" t="s">
        <v>1067</v>
      </c>
      <c r="AT466">
        <v>44.2</v>
      </c>
      <c r="AU466" t="s">
        <v>1067</v>
      </c>
      <c r="AV466">
        <v>0</v>
      </c>
      <c r="AW466">
        <v>2</v>
      </c>
      <c r="AX466">
        <v>39279842</v>
      </c>
      <c r="AY466">
        <v>1</v>
      </c>
      <c r="AZ466">
        <v>0</v>
      </c>
      <c r="BA466">
        <v>452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CX466">
        <f ca="1">Y466*Source!I256</f>
        <v>31.505760000000002</v>
      </c>
      <c r="CY466">
        <f t="shared" si="45"/>
        <v>150.47999999999999</v>
      </c>
      <c r="CZ466">
        <f t="shared" si="46"/>
        <v>24.75</v>
      </c>
      <c r="DA466">
        <f t="shared" si="47"/>
        <v>6.08</v>
      </c>
      <c r="DB466">
        <v>0</v>
      </c>
    </row>
    <row r="467" spans="1:106">
      <c r="A467">
        <f ca="1">ROW(Source!A256)</f>
        <v>256</v>
      </c>
      <c r="B467">
        <v>39278658</v>
      </c>
      <c r="C467">
        <v>39279831</v>
      </c>
      <c r="D467">
        <v>36847648</v>
      </c>
      <c r="E467">
        <v>1</v>
      </c>
      <c r="F467">
        <v>1</v>
      </c>
      <c r="G467">
        <v>1</v>
      </c>
      <c r="H467">
        <v>3</v>
      </c>
      <c r="I467" t="s">
        <v>393</v>
      </c>
      <c r="J467" t="s">
        <v>395</v>
      </c>
      <c r="K467" t="s">
        <v>394</v>
      </c>
      <c r="L467">
        <v>1354</v>
      </c>
      <c r="N467">
        <v>1010</v>
      </c>
      <c r="O467" t="s">
        <v>86</v>
      </c>
      <c r="P467" t="s">
        <v>86</v>
      </c>
      <c r="Q467">
        <v>1</v>
      </c>
      <c r="W467">
        <v>0</v>
      </c>
      <c r="X467">
        <v>-777592704</v>
      </c>
      <c r="Y467">
        <v>50.505051000000002</v>
      </c>
      <c r="AA467">
        <v>9142.44</v>
      </c>
      <c r="AB467">
        <v>0</v>
      </c>
      <c r="AC467">
        <v>0</v>
      </c>
      <c r="AD467">
        <v>0</v>
      </c>
      <c r="AE467">
        <v>1503.69</v>
      </c>
      <c r="AF467">
        <v>0</v>
      </c>
      <c r="AG467">
        <v>0</v>
      </c>
      <c r="AH467">
        <v>0</v>
      </c>
      <c r="AI467">
        <v>6.08</v>
      </c>
      <c r="AJ467">
        <v>1</v>
      </c>
      <c r="AK467">
        <v>1</v>
      </c>
      <c r="AL467">
        <v>1</v>
      </c>
      <c r="AN467">
        <v>0</v>
      </c>
      <c r="AO467">
        <v>0</v>
      </c>
      <c r="AP467">
        <v>0</v>
      </c>
      <c r="AQ467">
        <v>0</v>
      </c>
      <c r="AR467">
        <v>0</v>
      </c>
      <c r="AS467" t="s">
        <v>1067</v>
      </c>
      <c r="AT467">
        <v>50.505051000000002</v>
      </c>
      <c r="AU467" t="s">
        <v>1067</v>
      </c>
      <c r="AV467">
        <v>0</v>
      </c>
      <c r="AW467">
        <v>1</v>
      </c>
      <c r="AX467">
        <v>-1</v>
      </c>
      <c r="AY467">
        <v>0</v>
      </c>
      <c r="AZ467">
        <v>0</v>
      </c>
      <c r="BA467" t="s">
        <v>1067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CX467">
        <f ca="1">Y467*Source!I256</f>
        <v>36.000000352800001</v>
      </c>
      <c r="CY467">
        <f t="shared" si="45"/>
        <v>9142.44</v>
      </c>
      <c r="CZ467">
        <f t="shared" si="46"/>
        <v>1503.69</v>
      </c>
      <c r="DA467">
        <f t="shared" si="47"/>
        <v>6.08</v>
      </c>
      <c r="DB467">
        <v>0</v>
      </c>
    </row>
    <row r="468" spans="1:106">
      <c r="A468">
        <f ca="1">ROW(Source!A256)</f>
        <v>256</v>
      </c>
      <c r="B468">
        <v>39278658</v>
      </c>
      <c r="C468">
        <v>39279831</v>
      </c>
      <c r="D468">
        <v>36797746</v>
      </c>
      <c r="E468">
        <v>17</v>
      </c>
      <c r="F468">
        <v>1</v>
      </c>
      <c r="G468">
        <v>1</v>
      </c>
      <c r="H468">
        <v>3</v>
      </c>
      <c r="I468" t="s">
        <v>401</v>
      </c>
      <c r="J468" t="s">
        <v>1067</v>
      </c>
      <c r="K468" t="s">
        <v>402</v>
      </c>
      <c r="L468">
        <v>1033</v>
      </c>
      <c r="N468">
        <v>1013</v>
      </c>
      <c r="O468" t="s">
        <v>403</v>
      </c>
      <c r="P468" t="s">
        <v>403</v>
      </c>
      <c r="Q468">
        <v>1</v>
      </c>
      <c r="W468">
        <v>0</v>
      </c>
      <c r="X468">
        <v>704408924</v>
      </c>
      <c r="Y468">
        <v>100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6.08</v>
      </c>
      <c r="AJ468">
        <v>1</v>
      </c>
      <c r="AK468">
        <v>1</v>
      </c>
      <c r="AL468">
        <v>1</v>
      </c>
      <c r="AN468">
        <v>0</v>
      </c>
      <c r="AO468">
        <v>0</v>
      </c>
      <c r="AP468">
        <v>0</v>
      </c>
      <c r="AQ468">
        <v>0</v>
      </c>
      <c r="AR468">
        <v>0</v>
      </c>
      <c r="AS468" t="s">
        <v>1067</v>
      </c>
      <c r="AT468">
        <v>100</v>
      </c>
      <c r="AU468" t="s">
        <v>1067</v>
      </c>
      <c r="AV468">
        <v>0</v>
      </c>
      <c r="AW468">
        <v>2</v>
      </c>
      <c r="AX468">
        <v>39279843</v>
      </c>
      <c r="AY468">
        <v>1</v>
      </c>
      <c r="AZ468">
        <v>0</v>
      </c>
      <c r="BA468">
        <v>453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CX468">
        <f ca="1">Y468*Source!I256</f>
        <v>71.28</v>
      </c>
      <c r="CY468">
        <f t="shared" si="45"/>
        <v>0</v>
      </c>
      <c r="CZ468">
        <f t="shared" si="46"/>
        <v>0</v>
      </c>
      <c r="DA468">
        <f t="shared" si="47"/>
        <v>6.08</v>
      </c>
      <c r="DB468">
        <v>0</v>
      </c>
    </row>
    <row r="469" spans="1:106">
      <c r="A469">
        <f ca="1">ROW(Source!A260)</f>
        <v>260</v>
      </c>
      <c r="B469">
        <v>39278658</v>
      </c>
      <c r="C469">
        <v>39279854</v>
      </c>
      <c r="D469">
        <v>37064928</v>
      </c>
      <c r="E469">
        <v>1</v>
      </c>
      <c r="F469">
        <v>1</v>
      </c>
      <c r="G469">
        <v>1</v>
      </c>
      <c r="H469">
        <v>1</v>
      </c>
      <c r="I469" t="s">
        <v>741</v>
      </c>
      <c r="J469" t="s">
        <v>1067</v>
      </c>
      <c r="K469" t="s">
        <v>742</v>
      </c>
      <c r="L469">
        <v>1191</v>
      </c>
      <c r="N469">
        <v>1013</v>
      </c>
      <c r="O469" t="s">
        <v>574</v>
      </c>
      <c r="P469" t="s">
        <v>574</v>
      </c>
      <c r="Q469">
        <v>1</v>
      </c>
      <c r="W469">
        <v>0</v>
      </c>
      <c r="X469">
        <v>145020957</v>
      </c>
      <c r="Y469">
        <v>1.6904999999999999</v>
      </c>
      <c r="AA469">
        <v>0</v>
      </c>
      <c r="AB469">
        <v>0</v>
      </c>
      <c r="AC469">
        <v>0</v>
      </c>
      <c r="AD469">
        <v>55.15</v>
      </c>
      <c r="AE469">
        <v>0</v>
      </c>
      <c r="AF469">
        <v>0</v>
      </c>
      <c r="AG469">
        <v>0</v>
      </c>
      <c r="AH469">
        <v>9.07</v>
      </c>
      <c r="AI469">
        <v>1</v>
      </c>
      <c r="AJ469">
        <v>1</v>
      </c>
      <c r="AK469">
        <v>1</v>
      </c>
      <c r="AL469">
        <v>6.08</v>
      </c>
      <c r="AN469">
        <v>0</v>
      </c>
      <c r="AO469">
        <v>1</v>
      </c>
      <c r="AP469">
        <v>1</v>
      </c>
      <c r="AQ469">
        <v>0</v>
      </c>
      <c r="AR469">
        <v>0</v>
      </c>
      <c r="AS469" t="s">
        <v>1067</v>
      </c>
      <c r="AT469">
        <v>1.47</v>
      </c>
      <c r="AU469" t="s">
        <v>1083</v>
      </c>
      <c r="AV469">
        <v>1</v>
      </c>
      <c r="AW469">
        <v>2</v>
      </c>
      <c r="AX469">
        <v>39279855</v>
      </c>
      <c r="AY469">
        <v>1</v>
      </c>
      <c r="AZ469">
        <v>0</v>
      </c>
      <c r="BA469">
        <v>454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CX469">
        <f ca="1">Y469*Source!I260</f>
        <v>128.47799999999998</v>
      </c>
      <c r="CY469">
        <f>AD469</f>
        <v>55.15</v>
      </c>
      <c r="CZ469">
        <f>AH469</f>
        <v>9.07</v>
      </c>
      <c r="DA469">
        <f>AL469</f>
        <v>6.08</v>
      </c>
      <c r="DB469">
        <v>0</v>
      </c>
    </row>
    <row r="470" spans="1:106">
      <c r="A470">
        <f ca="1">ROW(Source!A260)</f>
        <v>260</v>
      </c>
      <c r="B470">
        <v>39278658</v>
      </c>
      <c r="C470">
        <v>39279854</v>
      </c>
      <c r="D470">
        <v>37064876</v>
      </c>
      <c r="E470">
        <v>1</v>
      </c>
      <c r="F470">
        <v>1</v>
      </c>
      <c r="G470">
        <v>1</v>
      </c>
      <c r="H470">
        <v>1</v>
      </c>
      <c r="I470" t="s">
        <v>575</v>
      </c>
      <c r="J470" t="s">
        <v>1067</v>
      </c>
      <c r="K470" t="s">
        <v>576</v>
      </c>
      <c r="L470">
        <v>1191</v>
      </c>
      <c r="N470">
        <v>1013</v>
      </c>
      <c r="O470" t="s">
        <v>574</v>
      </c>
      <c r="P470" t="s">
        <v>574</v>
      </c>
      <c r="Q470">
        <v>1</v>
      </c>
      <c r="W470">
        <v>0</v>
      </c>
      <c r="X470">
        <v>-1417349443</v>
      </c>
      <c r="Y470">
        <v>0.01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1</v>
      </c>
      <c r="AJ470">
        <v>1</v>
      </c>
      <c r="AK470">
        <v>6.08</v>
      </c>
      <c r="AL470">
        <v>1</v>
      </c>
      <c r="AN470">
        <v>0</v>
      </c>
      <c r="AO470">
        <v>1</v>
      </c>
      <c r="AP470">
        <v>0</v>
      </c>
      <c r="AQ470">
        <v>0</v>
      </c>
      <c r="AR470">
        <v>0</v>
      </c>
      <c r="AS470" t="s">
        <v>1067</v>
      </c>
      <c r="AT470">
        <v>0.01</v>
      </c>
      <c r="AU470" t="s">
        <v>1067</v>
      </c>
      <c r="AV470">
        <v>2</v>
      </c>
      <c r="AW470">
        <v>2</v>
      </c>
      <c r="AX470">
        <v>39279856</v>
      </c>
      <c r="AY470">
        <v>1</v>
      </c>
      <c r="AZ470">
        <v>2048</v>
      </c>
      <c r="BA470">
        <v>455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CX470">
        <f ca="1">Y470*Source!I260</f>
        <v>0.76</v>
      </c>
      <c r="CY470">
        <f>AD470</f>
        <v>0</v>
      </c>
      <c r="CZ470">
        <f>AH470</f>
        <v>0</v>
      </c>
      <c r="DA470">
        <f>AL470</f>
        <v>1</v>
      </c>
      <c r="DB470">
        <v>0</v>
      </c>
    </row>
    <row r="471" spans="1:106">
      <c r="A471">
        <f ca="1">ROW(Source!A260)</f>
        <v>260</v>
      </c>
      <c r="B471">
        <v>39278658</v>
      </c>
      <c r="C471">
        <v>39279854</v>
      </c>
      <c r="D471">
        <v>36883554</v>
      </c>
      <c r="E471">
        <v>1</v>
      </c>
      <c r="F471">
        <v>1</v>
      </c>
      <c r="G471">
        <v>1</v>
      </c>
      <c r="H471">
        <v>2</v>
      </c>
      <c r="I471" t="s">
        <v>577</v>
      </c>
      <c r="J471" t="s">
        <v>578</v>
      </c>
      <c r="K471" t="s">
        <v>579</v>
      </c>
      <c r="L471">
        <v>1368</v>
      </c>
      <c r="N471">
        <v>1011</v>
      </c>
      <c r="O471" t="s">
        <v>580</v>
      </c>
      <c r="P471" t="s">
        <v>580</v>
      </c>
      <c r="Q471">
        <v>1</v>
      </c>
      <c r="W471">
        <v>0</v>
      </c>
      <c r="X471">
        <v>1372534845</v>
      </c>
      <c r="Y471">
        <v>1.2500000000000001E-2</v>
      </c>
      <c r="AA471">
        <v>0</v>
      </c>
      <c r="AB471">
        <v>399.52</v>
      </c>
      <c r="AC471">
        <v>11.6</v>
      </c>
      <c r="AD471">
        <v>0</v>
      </c>
      <c r="AE471">
        <v>0</v>
      </c>
      <c r="AF471">
        <v>65.709999999999994</v>
      </c>
      <c r="AG471">
        <v>11.6</v>
      </c>
      <c r="AH471">
        <v>0</v>
      </c>
      <c r="AI471">
        <v>1</v>
      </c>
      <c r="AJ471">
        <v>6.08</v>
      </c>
      <c r="AK471">
        <v>1</v>
      </c>
      <c r="AL471">
        <v>1</v>
      </c>
      <c r="AN471">
        <v>0</v>
      </c>
      <c r="AO471">
        <v>1</v>
      </c>
      <c r="AP471">
        <v>1</v>
      </c>
      <c r="AQ471">
        <v>0</v>
      </c>
      <c r="AR471">
        <v>0</v>
      </c>
      <c r="AS471" t="s">
        <v>1067</v>
      </c>
      <c r="AT471">
        <v>0.01</v>
      </c>
      <c r="AU471" t="s">
        <v>1082</v>
      </c>
      <c r="AV471">
        <v>0</v>
      </c>
      <c r="AW471">
        <v>2</v>
      </c>
      <c r="AX471">
        <v>39279857</v>
      </c>
      <c r="AY471">
        <v>1</v>
      </c>
      <c r="AZ471">
        <v>0</v>
      </c>
      <c r="BA471">
        <v>456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CX471">
        <f ca="1">Y471*Source!I260</f>
        <v>0.95000000000000007</v>
      </c>
      <c r="CY471">
        <f>AB471</f>
        <v>399.52</v>
      </c>
      <c r="CZ471">
        <f>AF471</f>
        <v>65.709999999999994</v>
      </c>
      <c r="DA471">
        <f>AJ471</f>
        <v>6.08</v>
      </c>
      <c r="DB471">
        <v>0</v>
      </c>
    </row>
    <row r="472" spans="1:106">
      <c r="A472">
        <f ca="1">ROW(Source!A260)</f>
        <v>260</v>
      </c>
      <c r="B472">
        <v>39278658</v>
      </c>
      <c r="C472">
        <v>39279854</v>
      </c>
      <c r="D472">
        <v>36883858</v>
      </c>
      <c r="E472">
        <v>1</v>
      </c>
      <c r="F472">
        <v>1</v>
      </c>
      <c r="G472">
        <v>1</v>
      </c>
      <c r="H472">
        <v>2</v>
      </c>
      <c r="I472" t="s">
        <v>637</v>
      </c>
      <c r="J472" t="s">
        <v>638</v>
      </c>
      <c r="K472" t="s">
        <v>639</v>
      </c>
      <c r="L472">
        <v>1368</v>
      </c>
      <c r="N472">
        <v>1011</v>
      </c>
      <c r="O472" t="s">
        <v>580</v>
      </c>
      <c r="P472" t="s">
        <v>580</v>
      </c>
      <c r="Q472">
        <v>1</v>
      </c>
      <c r="W472">
        <v>0</v>
      </c>
      <c r="X472">
        <v>-353815937</v>
      </c>
      <c r="Y472">
        <v>0.4375</v>
      </c>
      <c r="AA472">
        <v>0</v>
      </c>
      <c r="AB472">
        <v>49.25</v>
      </c>
      <c r="AC472">
        <v>0</v>
      </c>
      <c r="AD472">
        <v>0</v>
      </c>
      <c r="AE472">
        <v>0</v>
      </c>
      <c r="AF472">
        <v>8.1</v>
      </c>
      <c r="AG472">
        <v>0</v>
      </c>
      <c r="AH472">
        <v>0</v>
      </c>
      <c r="AI472">
        <v>1</v>
      </c>
      <c r="AJ472">
        <v>6.08</v>
      </c>
      <c r="AK472">
        <v>1</v>
      </c>
      <c r="AL472">
        <v>1</v>
      </c>
      <c r="AN472">
        <v>0</v>
      </c>
      <c r="AO472">
        <v>1</v>
      </c>
      <c r="AP472">
        <v>1</v>
      </c>
      <c r="AQ472">
        <v>0</v>
      </c>
      <c r="AR472">
        <v>0</v>
      </c>
      <c r="AS472" t="s">
        <v>1067</v>
      </c>
      <c r="AT472">
        <v>0.35</v>
      </c>
      <c r="AU472" t="s">
        <v>1082</v>
      </c>
      <c r="AV472">
        <v>0</v>
      </c>
      <c r="AW472">
        <v>2</v>
      </c>
      <c r="AX472">
        <v>39279858</v>
      </c>
      <c r="AY472">
        <v>1</v>
      </c>
      <c r="AZ472">
        <v>0</v>
      </c>
      <c r="BA472">
        <v>457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CX472">
        <f ca="1">Y472*Source!I260</f>
        <v>33.25</v>
      </c>
      <c r="CY472">
        <f>AB472</f>
        <v>49.25</v>
      </c>
      <c r="CZ472">
        <f>AF472</f>
        <v>8.1</v>
      </c>
      <c r="DA472">
        <f>AJ472</f>
        <v>6.08</v>
      </c>
      <c r="DB472">
        <v>0</v>
      </c>
    </row>
    <row r="473" spans="1:106">
      <c r="A473">
        <f ca="1">ROW(Source!A260)</f>
        <v>260</v>
      </c>
      <c r="B473">
        <v>39278658</v>
      </c>
      <c r="C473">
        <v>39279854</v>
      </c>
      <c r="D473">
        <v>36799773</v>
      </c>
      <c r="E473">
        <v>1</v>
      </c>
      <c r="F473">
        <v>1</v>
      </c>
      <c r="G473">
        <v>1</v>
      </c>
      <c r="H473">
        <v>3</v>
      </c>
      <c r="I473" t="s">
        <v>962</v>
      </c>
      <c r="J473" t="s">
        <v>963</v>
      </c>
      <c r="K473" t="s">
        <v>964</v>
      </c>
      <c r="L473">
        <v>1356</v>
      </c>
      <c r="N473">
        <v>1010</v>
      </c>
      <c r="O473" t="s">
        <v>912</v>
      </c>
      <c r="P473" t="s">
        <v>912</v>
      </c>
      <c r="Q473">
        <v>1000</v>
      </c>
      <c r="W473">
        <v>0</v>
      </c>
      <c r="X473">
        <v>-1705143825</v>
      </c>
      <c r="Y473">
        <v>2E-3</v>
      </c>
      <c r="AA473">
        <v>20976</v>
      </c>
      <c r="AB473">
        <v>0</v>
      </c>
      <c r="AC473">
        <v>0</v>
      </c>
      <c r="AD473">
        <v>0</v>
      </c>
      <c r="AE473">
        <v>3450</v>
      </c>
      <c r="AF473">
        <v>0</v>
      </c>
      <c r="AG473">
        <v>0</v>
      </c>
      <c r="AH473">
        <v>0</v>
      </c>
      <c r="AI473">
        <v>6.08</v>
      </c>
      <c r="AJ473">
        <v>1</v>
      </c>
      <c r="AK473">
        <v>1</v>
      </c>
      <c r="AL473">
        <v>1</v>
      </c>
      <c r="AN473">
        <v>0</v>
      </c>
      <c r="AO473">
        <v>1</v>
      </c>
      <c r="AP473">
        <v>0</v>
      </c>
      <c r="AQ473">
        <v>0</v>
      </c>
      <c r="AR473">
        <v>0</v>
      </c>
      <c r="AS473" t="s">
        <v>1067</v>
      </c>
      <c r="AT473">
        <v>2E-3</v>
      </c>
      <c r="AU473" t="s">
        <v>1067</v>
      </c>
      <c r="AV473">
        <v>0</v>
      </c>
      <c r="AW473">
        <v>2</v>
      </c>
      <c r="AX473">
        <v>39279859</v>
      </c>
      <c r="AY473">
        <v>1</v>
      </c>
      <c r="AZ473">
        <v>0</v>
      </c>
      <c r="BA473">
        <v>458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CX473">
        <f ca="1">Y473*Source!I260</f>
        <v>0.152</v>
      </c>
      <c r="CY473">
        <f>AA473</f>
        <v>20976</v>
      </c>
      <c r="CZ473">
        <f>AE473</f>
        <v>3450</v>
      </c>
      <c r="DA473">
        <f>AI473</f>
        <v>6.08</v>
      </c>
      <c r="DB473">
        <v>0</v>
      </c>
    </row>
    <row r="474" spans="1:106">
      <c r="A474">
        <f ca="1">ROW(Source!A260)</f>
        <v>260</v>
      </c>
      <c r="B474">
        <v>39278658</v>
      </c>
      <c r="C474">
        <v>39279854</v>
      </c>
      <c r="D474">
        <v>36803269</v>
      </c>
      <c r="E474">
        <v>1</v>
      </c>
      <c r="F474">
        <v>1</v>
      </c>
      <c r="G474">
        <v>1</v>
      </c>
      <c r="H474">
        <v>3</v>
      </c>
      <c r="I474" t="s">
        <v>965</v>
      </c>
      <c r="J474" t="s">
        <v>966</v>
      </c>
      <c r="K474" t="s">
        <v>967</v>
      </c>
      <c r="L474">
        <v>1348</v>
      </c>
      <c r="N474">
        <v>1009</v>
      </c>
      <c r="O474" t="s">
        <v>1097</v>
      </c>
      <c r="P474" t="s">
        <v>1097</v>
      </c>
      <c r="Q474">
        <v>1000</v>
      </c>
      <c r="W474">
        <v>0</v>
      </c>
      <c r="X474">
        <v>-1068056325</v>
      </c>
      <c r="Y474">
        <v>1.3999999999999999E-4</v>
      </c>
      <c r="AA474">
        <v>63000.959999999999</v>
      </c>
      <c r="AB474">
        <v>0</v>
      </c>
      <c r="AC474">
        <v>0</v>
      </c>
      <c r="AD474">
        <v>0</v>
      </c>
      <c r="AE474">
        <v>10362</v>
      </c>
      <c r="AF474">
        <v>0</v>
      </c>
      <c r="AG474">
        <v>0</v>
      </c>
      <c r="AH474">
        <v>0</v>
      </c>
      <c r="AI474">
        <v>6.08</v>
      </c>
      <c r="AJ474">
        <v>1</v>
      </c>
      <c r="AK474">
        <v>1</v>
      </c>
      <c r="AL474">
        <v>1</v>
      </c>
      <c r="AN474">
        <v>0</v>
      </c>
      <c r="AO474">
        <v>1</v>
      </c>
      <c r="AP474">
        <v>0</v>
      </c>
      <c r="AQ474">
        <v>0</v>
      </c>
      <c r="AR474">
        <v>0</v>
      </c>
      <c r="AS474" t="s">
        <v>1067</v>
      </c>
      <c r="AT474">
        <v>1.3999999999999999E-4</v>
      </c>
      <c r="AU474" t="s">
        <v>1067</v>
      </c>
      <c r="AV474">
        <v>0</v>
      </c>
      <c r="AW474">
        <v>2</v>
      </c>
      <c r="AX474">
        <v>39279860</v>
      </c>
      <c r="AY474">
        <v>1</v>
      </c>
      <c r="AZ474">
        <v>0</v>
      </c>
      <c r="BA474">
        <v>459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CX474">
        <f ca="1">Y474*Source!I260</f>
        <v>1.0639999999999998E-2</v>
      </c>
      <c r="CY474">
        <f>AA474</f>
        <v>63000.959999999999</v>
      </c>
      <c r="CZ474">
        <f>AE474</f>
        <v>10362</v>
      </c>
      <c r="DA474">
        <f>AI474</f>
        <v>6.08</v>
      </c>
      <c r="DB474">
        <v>0</v>
      </c>
    </row>
    <row r="475" spans="1:106">
      <c r="A475">
        <f ca="1">ROW(Source!A260)</f>
        <v>260</v>
      </c>
      <c r="B475">
        <v>39278658</v>
      </c>
      <c r="C475">
        <v>39279854</v>
      </c>
      <c r="D475">
        <v>36804429</v>
      </c>
      <c r="E475">
        <v>1</v>
      </c>
      <c r="F475">
        <v>1</v>
      </c>
      <c r="G475">
        <v>1</v>
      </c>
      <c r="H475">
        <v>3</v>
      </c>
      <c r="I475" t="s">
        <v>968</v>
      </c>
      <c r="J475" t="s">
        <v>969</v>
      </c>
      <c r="K475" t="s">
        <v>970</v>
      </c>
      <c r="L475">
        <v>1348</v>
      </c>
      <c r="N475">
        <v>1009</v>
      </c>
      <c r="O475" t="s">
        <v>1097</v>
      </c>
      <c r="P475" t="s">
        <v>1097</v>
      </c>
      <c r="Q475">
        <v>1000</v>
      </c>
      <c r="W475">
        <v>0</v>
      </c>
      <c r="X475">
        <v>56621460</v>
      </c>
      <c r="Y475">
        <v>1.1000000000000001E-3</v>
      </c>
      <c r="AA475">
        <v>93163.839999999997</v>
      </c>
      <c r="AB475">
        <v>0</v>
      </c>
      <c r="AC475">
        <v>0</v>
      </c>
      <c r="AD475">
        <v>0</v>
      </c>
      <c r="AE475">
        <v>15323</v>
      </c>
      <c r="AF475">
        <v>0</v>
      </c>
      <c r="AG475">
        <v>0</v>
      </c>
      <c r="AH475">
        <v>0</v>
      </c>
      <c r="AI475">
        <v>6.08</v>
      </c>
      <c r="AJ475">
        <v>1</v>
      </c>
      <c r="AK475">
        <v>1</v>
      </c>
      <c r="AL475">
        <v>1</v>
      </c>
      <c r="AN475">
        <v>0</v>
      </c>
      <c r="AO475">
        <v>1</v>
      </c>
      <c r="AP475">
        <v>0</v>
      </c>
      <c r="AQ475">
        <v>0</v>
      </c>
      <c r="AR475">
        <v>0</v>
      </c>
      <c r="AS475" t="s">
        <v>1067</v>
      </c>
      <c r="AT475">
        <v>1.1000000000000001E-3</v>
      </c>
      <c r="AU475" t="s">
        <v>1067</v>
      </c>
      <c r="AV475">
        <v>0</v>
      </c>
      <c r="AW475">
        <v>2</v>
      </c>
      <c r="AX475">
        <v>39279861</v>
      </c>
      <c r="AY475">
        <v>1</v>
      </c>
      <c r="AZ475">
        <v>0</v>
      </c>
      <c r="BA475">
        <v>460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CX475">
        <f ca="1">Y475*Source!I260</f>
        <v>8.3600000000000008E-2</v>
      </c>
      <c r="CY475">
        <f>AA475</f>
        <v>93163.839999999997</v>
      </c>
      <c r="CZ475">
        <f>AE475</f>
        <v>15323</v>
      </c>
      <c r="DA475">
        <f>AI475</f>
        <v>6.08</v>
      </c>
      <c r="DB475">
        <v>0</v>
      </c>
    </row>
    <row r="476" spans="1:106">
      <c r="A476">
        <f ca="1">ROW(Source!A260)</f>
        <v>260</v>
      </c>
      <c r="B476">
        <v>39278658</v>
      </c>
      <c r="C476">
        <v>39279854</v>
      </c>
      <c r="D476">
        <v>36845049</v>
      </c>
      <c r="E476">
        <v>1</v>
      </c>
      <c r="F476">
        <v>1</v>
      </c>
      <c r="G476">
        <v>1</v>
      </c>
      <c r="H476">
        <v>3</v>
      </c>
      <c r="I476" t="s">
        <v>411</v>
      </c>
      <c r="J476" t="s">
        <v>413</v>
      </c>
      <c r="K476" t="s">
        <v>412</v>
      </c>
      <c r="L476">
        <v>1354</v>
      </c>
      <c r="N476">
        <v>1010</v>
      </c>
      <c r="O476" t="s">
        <v>86</v>
      </c>
      <c r="P476" t="s">
        <v>86</v>
      </c>
      <c r="Q476">
        <v>1</v>
      </c>
      <c r="W476">
        <v>0</v>
      </c>
      <c r="X476">
        <v>898688576</v>
      </c>
      <c r="Y476">
        <v>0.97368399999999999</v>
      </c>
      <c r="AA476">
        <v>332.76</v>
      </c>
      <c r="AB476">
        <v>0</v>
      </c>
      <c r="AC476">
        <v>0</v>
      </c>
      <c r="AD476">
        <v>0</v>
      </c>
      <c r="AE476">
        <v>54.73</v>
      </c>
      <c r="AF476">
        <v>0</v>
      </c>
      <c r="AG476">
        <v>0</v>
      </c>
      <c r="AH476">
        <v>0</v>
      </c>
      <c r="AI476">
        <v>6.08</v>
      </c>
      <c r="AJ476">
        <v>1</v>
      </c>
      <c r="AK476">
        <v>1</v>
      </c>
      <c r="AL476">
        <v>1</v>
      </c>
      <c r="AN476">
        <v>0</v>
      </c>
      <c r="AO476">
        <v>0</v>
      </c>
      <c r="AP476">
        <v>0</v>
      </c>
      <c r="AQ476">
        <v>0</v>
      </c>
      <c r="AR476">
        <v>0</v>
      </c>
      <c r="AS476" t="s">
        <v>1067</v>
      </c>
      <c r="AT476">
        <v>0.97368399999999999</v>
      </c>
      <c r="AU476" t="s">
        <v>1067</v>
      </c>
      <c r="AV476">
        <v>0</v>
      </c>
      <c r="AW476">
        <v>1</v>
      </c>
      <c r="AX476">
        <v>-1</v>
      </c>
      <c r="AY476">
        <v>0</v>
      </c>
      <c r="AZ476">
        <v>0</v>
      </c>
      <c r="BA476" t="s">
        <v>1067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CX476">
        <f ca="1">Y476*Source!I260</f>
        <v>73.999983999999998</v>
      </c>
      <c r="CY476">
        <f>AA476</f>
        <v>332.76</v>
      </c>
      <c r="CZ476">
        <f>AE476</f>
        <v>54.73</v>
      </c>
      <c r="DA476">
        <f>AI476</f>
        <v>6.08</v>
      </c>
      <c r="DB476">
        <v>0</v>
      </c>
    </row>
    <row r="477" spans="1:106">
      <c r="A477">
        <f ca="1">ROW(Source!A260)</f>
        <v>260</v>
      </c>
      <c r="B477">
        <v>39278658</v>
      </c>
      <c r="C477">
        <v>39279854</v>
      </c>
      <c r="D477">
        <v>36845054</v>
      </c>
      <c r="E477">
        <v>1</v>
      </c>
      <c r="F477">
        <v>1</v>
      </c>
      <c r="G477">
        <v>1</v>
      </c>
      <c r="H477">
        <v>3</v>
      </c>
      <c r="I477" t="s">
        <v>415</v>
      </c>
      <c r="J477" t="s">
        <v>417</v>
      </c>
      <c r="K477" t="s">
        <v>416</v>
      </c>
      <c r="L477">
        <v>1354</v>
      </c>
      <c r="N477">
        <v>1010</v>
      </c>
      <c r="O477" t="s">
        <v>86</v>
      </c>
      <c r="P477" t="s">
        <v>86</v>
      </c>
      <c r="Q477">
        <v>1</v>
      </c>
      <c r="W477">
        <v>0</v>
      </c>
      <c r="X477">
        <v>-1306881833</v>
      </c>
      <c r="Y477">
        <v>2.6315999999999999E-2</v>
      </c>
      <c r="AA477">
        <v>618.21</v>
      </c>
      <c r="AB477">
        <v>0</v>
      </c>
      <c r="AC477">
        <v>0</v>
      </c>
      <c r="AD477">
        <v>0</v>
      </c>
      <c r="AE477">
        <v>101.68</v>
      </c>
      <c r="AF477">
        <v>0</v>
      </c>
      <c r="AG477">
        <v>0</v>
      </c>
      <c r="AH477">
        <v>0</v>
      </c>
      <c r="AI477">
        <v>6.08</v>
      </c>
      <c r="AJ477">
        <v>1</v>
      </c>
      <c r="AK477">
        <v>1</v>
      </c>
      <c r="AL477">
        <v>1</v>
      </c>
      <c r="AN477">
        <v>0</v>
      </c>
      <c r="AO477">
        <v>0</v>
      </c>
      <c r="AP477">
        <v>0</v>
      </c>
      <c r="AQ477">
        <v>0</v>
      </c>
      <c r="AR477">
        <v>0</v>
      </c>
      <c r="AS477" t="s">
        <v>1067</v>
      </c>
      <c r="AT477">
        <v>2.6315999999999999E-2</v>
      </c>
      <c r="AU477" t="s">
        <v>1067</v>
      </c>
      <c r="AV477">
        <v>0</v>
      </c>
      <c r="AW477">
        <v>1</v>
      </c>
      <c r="AX477">
        <v>-1</v>
      </c>
      <c r="AY477">
        <v>0</v>
      </c>
      <c r="AZ477">
        <v>0</v>
      </c>
      <c r="BA477" t="s">
        <v>1067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CX477">
        <f ca="1">Y477*Source!I260</f>
        <v>2.000016</v>
      </c>
      <c r="CY477">
        <f>AA477</f>
        <v>618.21</v>
      </c>
      <c r="CZ477">
        <f>AE477</f>
        <v>101.68</v>
      </c>
      <c r="DA477">
        <f>AI477</f>
        <v>6.08</v>
      </c>
      <c r="DB477">
        <v>0</v>
      </c>
    </row>
    <row r="478" spans="1:106">
      <c r="A478">
        <f ca="1">ROW(Source!A263)</f>
        <v>263</v>
      </c>
      <c r="B478">
        <v>39278658</v>
      </c>
      <c r="C478">
        <v>39279889</v>
      </c>
      <c r="D478">
        <v>37071037</v>
      </c>
      <c r="E478">
        <v>1</v>
      </c>
      <c r="F478">
        <v>1</v>
      </c>
      <c r="G478">
        <v>1</v>
      </c>
      <c r="H478">
        <v>1</v>
      </c>
      <c r="I478" t="s">
        <v>658</v>
      </c>
      <c r="J478" t="s">
        <v>1067</v>
      </c>
      <c r="K478" t="s">
        <v>659</v>
      </c>
      <c r="L478">
        <v>1191</v>
      </c>
      <c r="N478">
        <v>1013</v>
      </c>
      <c r="O478" t="s">
        <v>574</v>
      </c>
      <c r="P478" t="s">
        <v>574</v>
      </c>
      <c r="Q478">
        <v>1</v>
      </c>
      <c r="W478">
        <v>0</v>
      </c>
      <c r="X478">
        <v>1069510174</v>
      </c>
      <c r="Y478">
        <v>37.915499999999994</v>
      </c>
      <c r="AA478">
        <v>0</v>
      </c>
      <c r="AB478">
        <v>0</v>
      </c>
      <c r="AC478">
        <v>0</v>
      </c>
      <c r="AD478">
        <v>58.49</v>
      </c>
      <c r="AE478">
        <v>0</v>
      </c>
      <c r="AF478">
        <v>0</v>
      </c>
      <c r="AG478">
        <v>0</v>
      </c>
      <c r="AH478">
        <v>9.6199999999999992</v>
      </c>
      <c r="AI478">
        <v>1</v>
      </c>
      <c r="AJ478">
        <v>1</v>
      </c>
      <c r="AK478">
        <v>1</v>
      </c>
      <c r="AL478">
        <v>6.08</v>
      </c>
      <c r="AN478">
        <v>0</v>
      </c>
      <c r="AO478">
        <v>1</v>
      </c>
      <c r="AP478">
        <v>1</v>
      </c>
      <c r="AQ478">
        <v>0</v>
      </c>
      <c r="AR478">
        <v>0</v>
      </c>
      <c r="AS478" t="s">
        <v>1067</v>
      </c>
      <c r="AT478">
        <v>32.97</v>
      </c>
      <c r="AU478" t="s">
        <v>1083</v>
      </c>
      <c r="AV478">
        <v>1</v>
      </c>
      <c r="AW478">
        <v>2</v>
      </c>
      <c r="AX478">
        <v>39279890</v>
      </c>
      <c r="AY478">
        <v>1</v>
      </c>
      <c r="AZ478">
        <v>0</v>
      </c>
      <c r="BA478">
        <v>463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CX478">
        <f ca="1">Y478*Source!I263</f>
        <v>26.768342999999994</v>
      </c>
      <c r="CY478">
        <f>AD478</f>
        <v>58.49</v>
      </c>
      <c r="CZ478">
        <f>AH478</f>
        <v>9.6199999999999992</v>
      </c>
      <c r="DA478">
        <f>AL478</f>
        <v>6.08</v>
      </c>
      <c r="DB478">
        <v>0</v>
      </c>
    </row>
    <row r="479" spans="1:106">
      <c r="A479">
        <f ca="1">ROW(Source!A263)</f>
        <v>263</v>
      </c>
      <c r="B479">
        <v>39278658</v>
      </c>
      <c r="C479">
        <v>39279889</v>
      </c>
      <c r="D479">
        <v>37064876</v>
      </c>
      <c r="E479">
        <v>1</v>
      </c>
      <c r="F479">
        <v>1</v>
      </c>
      <c r="G479">
        <v>1</v>
      </c>
      <c r="H479">
        <v>1</v>
      </c>
      <c r="I479" t="s">
        <v>575</v>
      </c>
      <c r="J479" t="s">
        <v>1067</v>
      </c>
      <c r="K479" t="s">
        <v>576</v>
      </c>
      <c r="L479">
        <v>1191</v>
      </c>
      <c r="N479">
        <v>1013</v>
      </c>
      <c r="O479" t="s">
        <v>574</v>
      </c>
      <c r="P479" t="s">
        <v>574</v>
      </c>
      <c r="Q479">
        <v>1</v>
      </c>
      <c r="W479">
        <v>0</v>
      </c>
      <c r="X479">
        <v>-1417349443</v>
      </c>
      <c r="Y479">
        <v>0.5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1</v>
      </c>
      <c r="AJ479">
        <v>1</v>
      </c>
      <c r="AK479">
        <v>6.08</v>
      </c>
      <c r="AL479">
        <v>1</v>
      </c>
      <c r="AN479">
        <v>0</v>
      </c>
      <c r="AO479">
        <v>1</v>
      </c>
      <c r="AP479">
        <v>0</v>
      </c>
      <c r="AQ479">
        <v>0</v>
      </c>
      <c r="AR479">
        <v>0</v>
      </c>
      <c r="AS479" t="s">
        <v>1067</v>
      </c>
      <c r="AT479">
        <v>0.5</v>
      </c>
      <c r="AU479" t="s">
        <v>1067</v>
      </c>
      <c r="AV479">
        <v>2</v>
      </c>
      <c r="AW479">
        <v>2</v>
      </c>
      <c r="AX479">
        <v>39279891</v>
      </c>
      <c r="AY479">
        <v>1</v>
      </c>
      <c r="AZ479">
        <v>2048</v>
      </c>
      <c r="BA479">
        <v>464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CX479">
        <f ca="1">Y479*Source!I263</f>
        <v>0.35299999999999998</v>
      </c>
      <c r="CY479">
        <f>AD479</f>
        <v>0</v>
      </c>
      <c r="CZ479">
        <f>AH479</f>
        <v>0</v>
      </c>
      <c r="DA479">
        <f>AL479</f>
        <v>1</v>
      </c>
      <c r="DB479">
        <v>0</v>
      </c>
    </row>
    <row r="480" spans="1:106">
      <c r="A480">
        <f ca="1">ROW(Source!A263)</f>
        <v>263</v>
      </c>
      <c r="B480">
        <v>39278658</v>
      </c>
      <c r="C480">
        <v>39279889</v>
      </c>
      <c r="D480">
        <v>36882057</v>
      </c>
      <c r="E480">
        <v>1</v>
      </c>
      <c r="F480">
        <v>1</v>
      </c>
      <c r="G480">
        <v>1</v>
      </c>
      <c r="H480">
        <v>2</v>
      </c>
      <c r="I480" t="s">
        <v>926</v>
      </c>
      <c r="J480" t="s">
        <v>927</v>
      </c>
      <c r="K480" t="s">
        <v>928</v>
      </c>
      <c r="L480">
        <v>1368</v>
      </c>
      <c r="N480">
        <v>1011</v>
      </c>
      <c r="O480" t="s">
        <v>580</v>
      </c>
      <c r="P480" t="s">
        <v>580</v>
      </c>
      <c r="Q480">
        <v>1</v>
      </c>
      <c r="W480">
        <v>0</v>
      </c>
      <c r="X480">
        <v>-1460065968</v>
      </c>
      <c r="Y480">
        <v>0.1</v>
      </c>
      <c r="AA480">
        <v>0</v>
      </c>
      <c r="AB480">
        <v>525.30999999999995</v>
      </c>
      <c r="AC480">
        <v>13.5</v>
      </c>
      <c r="AD480">
        <v>0</v>
      </c>
      <c r="AE480">
        <v>0</v>
      </c>
      <c r="AF480">
        <v>86.4</v>
      </c>
      <c r="AG480">
        <v>13.5</v>
      </c>
      <c r="AH480">
        <v>0</v>
      </c>
      <c r="AI480">
        <v>1</v>
      </c>
      <c r="AJ480">
        <v>6.08</v>
      </c>
      <c r="AK480">
        <v>1</v>
      </c>
      <c r="AL480">
        <v>1</v>
      </c>
      <c r="AN480">
        <v>0</v>
      </c>
      <c r="AO480">
        <v>1</v>
      </c>
      <c r="AP480">
        <v>1</v>
      </c>
      <c r="AQ480">
        <v>0</v>
      </c>
      <c r="AR480">
        <v>0</v>
      </c>
      <c r="AS480" t="s">
        <v>1067</v>
      </c>
      <c r="AT480">
        <v>0.08</v>
      </c>
      <c r="AU480" t="s">
        <v>1082</v>
      </c>
      <c r="AV480">
        <v>0</v>
      </c>
      <c r="AW480">
        <v>2</v>
      </c>
      <c r="AX480">
        <v>39279892</v>
      </c>
      <c r="AY480">
        <v>1</v>
      </c>
      <c r="AZ480">
        <v>0</v>
      </c>
      <c r="BA480">
        <v>465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CX480">
        <f ca="1">Y480*Source!I263</f>
        <v>7.0599999999999996E-2</v>
      </c>
      <c r="CY480">
        <f>AB480</f>
        <v>525.30999999999995</v>
      </c>
      <c r="CZ480">
        <f>AF480</f>
        <v>86.4</v>
      </c>
      <c r="DA480">
        <f>AJ480</f>
        <v>6.08</v>
      </c>
      <c r="DB480">
        <v>0</v>
      </c>
    </row>
    <row r="481" spans="1:106">
      <c r="A481">
        <f ca="1">ROW(Source!A263)</f>
        <v>263</v>
      </c>
      <c r="B481">
        <v>39278658</v>
      </c>
      <c r="C481">
        <v>39279889</v>
      </c>
      <c r="D481">
        <v>36882159</v>
      </c>
      <c r="E481">
        <v>1</v>
      </c>
      <c r="F481">
        <v>1</v>
      </c>
      <c r="G481">
        <v>1</v>
      </c>
      <c r="H481">
        <v>2</v>
      </c>
      <c r="I481" t="s">
        <v>586</v>
      </c>
      <c r="J481" t="s">
        <v>587</v>
      </c>
      <c r="K481" t="s">
        <v>588</v>
      </c>
      <c r="L481">
        <v>1368</v>
      </c>
      <c r="N481">
        <v>1011</v>
      </c>
      <c r="O481" t="s">
        <v>580</v>
      </c>
      <c r="P481" t="s">
        <v>580</v>
      </c>
      <c r="Q481">
        <v>1</v>
      </c>
      <c r="W481">
        <v>0</v>
      </c>
      <c r="X481">
        <v>-1718674368</v>
      </c>
      <c r="Y481">
        <v>8.7500000000000008E-2</v>
      </c>
      <c r="AA481">
        <v>0</v>
      </c>
      <c r="AB481">
        <v>680.9</v>
      </c>
      <c r="AC481">
        <v>13.5</v>
      </c>
      <c r="AD481">
        <v>0</v>
      </c>
      <c r="AE481">
        <v>0</v>
      </c>
      <c r="AF481">
        <v>111.99</v>
      </c>
      <c r="AG481">
        <v>13.5</v>
      </c>
      <c r="AH481">
        <v>0</v>
      </c>
      <c r="AI481">
        <v>1</v>
      </c>
      <c r="AJ481">
        <v>6.08</v>
      </c>
      <c r="AK481">
        <v>1</v>
      </c>
      <c r="AL481">
        <v>1</v>
      </c>
      <c r="AN481">
        <v>0</v>
      </c>
      <c r="AO481">
        <v>1</v>
      </c>
      <c r="AP481">
        <v>1</v>
      </c>
      <c r="AQ481">
        <v>0</v>
      </c>
      <c r="AR481">
        <v>0</v>
      </c>
      <c r="AS481" t="s">
        <v>1067</v>
      </c>
      <c r="AT481">
        <v>7.0000000000000007E-2</v>
      </c>
      <c r="AU481" t="s">
        <v>1082</v>
      </c>
      <c r="AV481">
        <v>0</v>
      </c>
      <c r="AW481">
        <v>2</v>
      </c>
      <c r="AX481">
        <v>39279893</v>
      </c>
      <c r="AY481">
        <v>1</v>
      </c>
      <c r="AZ481">
        <v>0</v>
      </c>
      <c r="BA481">
        <v>466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CX481">
        <f ca="1">Y481*Source!I263</f>
        <v>6.1775000000000004E-2</v>
      </c>
      <c r="CY481">
        <f>AB481</f>
        <v>680.9</v>
      </c>
      <c r="CZ481">
        <f>AF481</f>
        <v>111.99</v>
      </c>
      <c r="DA481">
        <f>AJ481</f>
        <v>6.08</v>
      </c>
      <c r="DB481">
        <v>0</v>
      </c>
    </row>
    <row r="482" spans="1:106">
      <c r="A482">
        <f ca="1">ROW(Source!A263)</f>
        <v>263</v>
      </c>
      <c r="B482">
        <v>39278658</v>
      </c>
      <c r="C482">
        <v>39279889</v>
      </c>
      <c r="D482">
        <v>36883554</v>
      </c>
      <c r="E482">
        <v>1</v>
      </c>
      <c r="F482">
        <v>1</v>
      </c>
      <c r="G482">
        <v>1</v>
      </c>
      <c r="H482">
        <v>2</v>
      </c>
      <c r="I482" t="s">
        <v>577</v>
      </c>
      <c r="J482" t="s">
        <v>578</v>
      </c>
      <c r="K482" t="s">
        <v>579</v>
      </c>
      <c r="L482">
        <v>1368</v>
      </c>
      <c r="N482">
        <v>1011</v>
      </c>
      <c r="O482" t="s">
        <v>580</v>
      </c>
      <c r="P482" t="s">
        <v>580</v>
      </c>
      <c r="Q482">
        <v>1</v>
      </c>
      <c r="W482">
        <v>0</v>
      </c>
      <c r="X482">
        <v>1372534845</v>
      </c>
      <c r="Y482">
        <v>0.4375</v>
      </c>
      <c r="AA482">
        <v>0</v>
      </c>
      <c r="AB482">
        <v>399.52</v>
      </c>
      <c r="AC482">
        <v>11.6</v>
      </c>
      <c r="AD482">
        <v>0</v>
      </c>
      <c r="AE482">
        <v>0</v>
      </c>
      <c r="AF482">
        <v>65.709999999999994</v>
      </c>
      <c r="AG482">
        <v>11.6</v>
      </c>
      <c r="AH482">
        <v>0</v>
      </c>
      <c r="AI482">
        <v>1</v>
      </c>
      <c r="AJ482">
        <v>6.08</v>
      </c>
      <c r="AK482">
        <v>1</v>
      </c>
      <c r="AL482">
        <v>1</v>
      </c>
      <c r="AN482">
        <v>0</v>
      </c>
      <c r="AO482">
        <v>1</v>
      </c>
      <c r="AP482">
        <v>1</v>
      </c>
      <c r="AQ482">
        <v>0</v>
      </c>
      <c r="AR482">
        <v>0</v>
      </c>
      <c r="AS482" t="s">
        <v>1067</v>
      </c>
      <c r="AT482">
        <v>0.35</v>
      </c>
      <c r="AU482" t="s">
        <v>1082</v>
      </c>
      <c r="AV482">
        <v>0</v>
      </c>
      <c r="AW482">
        <v>2</v>
      </c>
      <c r="AX482">
        <v>39279894</v>
      </c>
      <c r="AY482">
        <v>1</v>
      </c>
      <c r="AZ482">
        <v>0</v>
      </c>
      <c r="BA482">
        <v>467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CX482">
        <f ca="1">Y482*Source!I263</f>
        <v>0.30887500000000001</v>
      </c>
      <c r="CY482">
        <f>AB482</f>
        <v>399.52</v>
      </c>
      <c r="CZ482">
        <f>AF482</f>
        <v>65.709999999999994</v>
      </c>
      <c r="DA482">
        <f>AJ482</f>
        <v>6.08</v>
      </c>
      <c r="DB482">
        <v>0</v>
      </c>
    </row>
    <row r="483" spans="1:106">
      <c r="A483">
        <f ca="1">ROW(Source!A263)</f>
        <v>263</v>
      </c>
      <c r="B483">
        <v>39278658</v>
      </c>
      <c r="C483">
        <v>39279889</v>
      </c>
      <c r="D483">
        <v>36883789</v>
      </c>
      <c r="E483">
        <v>1</v>
      </c>
      <c r="F483">
        <v>1</v>
      </c>
      <c r="G483">
        <v>1</v>
      </c>
      <c r="H483">
        <v>2</v>
      </c>
      <c r="I483" t="s">
        <v>592</v>
      </c>
      <c r="J483" t="s">
        <v>593</v>
      </c>
      <c r="K483" t="s">
        <v>594</v>
      </c>
      <c r="L483">
        <v>1368</v>
      </c>
      <c r="N483">
        <v>1011</v>
      </c>
      <c r="O483" t="s">
        <v>580</v>
      </c>
      <c r="P483" t="s">
        <v>580</v>
      </c>
      <c r="Q483">
        <v>1</v>
      </c>
      <c r="W483">
        <v>0</v>
      </c>
      <c r="X483">
        <v>792402865</v>
      </c>
      <c r="Y483">
        <v>1.4375</v>
      </c>
      <c r="AA483">
        <v>0</v>
      </c>
      <c r="AB483">
        <v>7.3</v>
      </c>
      <c r="AC483">
        <v>0</v>
      </c>
      <c r="AD483">
        <v>0</v>
      </c>
      <c r="AE483">
        <v>0</v>
      </c>
      <c r="AF483">
        <v>1.2</v>
      </c>
      <c r="AG483">
        <v>0</v>
      </c>
      <c r="AH483">
        <v>0</v>
      </c>
      <c r="AI483">
        <v>1</v>
      </c>
      <c r="AJ483">
        <v>6.08</v>
      </c>
      <c r="AK483">
        <v>1</v>
      </c>
      <c r="AL483">
        <v>1</v>
      </c>
      <c r="AN483">
        <v>0</v>
      </c>
      <c r="AO483">
        <v>1</v>
      </c>
      <c r="AP483">
        <v>1</v>
      </c>
      <c r="AQ483">
        <v>0</v>
      </c>
      <c r="AR483">
        <v>0</v>
      </c>
      <c r="AS483" t="s">
        <v>1067</v>
      </c>
      <c r="AT483">
        <v>1.1499999999999999</v>
      </c>
      <c r="AU483" t="s">
        <v>1082</v>
      </c>
      <c r="AV483">
        <v>0</v>
      </c>
      <c r="AW483">
        <v>2</v>
      </c>
      <c r="AX483">
        <v>39279895</v>
      </c>
      <c r="AY483">
        <v>1</v>
      </c>
      <c r="AZ483">
        <v>0</v>
      </c>
      <c r="BA483">
        <v>468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CX483">
        <f ca="1">Y483*Source!I263</f>
        <v>1.014875</v>
      </c>
      <c r="CY483">
        <f>AB483</f>
        <v>7.3</v>
      </c>
      <c r="CZ483">
        <f>AF483</f>
        <v>1.2</v>
      </c>
      <c r="DA483">
        <f>AJ483</f>
        <v>6.08</v>
      </c>
      <c r="DB483">
        <v>0</v>
      </c>
    </row>
    <row r="484" spans="1:106">
      <c r="A484">
        <f ca="1">ROW(Source!A263)</f>
        <v>263</v>
      </c>
      <c r="B484">
        <v>39278658</v>
      </c>
      <c r="C484">
        <v>39279889</v>
      </c>
      <c r="D484">
        <v>36800141</v>
      </c>
      <c r="E484">
        <v>1</v>
      </c>
      <c r="F484">
        <v>1</v>
      </c>
      <c r="G484">
        <v>1</v>
      </c>
      <c r="H484">
        <v>3</v>
      </c>
      <c r="I484" t="s">
        <v>971</v>
      </c>
      <c r="J484" t="s">
        <v>972</v>
      </c>
      <c r="K484" t="s">
        <v>973</v>
      </c>
      <c r="L484">
        <v>1348</v>
      </c>
      <c r="N484">
        <v>1009</v>
      </c>
      <c r="O484" t="s">
        <v>1097</v>
      </c>
      <c r="P484" t="s">
        <v>1097</v>
      </c>
      <c r="Q484">
        <v>1000</v>
      </c>
      <c r="W484">
        <v>0</v>
      </c>
      <c r="X484">
        <v>993149205</v>
      </c>
      <c r="Y484">
        <v>1.2999999999999999E-4</v>
      </c>
      <c r="AA484">
        <v>199606.39999999999</v>
      </c>
      <c r="AB484">
        <v>0</v>
      </c>
      <c r="AC484">
        <v>0</v>
      </c>
      <c r="AD484">
        <v>0</v>
      </c>
      <c r="AE484">
        <v>32830</v>
      </c>
      <c r="AF484">
        <v>0</v>
      </c>
      <c r="AG484">
        <v>0</v>
      </c>
      <c r="AH484">
        <v>0</v>
      </c>
      <c r="AI484">
        <v>6.08</v>
      </c>
      <c r="AJ484">
        <v>1</v>
      </c>
      <c r="AK484">
        <v>1</v>
      </c>
      <c r="AL484">
        <v>1</v>
      </c>
      <c r="AN484">
        <v>0</v>
      </c>
      <c r="AO484">
        <v>1</v>
      </c>
      <c r="AP484">
        <v>0</v>
      </c>
      <c r="AQ484">
        <v>0</v>
      </c>
      <c r="AR484">
        <v>0</v>
      </c>
      <c r="AS484" t="s">
        <v>1067</v>
      </c>
      <c r="AT484">
        <v>1.2999999999999999E-4</v>
      </c>
      <c r="AU484" t="s">
        <v>1067</v>
      </c>
      <c r="AV484">
        <v>0</v>
      </c>
      <c r="AW484">
        <v>2</v>
      </c>
      <c r="AX484">
        <v>39279896</v>
      </c>
      <c r="AY484">
        <v>1</v>
      </c>
      <c r="AZ484">
        <v>0</v>
      </c>
      <c r="BA484">
        <v>469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CX484">
        <f ca="1">Y484*Source!I263</f>
        <v>9.1779999999999992E-5</v>
      </c>
      <c r="CY484">
        <f t="shared" ref="CY484:CY494" si="48">AA484</f>
        <v>199606.39999999999</v>
      </c>
      <c r="CZ484">
        <f t="shared" ref="CZ484:CZ494" si="49">AE484</f>
        <v>32830</v>
      </c>
      <c r="DA484">
        <f t="shared" ref="DA484:DA494" si="50">AI484</f>
        <v>6.08</v>
      </c>
      <c r="DB484">
        <v>0</v>
      </c>
    </row>
    <row r="485" spans="1:106">
      <c r="A485">
        <f ca="1">ROW(Source!A263)</f>
        <v>263</v>
      </c>
      <c r="B485">
        <v>39278658</v>
      </c>
      <c r="C485">
        <v>39279889</v>
      </c>
      <c r="D485">
        <v>36800159</v>
      </c>
      <c r="E485">
        <v>1</v>
      </c>
      <c r="F485">
        <v>1</v>
      </c>
      <c r="G485">
        <v>1</v>
      </c>
      <c r="H485">
        <v>3</v>
      </c>
      <c r="I485" t="s">
        <v>598</v>
      </c>
      <c r="J485" t="s">
        <v>599</v>
      </c>
      <c r="K485" t="s">
        <v>600</v>
      </c>
      <c r="L485">
        <v>1339</v>
      </c>
      <c r="N485">
        <v>1007</v>
      </c>
      <c r="O485" t="s">
        <v>1249</v>
      </c>
      <c r="P485" t="s">
        <v>1249</v>
      </c>
      <c r="Q485">
        <v>1</v>
      </c>
      <c r="W485">
        <v>0</v>
      </c>
      <c r="X485">
        <v>1262771840</v>
      </c>
      <c r="Y485">
        <v>0.28100000000000003</v>
      </c>
      <c r="AA485">
        <v>37.82</v>
      </c>
      <c r="AB485">
        <v>0</v>
      </c>
      <c r="AC485">
        <v>0</v>
      </c>
      <c r="AD485">
        <v>0</v>
      </c>
      <c r="AE485">
        <v>6.22</v>
      </c>
      <c r="AF485">
        <v>0</v>
      </c>
      <c r="AG485">
        <v>0</v>
      </c>
      <c r="AH485">
        <v>0</v>
      </c>
      <c r="AI485">
        <v>6.08</v>
      </c>
      <c r="AJ485">
        <v>1</v>
      </c>
      <c r="AK485">
        <v>1</v>
      </c>
      <c r="AL485">
        <v>1</v>
      </c>
      <c r="AN485">
        <v>0</v>
      </c>
      <c r="AO485">
        <v>1</v>
      </c>
      <c r="AP485">
        <v>0</v>
      </c>
      <c r="AQ485">
        <v>0</v>
      </c>
      <c r="AR485">
        <v>0</v>
      </c>
      <c r="AS485" t="s">
        <v>1067</v>
      </c>
      <c r="AT485">
        <v>0.28100000000000003</v>
      </c>
      <c r="AU485" t="s">
        <v>1067</v>
      </c>
      <c r="AV485">
        <v>0</v>
      </c>
      <c r="AW485">
        <v>2</v>
      </c>
      <c r="AX485">
        <v>39279897</v>
      </c>
      <c r="AY485">
        <v>1</v>
      </c>
      <c r="AZ485">
        <v>0</v>
      </c>
      <c r="BA485">
        <v>470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CX485">
        <f ca="1">Y485*Source!I263</f>
        <v>0.19838600000000001</v>
      </c>
      <c r="CY485">
        <f t="shared" si="48"/>
        <v>37.82</v>
      </c>
      <c r="CZ485">
        <f t="shared" si="49"/>
        <v>6.22</v>
      </c>
      <c r="DA485">
        <f t="shared" si="50"/>
        <v>6.08</v>
      </c>
      <c r="DB485">
        <v>0</v>
      </c>
    </row>
    <row r="486" spans="1:106">
      <c r="A486">
        <f ca="1">ROW(Source!A263)</f>
        <v>263</v>
      </c>
      <c r="B486">
        <v>39278658</v>
      </c>
      <c r="C486">
        <v>39279889</v>
      </c>
      <c r="D486">
        <v>36801792</v>
      </c>
      <c r="E486">
        <v>1</v>
      </c>
      <c r="F486">
        <v>1</v>
      </c>
      <c r="G486">
        <v>1</v>
      </c>
      <c r="H486">
        <v>3</v>
      </c>
      <c r="I486" t="s">
        <v>721</v>
      </c>
      <c r="J486" t="s">
        <v>722</v>
      </c>
      <c r="K486" t="s">
        <v>723</v>
      </c>
      <c r="L486">
        <v>1339</v>
      </c>
      <c r="N486">
        <v>1007</v>
      </c>
      <c r="O486" t="s">
        <v>1249</v>
      </c>
      <c r="P486" t="s">
        <v>1249</v>
      </c>
      <c r="Q486">
        <v>1</v>
      </c>
      <c r="W486">
        <v>0</v>
      </c>
      <c r="X486">
        <v>-1660354250</v>
      </c>
      <c r="Y486">
        <v>0.69</v>
      </c>
      <c r="AA486">
        <v>14.84</v>
      </c>
      <c r="AB486">
        <v>0</v>
      </c>
      <c r="AC486">
        <v>0</v>
      </c>
      <c r="AD486">
        <v>0</v>
      </c>
      <c r="AE486">
        <v>2.44</v>
      </c>
      <c r="AF486">
        <v>0</v>
      </c>
      <c r="AG486">
        <v>0</v>
      </c>
      <c r="AH486">
        <v>0</v>
      </c>
      <c r="AI486">
        <v>6.08</v>
      </c>
      <c r="AJ486">
        <v>1</v>
      </c>
      <c r="AK486">
        <v>1</v>
      </c>
      <c r="AL486">
        <v>1</v>
      </c>
      <c r="AN486">
        <v>0</v>
      </c>
      <c r="AO486">
        <v>1</v>
      </c>
      <c r="AP486">
        <v>0</v>
      </c>
      <c r="AQ486">
        <v>0</v>
      </c>
      <c r="AR486">
        <v>0</v>
      </c>
      <c r="AS486" t="s">
        <v>1067</v>
      </c>
      <c r="AT486">
        <v>0.69</v>
      </c>
      <c r="AU486" t="s">
        <v>1067</v>
      </c>
      <c r="AV486">
        <v>0</v>
      </c>
      <c r="AW486">
        <v>2</v>
      </c>
      <c r="AX486">
        <v>39279898</v>
      </c>
      <c r="AY486">
        <v>1</v>
      </c>
      <c r="AZ486">
        <v>0</v>
      </c>
      <c r="BA486">
        <v>471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CX486">
        <f ca="1">Y486*Source!I263</f>
        <v>0.48713999999999996</v>
      </c>
      <c r="CY486">
        <f t="shared" si="48"/>
        <v>14.84</v>
      </c>
      <c r="CZ486">
        <f t="shared" si="49"/>
        <v>2.44</v>
      </c>
      <c r="DA486">
        <f t="shared" si="50"/>
        <v>6.08</v>
      </c>
      <c r="DB486">
        <v>0</v>
      </c>
    </row>
    <row r="487" spans="1:106">
      <c r="A487">
        <f ca="1">ROW(Source!A263)</f>
        <v>263</v>
      </c>
      <c r="B487">
        <v>39278658</v>
      </c>
      <c r="C487">
        <v>39279889</v>
      </c>
      <c r="D487">
        <v>36802469</v>
      </c>
      <c r="E487">
        <v>1</v>
      </c>
      <c r="F487">
        <v>1</v>
      </c>
      <c r="G487">
        <v>1</v>
      </c>
      <c r="H487">
        <v>3</v>
      </c>
      <c r="I487" t="s">
        <v>929</v>
      </c>
      <c r="J487" t="s">
        <v>930</v>
      </c>
      <c r="K487" t="s">
        <v>931</v>
      </c>
      <c r="L487">
        <v>1346</v>
      </c>
      <c r="N487">
        <v>1009</v>
      </c>
      <c r="O487" t="s">
        <v>1227</v>
      </c>
      <c r="P487" t="s">
        <v>1227</v>
      </c>
      <c r="Q487">
        <v>1</v>
      </c>
      <c r="W487">
        <v>0</v>
      </c>
      <c r="X487">
        <v>-490687590</v>
      </c>
      <c r="Y487">
        <v>0.06</v>
      </c>
      <c r="AA487">
        <v>226.72</v>
      </c>
      <c r="AB487">
        <v>0</v>
      </c>
      <c r="AC487">
        <v>0</v>
      </c>
      <c r="AD487">
        <v>0</v>
      </c>
      <c r="AE487">
        <v>37.29</v>
      </c>
      <c r="AF487">
        <v>0</v>
      </c>
      <c r="AG487">
        <v>0</v>
      </c>
      <c r="AH487">
        <v>0</v>
      </c>
      <c r="AI487">
        <v>6.08</v>
      </c>
      <c r="AJ487">
        <v>1</v>
      </c>
      <c r="AK487">
        <v>1</v>
      </c>
      <c r="AL487">
        <v>1</v>
      </c>
      <c r="AN487">
        <v>0</v>
      </c>
      <c r="AO487">
        <v>1</v>
      </c>
      <c r="AP487">
        <v>0</v>
      </c>
      <c r="AQ487">
        <v>0</v>
      </c>
      <c r="AR487">
        <v>0</v>
      </c>
      <c r="AS487" t="s">
        <v>1067</v>
      </c>
      <c r="AT487">
        <v>0.06</v>
      </c>
      <c r="AU487" t="s">
        <v>1067</v>
      </c>
      <c r="AV487">
        <v>0</v>
      </c>
      <c r="AW487">
        <v>2</v>
      </c>
      <c r="AX487">
        <v>39279899</v>
      </c>
      <c r="AY487">
        <v>1</v>
      </c>
      <c r="AZ487">
        <v>0</v>
      </c>
      <c r="BA487">
        <v>472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CX487">
        <f ca="1">Y487*Source!I263</f>
        <v>4.2359999999999995E-2</v>
      </c>
      <c r="CY487">
        <f t="shared" si="48"/>
        <v>226.72</v>
      </c>
      <c r="CZ487">
        <f t="shared" si="49"/>
        <v>37.29</v>
      </c>
      <c r="DA487">
        <f t="shared" si="50"/>
        <v>6.08</v>
      </c>
      <c r="DB487">
        <v>0</v>
      </c>
    </row>
    <row r="488" spans="1:106">
      <c r="A488">
        <f ca="1">ROW(Source!A263)</f>
        <v>263</v>
      </c>
      <c r="B488">
        <v>39278658</v>
      </c>
      <c r="C488">
        <v>39279889</v>
      </c>
      <c r="D488">
        <v>36803201</v>
      </c>
      <c r="E488">
        <v>1</v>
      </c>
      <c r="F488">
        <v>1</v>
      </c>
      <c r="G488">
        <v>1</v>
      </c>
      <c r="H488">
        <v>3</v>
      </c>
      <c r="I488" t="s">
        <v>974</v>
      </c>
      <c r="J488" t="s">
        <v>975</v>
      </c>
      <c r="K488" t="s">
        <v>976</v>
      </c>
      <c r="L488">
        <v>1348</v>
      </c>
      <c r="N488">
        <v>1009</v>
      </c>
      <c r="O488" t="s">
        <v>1097</v>
      </c>
      <c r="P488" t="s">
        <v>1097</v>
      </c>
      <c r="Q488">
        <v>1000</v>
      </c>
      <c r="W488">
        <v>0</v>
      </c>
      <c r="X488">
        <v>-531507062</v>
      </c>
      <c r="Y488">
        <v>1.7000000000000001E-4</v>
      </c>
      <c r="AA488">
        <v>82444.800000000003</v>
      </c>
      <c r="AB488">
        <v>0</v>
      </c>
      <c r="AC488">
        <v>0</v>
      </c>
      <c r="AD488">
        <v>0</v>
      </c>
      <c r="AE488">
        <v>13560</v>
      </c>
      <c r="AF488">
        <v>0</v>
      </c>
      <c r="AG488">
        <v>0</v>
      </c>
      <c r="AH488">
        <v>0</v>
      </c>
      <c r="AI488">
        <v>6.08</v>
      </c>
      <c r="AJ488">
        <v>1</v>
      </c>
      <c r="AK488">
        <v>1</v>
      </c>
      <c r="AL488">
        <v>1</v>
      </c>
      <c r="AN488">
        <v>0</v>
      </c>
      <c r="AO488">
        <v>1</v>
      </c>
      <c r="AP488">
        <v>0</v>
      </c>
      <c r="AQ488">
        <v>0</v>
      </c>
      <c r="AR488">
        <v>0</v>
      </c>
      <c r="AS488" t="s">
        <v>1067</v>
      </c>
      <c r="AT488">
        <v>1.7000000000000001E-4</v>
      </c>
      <c r="AU488" t="s">
        <v>1067</v>
      </c>
      <c r="AV488">
        <v>0</v>
      </c>
      <c r="AW488">
        <v>2</v>
      </c>
      <c r="AX488">
        <v>39279900</v>
      </c>
      <c r="AY488">
        <v>1</v>
      </c>
      <c r="AZ488">
        <v>0</v>
      </c>
      <c r="BA488">
        <v>473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CX488">
        <f ca="1">Y488*Source!I263</f>
        <v>1.2002000000000001E-4</v>
      </c>
      <c r="CY488">
        <f t="shared" si="48"/>
        <v>82444.800000000003</v>
      </c>
      <c r="CZ488">
        <f t="shared" si="49"/>
        <v>13560</v>
      </c>
      <c r="DA488">
        <f t="shared" si="50"/>
        <v>6.08</v>
      </c>
      <c r="DB488">
        <v>0</v>
      </c>
    </row>
    <row r="489" spans="1:106">
      <c r="A489">
        <f ca="1">ROW(Source!A263)</f>
        <v>263</v>
      </c>
      <c r="B489">
        <v>39278658</v>
      </c>
      <c r="C489">
        <v>39279889</v>
      </c>
      <c r="D489">
        <v>36806524</v>
      </c>
      <c r="E489">
        <v>1</v>
      </c>
      <c r="F489">
        <v>1</v>
      </c>
      <c r="G489">
        <v>1</v>
      </c>
      <c r="H489">
        <v>3</v>
      </c>
      <c r="I489" t="s">
        <v>977</v>
      </c>
      <c r="J489" t="s">
        <v>978</v>
      </c>
      <c r="K489" t="s">
        <v>979</v>
      </c>
      <c r="L489">
        <v>1346</v>
      </c>
      <c r="N489">
        <v>1009</v>
      </c>
      <c r="O489" t="s">
        <v>1227</v>
      </c>
      <c r="P489" t="s">
        <v>1227</v>
      </c>
      <c r="Q489">
        <v>1</v>
      </c>
      <c r="W489">
        <v>0</v>
      </c>
      <c r="X489">
        <v>450790165</v>
      </c>
      <c r="Y489">
        <v>2.5000000000000001E-3</v>
      </c>
      <c r="AA489">
        <v>13.07</v>
      </c>
      <c r="AB489">
        <v>0</v>
      </c>
      <c r="AC489">
        <v>0</v>
      </c>
      <c r="AD489">
        <v>0</v>
      </c>
      <c r="AE489">
        <v>2.15</v>
      </c>
      <c r="AF489">
        <v>0</v>
      </c>
      <c r="AG489">
        <v>0</v>
      </c>
      <c r="AH489">
        <v>0</v>
      </c>
      <c r="AI489">
        <v>6.08</v>
      </c>
      <c r="AJ489">
        <v>1</v>
      </c>
      <c r="AK489">
        <v>1</v>
      </c>
      <c r="AL489">
        <v>1</v>
      </c>
      <c r="AN489">
        <v>0</v>
      </c>
      <c r="AO489">
        <v>1</v>
      </c>
      <c r="AP489">
        <v>0</v>
      </c>
      <c r="AQ489">
        <v>0</v>
      </c>
      <c r="AR489">
        <v>0</v>
      </c>
      <c r="AS489" t="s">
        <v>1067</v>
      </c>
      <c r="AT489">
        <v>2.5000000000000001E-3</v>
      </c>
      <c r="AU489" t="s">
        <v>1067</v>
      </c>
      <c r="AV489">
        <v>0</v>
      </c>
      <c r="AW489">
        <v>2</v>
      </c>
      <c r="AX489">
        <v>39279901</v>
      </c>
      <c r="AY489">
        <v>1</v>
      </c>
      <c r="AZ489">
        <v>0</v>
      </c>
      <c r="BA489">
        <v>474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CX489">
        <f ca="1">Y489*Source!I263</f>
        <v>1.7649999999999999E-3</v>
      </c>
      <c r="CY489">
        <f t="shared" si="48"/>
        <v>13.07</v>
      </c>
      <c r="CZ489">
        <f t="shared" si="49"/>
        <v>2.15</v>
      </c>
      <c r="DA489">
        <f t="shared" si="50"/>
        <v>6.08</v>
      </c>
      <c r="DB489">
        <v>0</v>
      </c>
    </row>
    <row r="490" spans="1:106">
      <c r="A490">
        <f ca="1">ROW(Source!A263)</f>
        <v>263</v>
      </c>
      <c r="B490">
        <v>39278658</v>
      </c>
      <c r="C490">
        <v>39279889</v>
      </c>
      <c r="D490">
        <v>36838223</v>
      </c>
      <c r="E490">
        <v>1</v>
      </c>
      <c r="F490">
        <v>1</v>
      </c>
      <c r="G490">
        <v>1</v>
      </c>
      <c r="H490">
        <v>3</v>
      </c>
      <c r="I490" t="s">
        <v>938</v>
      </c>
      <c r="J490" t="s">
        <v>939</v>
      </c>
      <c r="K490" t="s">
        <v>940</v>
      </c>
      <c r="L490">
        <v>1348</v>
      </c>
      <c r="N490">
        <v>1009</v>
      </c>
      <c r="O490" t="s">
        <v>1097</v>
      </c>
      <c r="P490" t="s">
        <v>1097</v>
      </c>
      <c r="Q490">
        <v>1000</v>
      </c>
      <c r="W490">
        <v>0</v>
      </c>
      <c r="X490">
        <v>570223526</v>
      </c>
      <c r="Y490">
        <v>4.4000000000000002E-4</v>
      </c>
      <c r="AA490">
        <v>91923.520000000004</v>
      </c>
      <c r="AB490">
        <v>0</v>
      </c>
      <c r="AC490">
        <v>0</v>
      </c>
      <c r="AD490">
        <v>0</v>
      </c>
      <c r="AE490">
        <v>15119</v>
      </c>
      <c r="AF490">
        <v>0</v>
      </c>
      <c r="AG490">
        <v>0</v>
      </c>
      <c r="AH490">
        <v>0</v>
      </c>
      <c r="AI490">
        <v>6.08</v>
      </c>
      <c r="AJ490">
        <v>1</v>
      </c>
      <c r="AK490">
        <v>1</v>
      </c>
      <c r="AL490">
        <v>1</v>
      </c>
      <c r="AN490">
        <v>0</v>
      </c>
      <c r="AO490">
        <v>1</v>
      </c>
      <c r="AP490">
        <v>0</v>
      </c>
      <c r="AQ490">
        <v>0</v>
      </c>
      <c r="AR490">
        <v>0</v>
      </c>
      <c r="AS490" t="s">
        <v>1067</v>
      </c>
      <c r="AT490">
        <v>4.4000000000000002E-4</v>
      </c>
      <c r="AU490" t="s">
        <v>1067</v>
      </c>
      <c r="AV490">
        <v>0</v>
      </c>
      <c r="AW490">
        <v>2</v>
      </c>
      <c r="AX490">
        <v>39279902</v>
      </c>
      <c r="AY490">
        <v>1</v>
      </c>
      <c r="AZ490">
        <v>0</v>
      </c>
      <c r="BA490">
        <v>475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CX490">
        <f ca="1">Y490*Source!I263</f>
        <v>3.1063999999999999E-4</v>
      </c>
      <c r="CY490">
        <f t="shared" si="48"/>
        <v>91923.520000000004</v>
      </c>
      <c r="CZ490">
        <f t="shared" si="49"/>
        <v>15119</v>
      </c>
      <c r="DA490">
        <f t="shared" si="50"/>
        <v>6.08</v>
      </c>
      <c r="DB490">
        <v>0</v>
      </c>
    </row>
    <row r="491" spans="1:106">
      <c r="A491">
        <f ca="1">ROW(Source!A263)</f>
        <v>263</v>
      </c>
      <c r="B491">
        <v>39278658</v>
      </c>
      <c r="C491">
        <v>39279889</v>
      </c>
      <c r="D491">
        <v>36838951</v>
      </c>
      <c r="E491">
        <v>1</v>
      </c>
      <c r="F491">
        <v>1</v>
      </c>
      <c r="G491">
        <v>1</v>
      </c>
      <c r="H491">
        <v>3</v>
      </c>
      <c r="I491" t="s">
        <v>941</v>
      </c>
      <c r="J491" t="s">
        <v>942</v>
      </c>
      <c r="K491" t="s">
        <v>943</v>
      </c>
      <c r="L491">
        <v>1348</v>
      </c>
      <c r="N491">
        <v>1009</v>
      </c>
      <c r="O491" t="s">
        <v>1097</v>
      </c>
      <c r="P491" t="s">
        <v>1097</v>
      </c>
      <c r="Q491">
        <v>1000</v>
      </c>
      <c r="W491">
        <v>0</v>
      </c>
      <c r="X491">
        <v>-909021926</v>
      </c>
      <c r="Y491">
        <v>5.2999999999999998E-4</v>
      </c>
      <c r="AA491">
        <v>103056</v>
      </c>
      <c r="AB491">
        <v>0</v>
      </c>
      <c r="AC491">
        <v>0</v>
      </c>
      <c r="AD491">
        <v>0</v>
      </c>
      <c r="AE491">
        <v>16950</v>
      </c>
      <c r="AF491">
        <v>0</v>
      </c>
      <c r="AG491">
        <v>0</v>
      </c>
      <c r="AH491">
        <v>0</v>
      </c>
      <c r="AI491">
        <v>6.08</v>
      </c>
      <c r="AJ491">
        <v>1</v>
      </c>
      <c r="AK491">
        <v>1</v>
      </c>
      <c r="AL491">
        <v>1</v>
      </c>
      <c r="AN491">
        <v>0</v>
      </c>
      <c r="AO491">
        <v>1</v>
      </c>
      <c r="AP491">
        <v>0</v>
      </c>
      <c r="AQ491">
        <v>0</v>
      </c>
      <c r="AR491">
        <v>0</v>
      </c>
      <c r="AS491" t="s">
        <v>1067</v>
      </c>
      <c r="AT491">
        <v>5.2999999999999998E-4</v>
      </c>
      <c r="AU491" t="s">
        <v>1067</v>
      </c>
      <c r="AV491">
        <v>0</v>
      </c>
      <c r="AW491">
        <v>2</v>
      </c>
      <c r="AX491">
        <v>39279903</v>
      </c>
      <c r="AY491">
        <v>1</v>
      </c>
      <c r="AZ491">
        <v>0</v>
      </c>
      <c r="BA491">
        <v>476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CX491">
        <f ca="1">Y491*Source!I263</f>
        <v>3.7417999999999994E-4</v>
      </c>
      <c r="CY491">
        <f t="shared" si="48"/>
        <v>103056</v>
      </c>
      <c r="CZ491">
        <f t="shared" si="49"/>
        <v>16950</v>
      </c>
      <c r="DA491">
        <f t="shared" si="50"/>
        <v>6.08</v>
      </c>
      <c r="DB491">
        <v>0</v>
      </c>
    </row>
    <row r="492" spans="1:106">
      <c r="A492">
        <f ca="1">ROW(Source!A263)</f>
        <v>263</v>
      </c>
      <c r="B492">
        <v>39278658</v>
      </c>
      <c r="C492">
        <v>39279889</v>
      </c>
      <c r="D492">
        <v>36861199</v>
      </c>
      <c r="E492">
        <v>1</v>
      </c>
      <c r="F492">
        <v>1</v>
      </c>
      <c r="G492">
        <v>1</v>
      </c>
      <c r="H492">
        <v>3</v>
      </c>
      <c r="I492" t="s">
        <v>427</v>
      </c>
      <c r="J492" t="s">
        <v>429</v>
      </c>
      <c r="K492" t="s">
        <v>428</v>
      </c>
      <c r="L492">
        <v>1358</v>
      </c>
      <c r="N492">
        <v>1010</v>
      </c>
      <c r="O492" t="s">
        <v>261</v>
      </c>
      <c r="P492" t="s">
        <v>261</v>
      </c>
      <c r="Q492">
        <v>10</v>
      </c>
      <c r="W492">
        <v>0</v>
      </c>
      <c r="X492">
        <v>-1611190815</v>
      </c>
      <c r="Y492">
        <v>4.9575069999999997</v>
      </c>
      <c r="AA492">
        <v>200.64</v>
      </c>
      <c r="AB492">
        <v>0</v>
      </c>
      <c r="AC492">
        <v>0</v>
      </c>
      <c r="AD492">
        <v>0</v>
      </c>
      <c r="AE492">
        <v>33</v>
      </c>
      <c r="AF492">
        <v>0</v>
      </c>
      <c r="AG492">
        <v>0</v>
      </c>
      <c r="AH492">
        <v>0</v>
      </c>
      <c r="AI492">
        <v>6.08</v>
      </c>
      <c r="AJ492">
        <v>1</v>
      </c>
      <c r="AK492">
        <v>1</v>
      </c>
      <c r="AL492">
        <v>1</v>
      </c>
      <c r="AN492">
        <v>0</v>
      </c>
      <c r="AO492">
        <v>0</v>
      </c>
      <c r="AP492">
        <v>0</v>
      </c>
      <c r="AQ492">
        <v>0</v>
      </c>
      <c r="AR492">
        <v>0</v>
      </c>
      <c r="AS492" t="s">
        <v>1067</v>
      </c>
      <c r="AT492">
        <v>4.9575069999999997</v>
      </c>
      <c r="AU492" t="s">
        <v>1067</v>
      </c>
      <c r="AV492">
        <v>0</v>
      </c>
      <c r="AW492">
        <v>1</v>
      </c>
      <c r="AX492">
        <v>-1</v>
      </c>
      <c r="AY492">
        <v>0</v>
      </c>
      <c r="AZ492">
        <v>0</v>
      </c>
      <c r="BA492" t="s">
        <v>1067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CX492">
        <f ca="1">Y492*Source!I263</f>
        <v>3.4999999419999996</v>
      </c>
      <c r="CY492">
        <f t="shared" si="48"/>
        <v>200.64</v>
      </c>
      <c r="CZ492">
        <f t="shared" si="49"/>
        <v>33</v>
      </c>
      <c r="DA492">
        <f t="shared" si="50"/>
        <v>6.08</v>
      </c>
      <c r="DB492">
        <v>0</v>
      </c>
    </row>
    <row r="493" spans="1:106">
      <c r="A493">
        <f ca="1">ROW(Source!A263)</f>
        <v>263</v>
      </c>
      <c r="B493">
        <v>39278658</v>
      </c>
      <c r="C493">
        <v>39279889</v>
      </c>
      <c r="D493">
        <v>36862145</v>
      </c>
      <c r="E493">
        <v>1</v>
      </c>
      <c r="F493">
        <v>1</v>
      </c>
      <c r="G493">
        <v>1</v>
      </c>
      <c r="H493">
        <v>3</v>
      </c>
      <c r="I493" t="s">
        <v>423</v>
      </c>
      <c r="J493" t="s">
        <v>425</v>
      </c>
      <c r="K493" t="s">
        <v>424</v>
      </c>
      <c r="L493">
        <v>1301</v>
      </c>
      <c r="N493">
        <v>1003</v>
      </c>
      <c r="O493" t="s">
        <v>171</v>
      </c>
      <c r="P493" t="s">
        <v>171</v>
      </c>
      <c r="Q493">
        <v>1</v>
      </c>
      <c r="W493">
        <v>0</v>
      </c>
      <c r="X493">
        <v>-944174418</v>
      </c>
      <c r="Y493">
        <v>100</v>
      </c>
      <c r="AA493">
        <v>119.96</v>
      </c>
      <c r="AB493">
        <v>0</v>
      </c>
      <c r="AC493">
        <v>0</v>
      </c>
      <c r="AD493">
        <v>0</v>
      </c>
      <c r="AE493">
        <v>19.73</v>
      </c>
      <c r="AF493">
        <v>0</v>
      </c>
      <c r="AG493">
        <v>0</v>
      </c>
      <c r="AH493">
        <v>0</v>
      </c>
      <c r="AI493">
        <v>6.08</v>
      </c>
      <c r="AJ493">
        <v>1</v>
      </c>
      <c r="AK493">
        <v>1</v>
      </c>
      <c r="AL493">
        <v>1</v>
      </c>
      <c r="AN493">
        <v>0</v>
      </c>
      <c r="AO493">
        <v>0</v>
      </c>
      <c r="AP493">
        <v>0</v>
      </c>
      <c r="AQ493">
        <v>0</v>
      </c>
      <c r="AR493">
        <v>0</v>
      </c>
      <c r="AS493" t="s">
        <v>1067</v>
      </c>
      <c r="AT493">
        <v>100</v>
      </c>
      <c r="AU493" t="s">
        <v>1067</v>
      </c>
      <c r="AV493">
        <v>0</v>
      </c>
      <c r="AW493">
        <v>1</v>
      </c>
      <c r="AX493">
        <v>-1</v>
      </c>
      <c r="AY493">
        <v>0</v>
      </c>
      <c r="AZ493">
        <v>0</v>
      </c>
      <c r="BA493" t="s">
        <v>1067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CX493">
        <f ca="1">Y493*Source!I263</f>
        <v>70.599999999999994</v>
      </c>
      <c r="CY493">
        <f t="shared" si="48"/>
        <v>119.96</v>
      </c>
      <c r="CZ493">
        <f t="shared" si="49"/>
        <v>19.73</v>
      </c>
      <c r="DA493">
        <f t="shared" si="50"/>
        <v>6.08</v>
      </c>
      <c r="DB493">
        <v>0</v>
      </c>
    </row>
    <row r="494" spans="1:106">
      <c r="A494">
        <f ca="1">ROW(Source!A263)</f>
        <v>263</v>
      </c>
      <c r="B494">
        <v>39278658</v>
      </c>
      <c r="C494">
        <v>39279889</v>
      </c>
      <c r="D494">
        <v>36797635</v>
      </c>
      <c r="E494">
        <v>17</v>
      </c>
      <c r="F494">
        <v>1</v>
      </c>
      <c r="G494">
        <v>1</v>
      </c>
      <c r="H494">
        <v>3</v>
      </c>
      <c r="I494" t="s">
        <v>431</v>
      </c>
      <c r="J494" t="s">
        <v>1067</v>
      </c>
      <c r="K494" t="s">
        <v>432</v>
      </c>
      <c r="L494">
        <v>1301</v>
      </c>
      <c r="N494">
        <v>1003</v>
      </c>
      <c r="O494" t="s">
        <v>171</v>
      </c>
      <c r="P494" t="s">
        <v>171</v>
      </c>
      <c r="Q494">
        <v>1</v>
      </c>
      <c r="W494">
        <v>0</v>
      </c>
      <c r="X494">
        <v>594190089</v>
      </c>
      <c r="Y494">
        <v>100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6.08</v>
      </c>
      <c r="AJ494">
        <v>1</v>
      </c>
      <c r="AK494">
        <v>1</v>
      </c>
      <c r="AL494">
        <v>1</v>
      </c>
      <c r="AN494">
        <v>0</v>
      </c>
      <c r="AO494">
        <v>0</v>
      </c>
      <c r="AP494">
        <v>0</v>
      </c>
      <c r="AQ494">
        <v>0</v>
      </c>
      <c r="AR494">
        <v>0</v>
      </c>
      <c r="AS494" t="s">
        <v>1067</v>
      </c>
      <c r="AT494">
        <v>100</v>
      </c>
      <c r="AU494" t="s">
        <v>1067</v>
      </c>
      <c r="AV494">
        <v>0</v>
      </c>
      <c r="AW494">
        <v>2</v>
      </c>
      <c r="AX494">
        <v>39279906</v>
      </c>
      <c r="AY494">
        <v>1</v>
      </c>
      <c r="AZ494">
        <v>0</v>
      </c>
      <c r="BA494">
        <v>479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CX494">
        <f ca="1">Y494*Source!I263</f>
        <v>70.599999999999994</v>
      </c>
      <c r="CY494">
        <f t="shared" si="48"/>
        <v>0</v>
      </c>
      <c r="CZ494">
        <f t="shared" si="49"/>
        <v>0</v>
      </c>
      <c r="DA494">
        <f t="shared" si="50"/>
        <v>6.08</v>
      </c>
      <c r="DB494">
        <v>0</v>
      </c>
    </row>
    <row r="495" spans="1:106">
      <c r="A495">
        <f ca="1">ROW(Source!A267)</f>
        <v>267</v>
      </c>
      <c r="B495">
        <v>39278658</v>
      </c>
      <c r="C495">
        <v>39279910</v>
      </c>
      <c r="D495">
        <v>37071037</v>
      </c>
      <c r="E495">
        <v>1</v>
      </c>
      <c r="F495">
        <v>1</v>
      </c>
      <c r="G495">
        <v>1</v>
      </c>
      <c r="H495">
        <v>1</v>
      </c>
      <c r="I495" t="s">
        <v>658</v>
      </c>
      <c r="J495" t="s">
        <v>1067</v>
      </c>
      <c r="K495" t="s">
        <v>659</v>
      </c>
      <c r="L495">
        <v>1191</v>
      </c>
      <c r="N495">
        <v>1013</v>
      </c>
      <c r="O495" t="s">
        <v>574</v>
      </c>
      <c r="P495" t="s">
        <v>574</v>
      </c>
      <c r="Q495">
        <v>1</v>
      </c>
      <c r="W495">
        <v>0</v>
      </c>
      <c r="X495">
        <v>1069510174</v>
      </c>
      <c r="Y495">
        <v>37.915499999999994</v>
      </c>
      <c r="AA495">
        <v>0</v>
      </c>
      <c r="AB495">
        <v>0</v>
      </c>
      <c r="AC495">
        <v>0</v>
      </c>
      <c r="AD495">
        <v>58.49</v>
      </c>
      <c r="AE495">
        <v>0</v>
      </c>
      <c r="AF495">
        <v>0</v>
      </c>
      <c r="AG495">
        <v>0</v>
      </c>
      <c r="AH495">
        <v>9.6199999999999992</v>
      </c>
      <c r="AI495">
        <v>1</v>
      </c>
      <c r="AJ495">
        <v>1</v>
      </c>
      <c r="AK495">
        <v>1</v>
      </c>
      <c r="AL495">
        <v>6.08</v>
      </c>
      <c r="AN495">
        <v>0</v>
      </c>
      <c r="AO495">
        <v>1</v>
      </c>
      <c r="AP495">
        <v>1</v>
      </c>
      <c r="AQ495">
        <v>0</v>
      </c>
      <c r="AR495">
        <v>0</v>
      </c>
      <c r="AS495" t="s">
        <v>1067</v>
      </c>
      <c r="AT495">
        <v>32.97</v>
      </c>
      <c r="AU495" t="s">
        <v>1083</v>
      </c>
      <c r="AV495">
        <v>1</v>
      </c>
      <c r="AW495">
        <v>2</v>
      </c>
      <c r="AX495">
        <v>39279911</v>
      </c>
      <c r="AY495">
        <v>1</v>
      </c>
      <c r="AZ495">
        <v>0</v>
      </c>
      <c r="BA495">
        <v>480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CX495">
        <f ca="1">Y495*Source!I267</f>
        <v>105.10176599999998</v>
      </c>
      <c r="CY495">
        <f>AD495</f>
        <v>58.49</v>
      </c>
      <c r="CZ495">
        <f>AH495</f>
        <v>9.6199999999999992</v>
      </c>
      <c r="DA495">
        <f>AL495</f>
        <v>6.08</v>
      </c>
      <c r="DB495">
        <v>0</v>
      </c>
    </row>
    <row r="496" spans="1:106">
      <c r="A496">
        <f ca="1">ROW(Source!A267)</f>
        <v>267</v>
      </c>
      <c r="B496">
        <v>39278658</v>
      </c>
      <c r="C496">
        <v>39279910</v>
      </c>
      <c r="D496">
        <v>37064876</v>
      </c>
      <c r="E496">
        <v>1</v>
      </c>
      <c r="F496">
        <v>1</v>
      </c>
      <c r="G496">
        <v>1</v>
      </c>
      <c r="H496">
        <v>1</v>
      </c>
      <c r="I496" t="s">
        <v>575</v>
      </c>
      <c r="J496" t="s">
        <v>1067</v>
      </c>
      <c r="K496" t="s">
        <v>576</v>
      </c>
      <c r="L496">
        <v>1191</v>
      </c>
      <c r="N496">
        <v>1013</v>
      </c>
      <c r="O496" t="s">
        <v>574</v>
      </c>
      <c r="P496" t="s">
        <v>574</v>
      </c>
      <c r="Q496">
        <v>1</v>
      </c>
      <c r="W496">
        <v>0</v>
      </c>
      <c r="X496">
        <v>-1417349443</v>
      </c>
      <c r="Y496">
        <v>0.5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1</v>
      </c>
      <c r="AJ496">
        <v>1</v>
      </c>
      <c r="AK496">
        <v>6.08</v>
      </c>
      <c r="AL496">
        <v>1</v>
      </c>
      <c r="AN496">
        <v>0</v>
      </c>
      <c r="AO496">
        <v>1</v>
      </c>
      <c r="AP496">
        <v>0</v>
      </c>
      <c r="AQ496">
        <v>0</v>
      </c>
      <c r="AR496">
        <v>0</v>
      </c>
      <c r="AS496" t="s">
        <v>1067</v>
      </c>
      <c r="AT496">
        <v>0.5</v>
      </c>
      <c r="AU496" t="s">
        <v>1067</v>
      </c>
      <c r="AV496">
        <v>2</v>
      </c>
      <c r="AW496">
        <v>2</v>
      </c>
      <c r="AX496">
        <v>39279912</v>
      </c>
      <c r="AY496">
        <v>1</v>
      </c>
      <c r="AZ496">
        <v>2048</v>
      </c>
      <c r="BA496">
        <v>481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CX496">
        <f ca="1">Y496*Source!I267</f>
        <v>1.3859999999999999</v>
      </c>
      <c r="CY496">
        <f>AD496</f>
        <v>0</v>
      </c>
      <c r="CZ496">
        <f>AH496</f>
        <v>0</v>
      </c>
      <c r="DA496">
        <f>AL496</f>
        <v>1</v>
      </c>
      <c r="DB496">
        <v>0</v>
      </c>
    </row>
    <row r="497" spans="1:106">
      <c r="A497">
        <f ca="1">ROW(Source!A267)</f>
        <v>267</v>
      </c>
      <c r="B497">
        <v>39278658</v>
      </c>
      <c r="C497">
        <v>39279910</v>
      </c>
      <c r="D497">
        <v>36882057</v>
      </c>
      <c r="E497">
        <v>1</v>
      </c>
      <c r="F497">
        <v>1</v>
      </c>
      <c r="G497">
        <v>1</v>
      </c>
      <c r="H497">
        <v>2</v>
      </c>
      <c r="I497" t="s">
        <v>926</v>
      </c>
      <c r="J497" t="s">
        <v>927</v>
      </c>
      <c r="K497" t="s">
        <v>928</v>
      </c>
      <c r="L497">
        <v>1368</v>
      </c>
      <c r="N497">
        <v>1011</v>
      </c>
      <c r="O497" t="s">
        <v>580</v>
      </c>
      <c r="P497" t="s">
        <v>580</v>
      </c>
      <c r="Q497">
        <v>1</v>
      </c>
      <c r="W497">
        <v>0</v>
      </c>
      <c r="X497">
        <v>-1460065968</v>
      </c>
      <c r="Y497">
        <v>0.1</v>
      </c>
      <c r="AA497">
        <v>0</v>
      </c>
      <c r="AB497">
        <v>525.30999999999995</v>
      </c>
      <c r="AC497">
        <v>13.5</v>
      </c>
      <c r="AD497">
        <v>0</v>
      </c>
      <c r="AE497">
        <v>0</v>
      </c>
      <c r="AF497">
        <v>86.4</v>
      </c>
      <c r="AG497">
        <v>13.5</v>
      </c>
      <c r="AH497">
        <v>0</v>
      </c>
      <c r="AI497">
        <v>1</v>
      </c>
      <c r="AJ497">
        <v>6.08</v>
      </c>
      <c r="AK497">
        <v>1</v>
      </c>
      <c r="AL497">
        <v>1</v>
      </c>
      <c r="AN497">
        <v>0</v>
      </c>
      <c r="AO497">
        <v>1</v>
      </c>
      <c r="AP497">
        <v>1</v>
      </c>
      <c r="AQ497">
        <v>0</v>
      </c>
      <c r="AR497">
        <v>0</v>
      </c>
      <c r="AS497" t="s">
        <v>1067</v>
      </c>
      <c r="AT497">
        <v>0.08</v>
      </c>
      <c r="AU497" t="s">
        <v>1082</v>
      </c>
      <c r="AV497">
        <v>0</v>
      </c>
      <c r="AW497">
        <v>2</v>
      </c>
      <c r="AX497">
        <v>39279913</v>
      </c>
      <c r="AY497">
        <v>1</v>
      </c>
      <c r="AZ497">
        <v>0</v>
      </c>
      <c r="BA497">
        <v>482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CX497">
        <f ca="1">Y497*Source!I267</f>
        <v>0.2772</v>
      </c>
      <c r="CY497">
        <f>AB497</f>
        <v>525.30999999999995</v>
      </c>
      <c r="CZ497">
        <f>AF497</f>
        <v>86.4</v>
      </c>
      <c r="DA497">
        <f>AJ497</f>
        <v>6.08</v>
      </c>
      <c r="DB497">
        <v>0</v>
      </c>
    </row>
    <row r="498" spans="1:106">
      <c r="A498">
        <f ca="1">ROW(Source!A267)</f>
        <v>267</v>
      </c>
      <c r="B498">
        <v>39278658</v>
      </c>
      <c r="C498">
        <v>39279910</v>
      </c>
      <c r="D498">
        <v>36882159</v>
      </c>
      <c r="E498">
        <v>1</v>
      </c>
      <c r="F498">
        <v>1</v>
      </c>
      <c r="G498">
        <v>1</v>
      </c>
      <c r="H498">
        <v>2</v>
      </c>
      <c r="I498" t="s">
        <v>586</v>
      </c>
      <c r="J498" t="s">
        <v>587</v>
      </c>
      <c r="K498" t="s">
        <v>588</v>
      </c>
      <c r="L498">
        <v>1368</v>
      </c>
      <c r="N498">
        <v>1011</v>
      </c>
      <c r="O498" t="s">
        <v>580</v>
      </c>
      <c r="P498" t="s">
        <v>580</v>
      </c>
      <c r="Q498">
        <v>1</v>
      </c>
      <c r="W498">
        <v>0</v>
      </c>
      <c r="X498">
        <v>-1718674368</v>
      </c>
      <c r="Y498">
        <v>8.7500000000000008E-2</v>
      </c>
      <c r="AA498">
        <v>0</v>
      </c>
      <c r="AB498">
        <v>680.9</v>
      </c>
      <c r="AC498">
        <v>13.5</v>
      </c>
      <c r="AD498">
        <v>0</v>
      </c>
      <c r="AE498">
        <v>0</v>
      </c>
      <c r="AF498">
        <v>111.99</v>
      </c>
      <c r="AG498">
        <v>13.5</v>
      </c>
      <c r="AH498">
        <v>0</v>
      </c>
      <c r="AI498">
        <v>1</v>
      </c>
      <c r="AJ498">
        <v>6.08</v>
      </c>
      <c r="AK498">
        <v>1</v>
      </c>
      <c r="AL498">
        <v>1</v>
      </c>
      <c r="AN498">
        <v>0</v>
      </c>
      <c r="AO498">
        <v>1</v>
      </c>
      <c r="AP498">
        <v>1</v>
      </c>
      <c r="AQ498">
        <v>0</v>
      </c>
      <c r="AR498">
        <v>0</v>
      </c>
      <c r="AS498" t="s">
        <v>1067</v>
      </c>
      <c r="AT498">
        <v>7.0000000000000007E-2</v>
      </c>
      <c r="AU498" t="s">
        <v>1082</v>
      </c>
      <c r="AV498">
        <v>0</v>
      </c>
      <c r="AW498">
        <v>2</v>
      </c>
      <c r="AX498">
        <v>39279914</v>
      </c>
      <c r="AY498">
        <v>1</v>
      </c>
      <c r="AZ498">
        <v>0</v>
      </c>
      <c r="BA498">
        <v>483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CX498">
        <f ca="1">Y498*Source!I267</f>
        <v>0.24255000000000002</v>
      </c>
      <c r="CY498">
        <f>AB498</f>
        <v>680.9</v>
      </c>
      <c r="CZ498">
        <f>AF498</f>
        <v>111.99</v>
      </c>
      <c r="DA498">
        <f>AJ498</f>
        <v>6.08</v>
      </c>
      <c r="DB498">
        <v>0</v>
      </c>
    </row>
    <row r="499" spans="1:106">
      <c r="A499">
        <f ca="1">ROW(Source!A267)</f>
        <v>267</v>
      </c>
      <c r="B499">
        <v>39278658</v>
      </c>
      <c r="C499">
        <v>39279910</v>
      </c>
      <c r="D499">
        <v>36883554</v>
      </c>
      <c r="E499">
        <v>1</v>
      </c>
      <c r="F499">
        <v>1</v>
      </c>
      <c r="G499">
        <v>1</v>
      </c>
      <c r="H499">
        <v>2</v>
      </c>
      <c r="I499" t="s">
        <v>577</v>
      </c>
      <c r="J499" t="s">
        <v>578</v>
      </c>
      <c r="K499" t="s">
        <v>579</v>
      </c>
      <c r="L499">
        <v>1368</v>
      </c>
      <c r="N499">
        <v>1011</v>
      </c>
      <c r="O499" t="s">
        <v>580</v>
      </c>
      <c r="P499" t="s">
        <v>580</v>
      </c>
      <c r="Q499">
        <v>1</v>
      </c>
      <c r="W499">
        <v>0</v>
      </c>
      <c r="X499">
        <v>1372534845</v>
      </c>
      <c r="Y499">
        <v>0.4375</v>
      </c>
      <c r="AA499">
        <v>0</v>
      </c>
      <c r="AB499">
        <v>399.52</v>
      </c>
      <c r="AC499">
        <v>11.6</v>
      </c>
      <c r="AD499">
        <v>0</v>
      </c>
      <c r="AE499">
        <v>0</v>
      </c>
      <c r="AF499">
        <v>65.709999999999994</v>
      </c>
      <c r="AG499">
        <v>11.6</v>
      </c>
      <c r="AH499">
        <v>0</v>
      </c>
      <c r="AI499">
        <v>1</v>
      </c>
      <c r="AJ499">
        <v>6.08</v>
      </c>
      <c r="AK499">
        <v>1</v>
      </c>
      <c r="AL499">
        <v>1</v>
      </c>
      <c r="AN499">
        <v>0</v>
      </c>
      <c r="AO499">
        <v>1</v>
      </c>
      <c r="AP499">
        <v>1</v>
      </c>
      <c r="AQ499">
        <v>0</v>
      </c>
      <c r="AR499">
        <v>0</v>
      </c>
      <c r="AS499" t="s">
        <v>1067</v>
      </c>
      <c r="AT499">
        <v>0.35</v>
      </c>
      <c r="AU499" t="s">
        <v>1082</v>
      </c>
      <c r="AV499">
        <v>0</v>
      </c>
      <c r="AW499">
        <v>2</v>
      </c>
      <c r="AX499">
        <v>39279915</v>
      </c>
      <c r="AY499">
        <v>1</v>
      </c>
      <c r="AZ499">
        <v>0</v>
      </c>
      <c r="BA499">
        <v>484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CX499">
        <f ca="1">Y499*Source!I267</f>
        <v>1.21275</v>
      </c>
      <c r="CY499">
        <f>AB499</f>
        <v>399.52</v>
      </c>
      <c r="CZ499">
        <f>AF499</f>
        <v>65.709999999999994</v>
      </c>
      <c r="DA499">
        <f>AJ499</f>
        <v>6.08</v>
      </c>
      <c r="DB499">
        <v>0</v>
      </c>
    </row>
    <row r="500" spans="1:106">
      <c r="A500">
        <f ca="1">ROW(Source!A267)</f>
        <v>267</v>
      </c>
      <c r="B500">
        <v>39278658</v>
      </c>
      <c r="C500">
        <v>39279910</v>
      </c>
      <c r="D500">
        <v>36883789</v>
      </c>
      <c r="E500">
        <v>1</v>
      </c>
      <c r="F500">
        <v>1</v>
      </c>
      <c r="G500">
        <v>1</v>
      </c>
      <c r="H500">
        <v>2</v>
      </c>
      <c r="I500" t="s">
        <v>592</v>
      </c>
      <c r="J500" t="s">
        <v>593</v>
      </c>
      <c r="K500" t="s">
        <v>594</v>
      </c>
      <c r="L500">
        <v>1368</v>
      </c>
      <c r="N500">
        <v>1011</v>
      </c>
      <c r="O500" t="s">
        <v>580</v>
      </c>
      <c r="P500" t="s">
        <v>580</v>
      </c>
      <c r="Q500">
        <v>1</v>
      </c>
      <c r="W500">
        <v>0</v>
      </c>
      <c r="X500">
        <v>792402865</v>
      </c>
      <c r="Y500">
        <v>1.4375</v>
      </c>
      <c r="AA500">
        <v>0</v>
      </c>
      <c r="AB500">
        <v>7.3</v>
      </c>
      <c r="AC500">
        <v>0</v>
      </c>
      <c r="AD500">
        <v>0</v>
      </c>
      <c r="AE500">
        <v>0</v>
      </c>
      <c r="AF500">
        <v>1.2</v>
      </c>
      <c r="AG500">
        <v>0</v>
      </c>
      <c r="AH500">
        <v>0</v>
      </c>
      <c r="AI500">
        <v>1</v>
      </c>
      <c r="AJ500">
        <v>6.08</v>
      </c>
      <c r="AK500">
        <v>1</v>
      </c>
      <c r="AL500">
        <v>1</v>
      </c>
      <c r="AN500">
        <v>0</v>
      </c>
      <c r="AO500">
        <v>1</v>
      </c>
      <c r="AP500">
        <v>1</v>
      </c>
      <c r="AQ500">
        <v>0</v>
      </c>
      <c r="AR500">
        <v>0</v>
      </c>
      <c r="AS500" t="s">
        <v>1067</v>
      </c>
      <c r="AT500">
        <v>1.1499999999999999</v>
      </c>
      <c r="AU500" t="s">
        <v>1082</v>
      </c>
      <c r="AV500">
        <v>0</v>
      </c>
      <c r="AW500">
        <v>2</v>
      </c>
      <c r="AX500">
        <v>39279916</v>
      </c>
      <c r="AY500">
        <v>1</v>
      </c>
      <c r="AZ500">
        <v>0</v>
      </c>
      <c r="BA500">
        <v>485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CX500">
        <f ca="1">Y500*Source!I267</f>
        <v>3.9847499999999996</v>
      </c>
      <c r="CY500">
        <f>AB500</f>
        <v>7.3</v>
      </c>
      <c r="CZ500">
        <f>AF500</f>
        <v>1.2</v>
      </c>
      <c r="DA500">
        <f>AJ500</f>
        <v>6.08</v>
      </c>
      <c r="DB500">
        <v>0</v>
      </c>
    </row>
    <row r="501" spans="1:106">
      <c r="A501">
        <f ca="1">ROW(Source!A267)</f>
        <v>267</v>
      </c>
      <c r="B501">
        <v>39278658</v>
      </c>
      <c r="C501">
        <v>39279910</v>
      </c>
      <c r="D501">
        <v>36800141</v>
      </c>
      <c r="E501">
        <v>1</v>
      </c>
      <c r="F501">
        <v>1</v>
      </c>
      <c r="G501">
        <v>1</v>
      </c>
      <c r="H501">
        <v>3</v>
      </c>
      <c r="I501" t="s">
        <v>971</v>
      </c>
      <c r="J501" t="s">
        <v>972</v>
      </c>
      <c r="K501" t="s">
        <v>973</v>
      </c>
      <c r="L501">
        <v>1348</v>
      </c>
      <c r="N501">
        <v>1009</v>
      </c>
      <c r="O501" t="s">
        <v>1097</v>
      </c>
      <c r="P501" t="s">
        <v>1097</v>
      </c>
      <c r="Q501">
        <v>1000</v>
      </c>
      <c r="W501">
        <v>0</v>
      </c>
      <c r="X501">
        <v>993149205</v>
      </c>
      <c r="Y501">
        <v>1.2999999999999999E-4</v>
      </c>
      <c r="AA501">
        <v>199606.39999999999</v>
      </c>
      <c r="AB501">
        <v>0</v>
      </c>
      <c r="AC501">
        <v>0</v>
      </c>
      <c r="AD501">
        <v>0</v>
      </c>
      <c r="AE501">
        <v>32830</v>
      </c>
      <c r="AF501">
        <v>0</v>
      </c>
      <c r="AG501">
        <v>0</v>
      </c>
      <c r="AH501">
        <v>0</v>
      </c>
      <c r="AI501">
        <v>6.08</v>
      </c>
      <c r="AJ501">
        <v>1</v>
      </c>
      <c r="AK501">
        <v>1</v>
      </c>
      <c r="AL501">
        <v>1</v>
      </c>
      <c r="AN501">
        <v>0</v>
      </c>
      <c r="AO501">
        <v>1</v>
      </c>
      <c r="AP501">
        <v>0</v>
      </c>
      <c r="AQ501">
        <v>0</v>
      </c>
      <c r="AR501">
        <v>0</v>
      </c>
      <c r="AS501" t="s">
        <v>1067</v>
      </c>
      <c r="AT501">
        <v>1.2999999999999999E-4</v>
      </c>
      <c r="AU501" t="s">
        <v>1067</v>
      </c>
      <c r="AV501">
        <v>0</v>
      </c>
      <c r="AW501">
        <v>2</v>
      </c>
      <c r="AX501">
        <v>39279917</v>
      </c>
      <c r="AY501">
        <v>1</v>
      </c>
      <c r="AZ501">
        <v>0</v>
      </c>
      <c r="BA501">
        <v>486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CX501">
        <f ca="1">Y501*Source!I267</f>
        <v>3.6035999999999994E-4</v>
      </c>
      <c r="CY501">
        <f t="shared" ref="CY501:CY512" si="51">AA501</f>
        <v>199606.39999999999</v>
      </c>
      <c r="CZ501">
        <f t="shared" ref="CZ501:CZ512" si="52">AE501</f>
        <v>32830</v>
      </c>
      <c r="DA501">
        <f t="shared" ref="DA501:DA512" si="53">AI501</f>
        <v>6.08</v>
      </c>
      <c r="DB501">
        <v>0</v>
      </c>
    </row>
    <row r="502" spans="1:106">
      <c r="A502">
        <f ca="1">ROW(Source!A267)</f>
        <v>267</v>
      </c>
      <c r="B502">
        <v>39278658</v>
      </c>
      <c r="C502">
        <v>39279910</v>
      </c>
      <c r="D502">
        <v>36800159</v>
      </c>
      <c r="E502">
        <v>1</v>
      </c>
      <c r="F502">
        <v>1</v>
      </c>
      <c r="G502">
        <v>1</v>
      </c>
      <c r="H502">
        <v>3</v>
      </c>
      <c r="I502" t="s">
        <v>598</v>
      </c>
      <c r="J502" t="s">
        <v>599</v>
      </c>
      <c r="K502" t="s">
        <v>600</v>
      </c>
      <c r="L502">
        <v>1339</v>
      </c>
      <c r="N502">
        <v>1007</v>
      </c>
      <c r="O502" t="s">
        <v>1249</v>
      </c>
      <c r="P502" t="s">
        <v>1249</v>
      </c>
      <c r="Q502">
        <v>1</v>
      </c>
      <c r="W502">
        <v>0</v>
      </c>
      <c r="X502">
        <v>1262771840</v>
      </c>
      <c r="Y502">
        <v>0.28100000000000003</v>
      </c>
      <c r="AA502">
        <v>37.82</v>
      </c>
      <c r="AB502">
        <v>0</v>
      </c>
      <c r="AC502">
        <v>0</v>
      </c>
      <c r="AD502">
        <v>0</v>
      </c>
      <c r="AE502">
        <v>6.22</v>
      </c>
      <c r="AF502">
        <v>0</v>
      </c>
      <c r="AG502">
        <v>0</v>
      </c>
      <c r="AH502">
        <v>0</v>
      </c>
      <c r="AI502">
        <v>6.08</v>
      </c>
      <c r="AJ502">
        <v>1</v>
      </c>
      <c r="AK502">
        <v>1</v>
      </c>
      <c r="AL502">
        <v>1</v>
      </c>
      <c r="AN502">
        <v>0</v>
      </c>
      <c r="AO502">
        <v>1</v>
      </c>
      <c r="AP502">
        <v>0</v>
      </c>
      <c r="AQ502">
        <v>0</v>
      </c>
      <c r="AR502">
        <v>0</v>
      </c>
      <c r="AS502" t="s">
        <v>1067</v>
      </c>
      <c r="AT502">
        <v>0.28100000000000003</v>
      </c>
      <c r="AU502" t="s">
        <v>1067</v>
      </c>
      <c r="AV502">
        <v>0</v>
      </c>
      <c r="AW502">
        <v>2</v>
      </c>
      <c r="AX502">
        <v>39279918</v>
      </c>
      <c r="AY502">
        <v>1</v>
      </c>
      <c r="AZ502">
        <v>0</v>
      </c>
      <c r="BA502">
        <v>487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CX502">
        <f ca="1">Y502*Source!I267</f>
        <v>0.77893200000000007</v>
      </c>
      <c r="CY502">
        <f t="shared" si="51"/>
        <v>37.82</v>
      </c>
      <c r="CZ502">
        <f t="shared" si="52"/>
        <v>6.22</v>
      </c>
      <c r="DA502">
        <f t="shared" si="53"/>
        <v>6.08</v>
      </c>
      <c r="DB502">
        <v>0</v>
      </c>
    </row>
    <row r="503" spans="1:106">
      <c r="A503">
        <f ca="1">ROW(Source!A267)</f>
        <v>267</v>
      </c>
      <c r="B503">
        <v>39278658</v>
      </c>
      <c r="C503">
        <v>39279910</v>
      </c>
      <c r="D503">
        <v>36801792</v>
      </c>
      <c r="E503">
        <v>1</v>
      </c>
      <c r="F503">
        <v>1</v>
      </c>
      <c r="G503">
        <v>1</v>
      </c>
      <c r="H503">
        <v>3</v>
      </c>
      <c r="I503" t="s">
        <v>721</v>
      </c>
      <c r="J503" t="s">
        <v>722</v>
      </c>
      <c r="K503" t="s">
        <v>723</v>
      </c>
      <c r="L503">
        <v>1339</v>
      </c>
      <c r="N503">
        <v>1007</v>
      </c>
      <c r="O503" t="s">
        <v>1249</v>
      </c>
      <c r="P503" t="s">
        <v>1249</v>
      </c>
      <c r="Q503">
        <v>1</v>
      </c>
      <c r="W503">
        <v>0</v>
      </c>
      <c r="X503">
        <v>-1660354250</v>
      </c>
      <c r="Y503">
        <v>0.44</v>
      </c>
      <c r="AA503">
        <v>14.84</v>
      </c>
      <c r="AB503">
        <v>0</v>
      </c>
      <c r="AC503">
        <v>0</v>
      </c>
      <c r="AD503">
        <v>0</v>
      </c>
      <c r="AE503">
        <v>2.44</v>
      </c>
      <c r="AF503">
        <v>0</v>
      </c>
      <c r="AG503">
        <v>0</v>
      </c>
      <c r="AH503">
        <v>0</v>
      </c>
      <c r="AI503">
        <v>6.08</v>
      </c>
      <c r="AJ503">
        <v>1</v>
      </c>
      <c r="AK503">
        <v>1</v>
      </c>
      <c r="AL503">
        <v>1</v>
      </c>
      <c r="AN503">
        <v>0</v>
      </c>
      <c r="AO503">
        <v>1</v>
      </c>
      <c r="AP503">
        <v>0</v>
      </c>
      <c r="AQ503">
        <v>0</v>
      </c>
      <c r="AR503">
        <v>0</v>
      </c>
      <c r="AS503" t="s">
        <v>1067</v>
      </c>
      <c r="AT503">
        <v>0.44</v>
      </c>
      <c r="AU503" t="s">
        <v>1067</v>
      </c>
      <c r="AV503">
        <v>0</v>
      </c>
      <c r="AW503">
        <v>2</v>
      </c>
      <c r="AX503">
        <v>39279919</v>
      </c>
      <c r="AY503">
        <v>1</v>
      </c>
      <c r="AZ503">
        <v>0</v>
      </c>
      <c r="BA503">
        <v>488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CX503">
        <f ca="1">Y503*Source!I267</f>
        <v>1.2196799999999999</v>
      </c>
      <c r="CY503">
        <f t="shared" si="51"/>
        <v>14.84</v>
      </c>
      <c r="CZ503">
        <f t="shared" si="52"/>
        <v>2.44</v>
      </c>
      <c r="DA503">
        <f t="shared" si="53"/>
        <v>6.08</v>
      </c>
      <c r="DB503">
        <v>0</v>
      </c>
    </row>
    <row r="504" spans="1:106">
      <c r="A504">
        <f ca="1">ROW(Source!A267)</f>
        <v>267</v>
      </c>
      <c r="B504">
        <v>39278658</v>
      </c>
      <c r="C504">
        <v>39279910</v>
      </c>
      <c r="D504">
        <v>36802469</v>
      </c>
      <c r="E504">
        <v>1</v>
      </c>
      <c r="F504">
        <v>1</v>
      </c>
      <c r="G504">
        <v>1</v>
      </c>
      <c r="H504">
        <v>3</v>
      </c>
      <c r="I504" t="s">
        <v>929</v>
      </c>
      <c r="J504" t="s">
        <v>930</v>
      </c>
      <c r="K504" t="s">
        <v>931</v>
      </c>
      <c r="L504">
        <v>1346</v>
      </c>
      <c r="N504">
        <v>1009</v>
      </c>
      <c r="O504" t="s">
        <v>1227</v>
      </c>
      <c r="P504" t="s">
        <v>1227</v>
      </c>
      <c r="Q504">
        <v>1</v>
      </c>
      <c r="W504">
        <v>0</v>
      </c>
      <c r="X504">
        <v>-490687590</v>
      </c>
      <c r="Y504">
        <v>0.06</v>
      </c>
      <c r="AA504">
        <v>226.72</v>
      </c>
      <c r="AB504">
        <v>0</v>
      </c>
      <c r="AC504">
        <v>0</v>
      </c>
      <c r="AD504">
        <v>0</v>
      </c>
      <c r="AE504">
        <v>37.29</v>
      </c>
      <c r="AF504">
        <v>0</v>
      </c>
      <c r="AG504">
        <v>0</v>
      </c>
      <c r="AH504">
        <v>0</v>
      </c>
      <c r="AI504">
        <v>6.08</v>
      </c>
      <c r="AJ504">
        <v>1</v>
      </c>
      <c r="AK504">
        <v>1</v>
      </c>
      <c r="AL504">
        <v>1</v>
      </c>
      <c r="AN504">
        <v>0</v>
      </c>
      <c r="AO504">
        <v>1</v>
      </c>
      <c r="AP504">
        <v>0</v>
      </c>
      <c r="AQ504">
        <v>0</v>
      </c>
      <c r="AR504">
        <v>0</v>
      </c>
      <c r="AS504" t="s">
        <v>1067</v>
      </c>
      <c r="AT504">
        <v>0.06</v>
      </c>
      <c r="AU504" t="s">
        <v>1067</v>
      </c>
      <c r="AV504">
        <v>0</v>
      </c>
      <c r="AW504">
        <v>2</v>
      </c>
      <c r="AX504">
        <v>39279920</v>
      </c>
      <c r="AY504">
        <v>1</v>
      </c>
      <c r="AZ504">
        <v>0</v>
      </c>
      <c r="BA504">
        <v>489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CX504">
        <f ca="1">Y504*Source!I267</f>
        <v>0.16631999999999997</v>
      </c>
      <c r="CY504">
        <f t="shared" si="51"/>
        <v>226.72</v>
      </c>
      <c r="CZ504">
        <f t="shared" si="52"/>
        <v>37.29</v>
      </c>
      <c r="DA504">
        <f t="shared" si="53"/>
        <v>6.08</v>
      </c>
      <c r="DB504">
        <v>0</v>
      </c>
    </row>
    <row r="505" spans="1:106">
      <c r="A505">
        <f ca="1">ROW(Source!A267)</f>
        <v>267</v>
      </c>
      <c r="B505">
        <v>39278658</v>
      </c>
      <c r="C505">
        <v>39279910</v>
      </c>
      <c r="D505">
        <v>36803201</v>
      </c>
      <c r="E505">
        <v>1</v>
      </c>
      <c r="F505">
        <v>1</v>
      </c>
      <c r="G505">
        <v>1</v>
      </c>
      <c r="H505">
        <v>3</v>
      </c>
      <c r="I505" t="s">
        <v>974</v>
      </c>
      <c r="J505" t="s">
        <v>975</v>
      </c>
      <c r="K505" t="s">
        <v>976</v>
      </c>
      <c r="L505">
        <v>1348</v>
      </c>
      <c r="N505">
        <v>1009</v>
      </c>
      <c r="O505" t="s">
        <v>1097</v>
      </c>
      <c r="P505" t="s">
        <v>1097</v>
      </c>
      <c r="Q505">
        <v>1000</v>
      </c>
      <c r="W505">
        <v>0</v>
      </c>
      <c r="X505">
        <v>-531507062</v>
      </c>
      <c r="Y505">
        <v>1.7000000000000001E-4</v>
      </c>
      <c r="AA505">
        <v>82444.800000000003</v>
      </c>
      <c r="AB505">
        <v>0</v>
      </c>
      <c r="AC505">
        <v>0</v>
      </c>
      <c r="AD505">
        <v>0</v>
      </c>
      <c r="AE505">
        <v>13560</v>
      </c>
      <c r="AF505">
        <v>0</v>
      </c>
      <c r="AG505">
        <v>0</v>
      </c>
      <c r="AH505">
        <v>0</v>
      </c>
      <c r="AI505">
        <v>6.08</v>
      </c>
      <c r="AJ505">
        <v>1</v>
      </c>
      <c r="AK505">
        <v>1</v>
      </c>
      <c r="AL505">
        <v>1</v>
      </c>
      <c r="AN505">
        <v>0</v>
      </c>
      <c r="AO505">
        <v>1</v>
      </c>
      <c r="AP505">
        <v>0</v>
      </c>
      <c r="AQ505">
        <v>0</v>
      </c>
      <c r="AR505">
        <v>0</v>
      </c>
      <c r="AS505" t="s">
        <v>1067</v>
      </c>
      <c r="AT505">
        <v>1.7000000000000001E-4</v>
      </c>
      <c r="AU505" t="s">
        <v>1067</v>
      </c>
      <c r="AV505">
        <v>0</v>
      </c>
      <c r="AW505">
        <v>2</v>
      </c>
      <c r="AX505">
        <v>39279921</v>
      </c>
      <c r="AY505">
        <v>1</v>
      </c>
      <c r="AZ505">
        <v>0</v>
      </c>
      <c r="BA505">
        <v>490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CX505">
        <f ca="1">Y505*Source!I267</f>
        <v>4.7123999999999999E-4</v>
      </c>
      <c r="CY505">
        <f t="shared" si="51"/>
        <v>82444.800000000003</v>
      </c>
      <c r="CZ505">
        <f t="shared" si="52"/>
        <v>13560</v>
      </c>
      <c r="DA505">
        <f t="shared" si="53"/>
        <v>6.08</v>
      </c>
      <c r="DB505">
        <v>0</v>
      </c>
    </row>
    <row r="506" spans="1:106">
      <c r="A506">
        <f ca="1">ROW(Source!A267)</f>
        <v>267</v>
      </c>
      <c r="B506">
        <v>39278658</v>
      </c>
      <c r="C506">
        <v>39279910</v>
      </c>
      <c r="D506">
        <v>36806524</v>
      </c>
      <c r="E506">
        <v>1</v>
      </c>
      <c r="F506">
        <v>1</v>
      </c>
      <c r="G506">
        <v>1</v>
      </c>
      <c r="H506">
        <v>3</v>
      </c>
      <c r="I506" t="s">
        <v>977</v>
      </c>
      <c r="J506" t="s">
        <v>978</v>
      </c>
      <c r="K506" t="s">
        <v>979</v>
      </c>
      <c r="L506">
        <v>1346</v>
      </c>
      <c r="N506">
        <v>1009</v>
      </c>
      <c r="O506" t="s">
        <v>1227</v>
      </c>
      <c r="P506" t="s">
        <v>1227</v>
      </c>
      <c r="Q506">
        <v>1</v>
      </c>
      <c r="W506">
        <v>0</v>
      </c>
      <c r="X506">
        <v>450790165</v>
      </c>
      <c r="Y506">
        <v>1.6000000000000001E-3</v>
      </c>
      <c r="AA506">
        <v>13.07</v>
      </c>
      <c r="AB506">
        <v>0</v>
      </c>
      <c r="AC506">
        <v>0</v>
      </c>
      <c r="AD506">
        <v>0</v>
      </c>
      <c r="AE506">
        <v>2.15</v>
      </c>
      <c r="AF506">
        <v>0</v>
      </c>
      <c r="AG506">
        <v>0</v>
      </c>
      <c r="AH506">
        <v>0</v>
      </c>
      <c r="AI506">
        <v>6.08</v>
      </c>
      <c r="AJ506">
        <v>1</v>
      </c>
      <c r="AK506">
        <v>1</v>
      </c>
      <c r="AL506">
        <v>1</v>
      </c>
      <c r="AN506">
        <v>0</v>
      </c>
      <c r="AO506">
        <v>1</v>
      </c>
      <c r="AP506">
        <v>0</v>
      </c>
      <c r="AQ506">
        <v>0</v>
      </c>
      <c r="AR506">
        <v>0</v>
      </c>
      <c r="AS506" t="s">
        <v>1067</v>
      </c>
      <c r="AT506">
        <v>1.6000000000000001E-3</v>
      </c>
      <c r="AU506" t="s">
        <v>1067</v>
      </c>
      <c r="AV506">
        <v>0</v>
      </c>
      <c r="AW506">
        <v>2</v>
      </c>
      <c r="AX506">
        <v>39279922</v>
      </c>
      <c r="AY506">
        <v>1</v>
      </c>
      <c r="AZ506">
        <v>0</v>
      </c>
      <c r="BA506">
        <v>491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CX506">
        <f ca="1">Y506*Source!I267</f>
        <v>4.4352000000000003E-3</v>
      </c>
      <c r="CY506">
        <f t="shared" si="51"/>
        <v>13.07</v>
      </c>
      <c r="CZ506">
        <f t="shared" si="52"/>
        <v>2.15</v>
      </c>
      <c r="DA506">
        <f t="shared" si="53"/>
        <v>6.08</v>
      </c>
      <c r="DB506">
        <v>0</v>
      </c>
    </row>
    <row r="507" spans="1:106">
      <c r="A507">
        <f ca="1">ROW(Source!A267)</f>
        <v>267</v>
      </c>
      <c r="B507">
        <v>39278658</v>
      </c>
      <c r="C507">
        <v>39279910</v>
      </c>
      <c r="D507">
        <v>36838223</v>
      </c>
      <c r="E507">
        <v>1</v>
      </c>
      <c r="F507">
        <v>1</v>
      </c>
      <c r="G507">
        <v>1</v>
      </c>
      <c r="H507">
        <v>3</v>
      </c>
      <c r="I507" t="s">
        <v>938</v>
      </c>
      <c r="J507" t="s">
        <v>939</v>
      </c>
      <c r="K507" t="s">
        <v>940</v>
      </c>
      <c r="L507">
        <v>1348</v>
      </c>
      <c r="N507">
        <v>1009</v>
      </c>
      <c r="O507" t="s">
        <v>1097</v>
      </c>
      <c r="P507" t="s">
        <v>1097</v>
      </c>
      <c r="Q507">
        <v>1000</v>
      </c>
      <c r="W507">
        <v>0</v>
      </c>
      <c r="X507">
        <v>570223526</v>
      </c>
      <c r="Y507">
        <v>4.4000000000000002E-4</v>
      </c>
      <c r="AA507">
        <v>91923.520000000004</v>
      </c>
      <c r="AB507">
        <v>0</v>
      </c>
      <c r="AC507">
        <v>0</v>
      </c>
      <c r="AD507">
        <v>0</v>
      </c>
      <c r="AE507">
        <v>15119</v>
      </c>
      <c r="AF507">
        <v>0</v>
      </c>
      <c r="AG507">
        <v>0</v>
      </c>
      <c r="AH507">
        <v>0</v>
      </c>
      <c r="AI507">
        <v>6.08</v>
      </c>
      <c r="AJ507">
        <v>1</v>
      </c>
      <c r="AK507">
        <v>1</v>
      </c>
      <c r="AL507">
        <v>1</v>
      </c>
      <c r="AN507">
        <v>0</v>
      </c>
      <c r="AO507">
        <v>1</v>
      </c>
      <c r="AP507">
        <v>0</v>
      </c>
      <c r="AQ507">
        <v>0</v>
      </c>
      <c r="AR507">
        <v>0</v>
      </c>
      <c r="AS507" t="s">
        <v>1067</v>
      </c>
      <c r="AT507">
        <v>4.4000000000000002E-4</v>
      </c>
      <c r="AU507" t="s">
        <v>1067</v>
      </c>
      <c r="AV507">
        <v>0</v>
      </c>
      <c r="AW507">
        <v>2</v>
      </c>
      <c r="AX507">
        <v>39279923</v>
      </c>
      <c r="AY507">
        <v>1</v>
      </c>
      <c r="AZ507">
        <v>0</v>
      </c>
      <c r="BA507">
        <v>492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CX507">
        <f ca="1">Y507*Source!I267</f>
        <v>1.2196799999999999E-3</v>
      </c>
      <c r="CY507">
        <f t="shared" si="51"/>
        <v>91923.520000000004</v>
      </c>
      <c r="CZ507">
        <f t="shared" si="52"/>
        <v>15119</v>
      </c>
      <c r="DA507">
        <f t="shared" si="53"/>
        <v>6.08</v>
      </c>
      <c r="DB507">
        <v>0</v>
      </c>
    </row>
    <row r="508" spans="1:106">
      <c r="A508">
        <f ca="1">ROW(Source!A267)</f>
        <v>267</v>
      </c>
      <c r="B508">
        <v>39278658</v>
      </c>
      <c r="C508">
        <v>39279910</v>
      </c>
      <c r="D508">
        <v>36838951</v>
      </c>
      <c r="E508">
        <v>1</v>
      </c>
      <c r="F508">
        <v>1</v>
      </c>
      <c r="G508">
        <v>1</v>
      </c>
      <c r="H508">
        <v>3</v>
      </c>
      <c r="I508" t="s">
        <v>941</v>
      </c>
      <c r="J508" t="s">
        <v>942</v>
      </c>
      <c r="K508" t="s">
        <v>943</v>
      </c>
      <c r="L508">
        <v>1348</v>
      </c>
      <c r="N508">
        <v>1009</v>
      </c>
      <c r="O508" t="s">
        <v>1097</v>
      </c>
      <c r="P508" t="s">
        <v>1097</v>
      </c>
      <c r="Q508">
        <v>1000</v>
      </c>
      <c r="W508">
        <v>0</v>
      </c>
      <c r="X508">
        <v>-909021926</v>
      </c>
      <c r="Y508">
        <v>5.2999999999999998E-4</v>
      </c>
      <c r="AA508">
        <v>103056</v>
      </c>
      <c r="AB508">
        <v>0</v>
      </c>
      <c r="AC508">
        <v>0</v>
      </c>
      <c r="AD508">
        <v>0</v>
      </c>
      <c r="AE508">
        <v>16950</v>
      </c>
      <c r="AF508">
        <v>0</v>
      </c>
      <c r="AG508">
        <v>0</v>
      </c>
      <c r="AH508">
        <v>0</v>
      </c>
      <c r="AI508">
        <v>6.08</v>
      </c>
      <c r="AJ508">
        <v>1</v>
      </c>
      <c r="AK508">
        <v>1</v>
      </c>
      <c r="AL508">
        <v>1</v>
      </c>
      <c r="AN508">
        <v>0</v>
      </c>
      <c r="AO508">
        <v>1</v>
      </c>
      <c r="AP508">
        <v>0</v>
      </c>
      <c r="AQ508">
        <v>0</v>
      </c>
      <c r="AR508">
        <v>0</v>
      </c>
      <c r="AS508" t="s">
        <v>1067</v>
      </c>
      <c r="AT508">
        <v>5.2999999999999998E-4</v>
      </c>
      <c r="AU508" t="s">
        <v>1067</v>
      </c>
      <c r="AV508">
        <v>0</v>
      </c>
      <c r="AW508">
        <v>2</v>
      </c>
      <c r="AX508">
        <v>39279924</v>
      </c>
      <c r="AY508">
        <v>1</v>
      </c>
      <c r="AZ508">
        <v>0</v>
      </c>
      <c r="BA508">
        <v>493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CX508">
        <f ca="1">Y508*Source!I267</f>
        <v>1.4691599999999997E-3</v>
      </c>
      <c r="CY508">
        <f t="shared" si="51"/>
        <v>103056</v>
      </c>
      <c r="CZ508">
        <f t="shared" si="52"/>
        <v>16950</v>
      </c>
      <c r="DA508">
        <f t="shared" si="53"/>
        <v>6.08</v>
      </c>
      <c r="DB508">
        <v>0</v>
      </c>
    </row>
    <row r="509" spans="1:106">
      <c r="A509">
        <f ca="1">ROW(Source!A267)</f>
        <v>267</v>
      </c>
      <c r="B509">
        <v>39278658</v>
      </c>
      <c r="C509">
        <v>39279910</v>
      </c>
      <c r="D509">
        <v>36797622</v>
      </c>
      <c r="E509">
        <v>17</v>
      </c>
      <c r="F509">
        <v>1</v>
      </c>
      <c r="G509">
        <v>1</v>
      </c>
      <c r="H509">
        <v>3</v>
      </c>
      <c r="I509" t="s">
        <v>446</v>
      </c>
      <c r="J509" t="s">
        <v>1067</v>
      </c>
      <c r="K509" t="s">
        <v>447</v>
      </c>
      <c r="L509">
        <v>1346</v>
      </c>
      <c r="N509">
        <v>1009</v>
      </c>
      <c r="O509" t="s">
        <v>1227</v>
      </c>
      <c r="P509" t="s">
        <v>1227</v>
      </c>
      <c r="Q509">
        <v>1</v>
      </c>
      <c r="W509">
        <v>0</v>
      </c>
      <c r="X509">
        <v>-4956437</v>
      </c>
      <c r="Y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6.08</v>
      </c>
      <c r="AJ509">
        <v>1</v>
      </c>
      <c r="AK509">
        <v>1</v>
      </c>
      <c r="AL509">
        <v>1</v>
      </c>
      <c r="AN509">
        <v>1</v>
      </c>
      <c r="AO509">
        <v>0</v>
      </c>
      <c r="AP509">
        <v>0</v>
      </c>
      <c r="AQ509">
        <v>0</v>
      </c>
      <c r="AR509">
        <v>0</v>
      </c>
      <c r="AS509" t="s">
        <v>1067</v>
      </c>
      <c r="AT509">
        <v>0</v>
      </c>
      <c r="AU509" t="s">
        <v>1067</v>
      </c>
      <c r="AV509">
        <v>0</v>
      </c>
      <c r="AW509">
        <v>2</v>
      </c>
      <c r="AX509">
        <v>39279926</v>
      </c>
      <c r="AY509">
        <v>1</v>
      </c>
      <c r="AZ509">
        <v>0</v>
      </c>
      <c r="BA509">
        <v>495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CX509">
        <f ca="1">Y509*Source!I267</f>
        <v>0</v>
      </c>
      <c r="CY509">
        <f t="shared" si="51"/>
        <v>0</v>
      </c>
      <c r="CZ509">
        <f t="shared" si="52"/>
        <v>0</v>
      </c>
      <c r="DA509">
        <f t="shared" si="53"/>
        <v>6.08</v>
      </c>
      <c r="DB509">
        <v>0</v>
      </c>
    </row>
    <row r="510" spans="1:106">
      <c r="A510">
        <f ca="1">ROW(Source!A267)</f>
        <v>267</v>
      </c>
      <c r="B510">
        <v>39278658</v>
      </c>
      <c r="C510">
        <v>39279910</v>
      </c>
      <c r="D510">
        <v>36861198</v>
      </c>
      <c r="E510">
        <v>1</v>
      </c>
      <c r="F510">
        <v>1</v>
      </c>
      <c r="G510">
        <v>1</v>
      </c>
      <c r="H510">
        <v>3</v>
      </c>
      <c r="I510" t="s">
        <v>442</v>
      </c>
      <c r="J510" t="s">
        <v>444</v>
      </c>
      <c r="K510" t="s">
        <v>443</v>
      </c>
      <c r="L510">
        <v>1358</v>
      </c>
      <c r="N510">
        <v>1010</v>
      </c>
      <c r="O510" t="s">
        <v>261</v>
      </c>
      <c r="P510" t="s">
        <v>261</v>
      </c>
      <c r="Q510">
        <v>10</v>
      </c>
      <c r="W510">
        <v>0</v>
      </c>
      <c r="X510">
        <v>-2068360021</v>
      </c>
      <c r="Y510">
        <v>5.0144299999999999</v>
      </c>
      <c r="AA510">
        <v>193.34</v>
      </c>
      <c r="AB510">
        <v>0</v>
      </c>
      <c r="AC510">
        <v>0</v>
      </c>
      <c r="AD510">
        <v>0</v>
      </c>
      <c r="AE510">
        <v>31.8</v>
      </c>
      <c r="AF510">
        <v>0</v>
      </c>
      <c r="AG510">
        <v>0</v>
      </c>
      <c r="AH510">
        <v>0</v>
      </c>
      <c r="AI510">
        <v>6.08</v>
      </c>
      <c r="AJ510">
        <v>1</v>
      </c>
      <c r="AK510">
        <v>1</v>
      </c>
      <c r="AL510">
        <v>1</v>
      </c>
      <c r="AN510">
        <v>0</v>
      </c>
      <c r="AO510">
        <v>0</v>
      </c>
      <c r="AP510">
        <v>0</v>
      </c>
      <c r="AQ510">
        <v>0</v>
      </c>
      <c r="AR510">
        <v>0</v>
      </c>
      <c r="AS510" t="s">
        <v>1067</v>
      </c>
      <c r="AT510">
        <v>5.0144299999999999</v>
      </c>
      <c r="AU510" t="s">
        <v>1067</v>
      </c>
      <c r="AV510">
        <v>0</v>
      </c>
      <c r="AW510">
        <v>1</v>
      </c>
      <c r="AX510">
        <v>-1</v>
      </c>
      <c r="AY510">
        <v>0</v>
      </c>
      <c r="AZ510">
        <v>0</v>
      </c>
      <c r="BA510" t="s">
        <v>1067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CX510">
        <f ca="1">Y510*Source!I267</f>
        <v>13.899999959999999</v>
      </c>
      <c r="CY510">
        <f t="shared" si="51"/>
        <v>193.34</v>
      </c>
      <c r="CZ510">
        <f t="shared" si="52"/>
        <v>31.8</v>
      </c>
      <c r="DA510">
        <f t="shared" si="53"/>
        <v>6.08</v>
      </c>
      <c r="DB510">
        <v>0</v>
      </c>
    </row>
    <row r="511" spans="1:106">
      <c r="A511">
        <f ca="1">ROW(Source!A267)</f>
        <v>267</v>
      </c>
      <c r="B511">
        <v>39278658</v>
      </c>
      <c r="C511">
        <v>39279910</v>
      </c>
      <c r="D511">
        <v>36862144</v>
      </c>
      <c r="E511">
        <v>1</v>
      </c>
      <c r="F511">
        <v>1</v>
      </c>
      <c r="G511">
        <v>1</v>
      </c>
      <c r="H511">
        <v>3</v>
      </c>
      <c r="I511" t="s">
        <v>438</v>
      </c>
      <c r="J511" t="s">
        <v>440</v>
      </c>
      <c r="K511" t="s">
        <v>439</v>
      </c>
      <c r="L511">
        <v>1301</v>
      </c>
      <c r="N511">
        <v>1003</v>
      </c>
      <c r="O511" t="s">
        <v>171</v>
      </c>
      <c r="P511" t="s">
        <v>171</v>
      </c>
      <c r="Q511">
        <v>1</v>
      </c>
      <c r="W511">
        <v>0</v>
      </c>
      <c r="X511">
        <v>1987173636</v>
      </c>
      <c r="Y511">
        <v>100</v>
      </c>
      <c r="AA511">
        <v>78.61</v>
      </c>
      <c r="AB511">
        <v>0</v>
      </c>
      <c r="AC511">
        <v>0</v>
      </c>
      <c r="AD511">
        <v>0</v>
      </c>
      <c r="AE511">
        <v>12.93</v>
      </c>
      <c r="AF511">
        <v>0</v>
      </c>
      <c r="AG511">
        <v>0</v>
      </c>
      <c r="AH511">
        <v>0</v>
      </c>
      <c r="AI511">
        <v>6.08</v>
      </c>
      <c r="AJ511">
        <v>1</v>
      </c>
      <c r="AK511">
        <v>1</v>
      </c>
      <c r="AL511">
        <v>1</v>
      </c>
      <c r="AN511">
        <v>0</v>
      </c>
      <c r="AO511">
        <v>0</v>
      </c>
      <c r="AP511">
        <v>0</v>
      </c>
      <c r="AQ511">
        <v>0</v>
      </c>
      <c r="AR511">
        <v>0</v>
      </c>
      <c r="AS511" t="s">
        <v>1067</v>
      </c>
      <c r="AT511">
        <v>100</v>
      </c>
      <c r="AU511" t="s">
        <v>1067</v>
      </c>
      <c r="AV511">
        <v>0</v>
      </c>
      <c r="AW511">
        <v>1</v>
      </c>
      <c r="AX511">
        <v>-1</v>
      </c>
      <c r="AY511">
        <v>0</v>
      </c>
      <c r="AZ511">
        <v>0</v>
      </c>
      <c r="BA511" t="s">
        <v>1067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CX511">
        <f ca="1">Y511*Source!I267</f>
        <v>277.2</v>
      </c>
      <c r="CY511">
        <f t="shared" si="51"/>
        <v>78.61</v>
      </c>
      <c r="CZ511">
        <f t="shared" si="52"/>
        <v>12.93</v>
      </c>
      <c r="DA511">
        <f t="shared" si="53"/>
        <v>6.08</v>
      </c>
      <c r="DB511">
        <v>0</v>
      </c>
    </row>
    <row r="512" spans="1:106">
      <c r="A512">
        <f ca="1">ROW(Source!A267)</f>
        <v>267</v>
      </c>
      <c r="B512">
        <v>39278658</v>
      </c>
      <c r="C512">
        <v>39279910</v>
      </c>
      <c r="D512">
        <v>36797635</v>
      </c>
      <c r="E512">
        <v>17</v>
      </c>
      <c r="F512">
        <v>1</v>
      </c>
      <c r="G512">
        <v>1</v>
      </c>
      <c r="H512">
        <v>3</v>
      </c>
      <c r="I512" t="s">
        <v>431</v>
      </c>
      <c r="J512" t="s">
        <v>1067</v>
      </c>
      <c r="K512" t="s">
        <v>432</v>
      </c>
      <c r="L512">
        <v>1301</v>
      </c>
      <c r="N512">
        <v>1003</v>
      </c>
      <c r="O512" t="s">
        <v>171</v>
      </c>
      <c r="P512" t="s">
        <v>171</v>
      </c>
      <c r="Q512">
        <v>1</v>
      </c>
      <c r="W512">
        <v>0</v>
      </c>
      <c r="X512">
        <v>594190089</v>
      </c>
      <c r="Y512">
        <v>100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6.08</v>
      </c>
      <c r="AJ512">
        <v>1</v>
      </c>
      <c r="AK512">
        <v>1</v>
      </c>
      <c r="AL512">
        <v>1</v>
      </c>
      <c r="AN512">
        <v>0</v>
      </c>
      <c r="AO512">
        <v>0</v>
      </c>
      <c r="AP512">
        <v>0</v>
      </c>
      <c r="AQ512">
        <v>0</v>
      </c>
      <c r="AR512">
        <v>0</v>
      </c>
      <c r="AS512" t="s">
        <v>1067</v>
      </c>
      <c r="AT512">
        <v>100</v>
      </c>
      <c r="AU512" t="s">
        <v>1067</v>
      </c>
      <c r="AV512">
        <v>0</v>
      </c>
      <c r="AW512">
        <v>2</v>
      </c>
      <c r="AX512">
        <v>39279927</v>
      </c>
      <c r="AY512">
        <v>1</v>
      </c>
      <c r="AZ512">
        <v>0</v>
      </c>
      <c r="BA512">
        <v>496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CX512">
        <f ca="1">Y512*Source!I267</f>
        <v>277.2</v>
      </c>
      <c r="CY512">
        <f t="shared" si="51"/>
        <v>0</v>
      </c>
      <c r="CZ512">
        <f t="shared" si="52"/>
        <v>0</v>
      </c>
      <c r="DA512">
        <f t="shared" si="53"/>
        <v>6.08</v>
      </c>
      <c r="DB512">
        <v>0</v>
      </c>
    </row>
    <row r="513" spans="1:106">
      <c r="A513">
        <f ca="1">ROW(Source!A272)</f>
        <v>272</v>
      </c>
      <c r="B513">
        <v>39278658</v>
      </c>
      <c r="C513">
        <v>39279931</v>
      </c>
      <c r="D513">
        <v>37071037</v>
      </c>
      <c r="E513">
        <v>1</v>
      </c>
      <c r="F513">
        <v>1</v>
      </c>
      <c r="G513">
        <v>1</v>
      </c>
      <c r="H513">
        <v>1</v>
      </c>
      <c r="I513" t="s">
        <v>658</v>
      </c>
      <c r="J513" t="s">
        <v>1067</v>
      </c>
      <c r="K513" t="s">
        <v>659</v>
      </c>
      <c r="L513">
        <v>1191</v>
      </c>
      <c r="N513">
        <v>1013</v>
      </c>
      <c r="O513" t="s">
        <v>574</v>
      </c>
      <c r="P513" t="s">
        <v>574</v>
      </c>
      <c r="Q513">
        <v>1</v>
      </c>
      <c r="W513">
        <v>0</v>
      </c>
      <c r="X513">
        <v>1069510174</v>
      </c>
      <c r="Y513">
        <v>37.915499999999994</v>
      </c>
      <c r="AA513">
        <v>0</v>
      </c>
      <c r="AB513">
        <v>0</v>
      </c>
      <c r="AC513">
        <v>0</v>
      </c>
      <c r="AD513">
        <v>58.49</v>
      </c>
      <c r="AE513">
        <v>0</v>
      </c>
      <c r="AF513">
        <v>0</v>
      </c>
      <c r="AG513">
        <v>0</v>
      </c>
      <c r="AH513">
        <v>9.6199999999999992</v>
      </c>
      <c r="AI513">
        <v>1</v>
      </c>
      <c r="AJ513">
        <v>1</v>
      </c>
      <c r="AK513">
        <v>1</v>
      </c>
      <c r="AL513">
        <v>6.08</v>
      </c>
      <c r="AN513">
        <v>0</v>
      </c>
      <c r="AO513">
        <v>1</v>
      </c>
      <c r="AP513">
        <v>1</v>
      </c>
      <c r="AQ513">
        <v>0</v>
      </c>
      <c r="AR513">
        <v>0</v>
      </c>
      <c r="AS513" t="s">
        <v>1067</v>
      </c>
      <c r="AT513">
        <v>32.97</v>
      </c>
      <c r="AU513" t="s">
        <v>1083</v>
      </c>
      <c r="AV513">
        <v>1</v>
      </c>
      <c r="AW513">
        <v>2</v>
      </c>
      <c r="AX513">
        <v>39279932</v>
      </c>
      <c r="AY513">
        <v>1</v>
      </c>
      <c r="AZ513">
        <v>0</v>
      </c>
      <c r="BA513">
        <v>497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CX513">
        <f ca="1">Y513*Source!I272</f>
        <v>15.166199999999998</v>
      </c>
      <c r="CY513">
        <f>AD513</f>
        <v>58.49</v>
      </c>
      <c r="CZ513">
        <f>AH513</f>
        <v>9.6199999999999992</v>
      </c>
      <c r="DA513">
        <f>AL513</f>
        <v>6.08</v>
      </c>
      <c r="DB513">
        <v>0</v>
      </c>
    </row>
    <row r="514" spans="1:106">
      <c r="A514">
        <f ca="1">ROW(Source!A272)</f>
        <v>272</v>
      </c>
      <c r="B514">
        <v>39278658</v>
      </c>
      <c r="C514">
        <v>39279931</v>
      </c>
      <c r="D514">
        <v>37064876</v>
      </c>
      <c r="E514">
        <v>1</v>
      </c>
      <c r="F514">
        <v>1</v>
      </c>
      <c r="G514">
        <v>1</v>
      </c>
      <c r="H514">
        <v>1</v>
      </c>
      <c r="I514" t="s">
        <v>575</v>
      </c>
      <c r="J514" t="s">
        <v>1067</v>
      </c>
      <c r="K514" t="s">
        <v>576</v>
      </c>
      <c r="L514">
        <v>1191</v>
      </c>
      <c r="N514">
        <v>1013</v>
      </c>
      <c r="O514" t="s">
        <v>574</v>
      </c>
      <c r="P514" t="s">
        <v>574</v>
      </c>
      <c r="Q514">
        <v>1</v>
      </c>
      <c r="W514">
        <v>0</v>
      </c>
      <c r="X514">
        <v>-1417349443</v>
      </c>
      <c r="Y514">
        <v>0.5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1</v>
      </c>
      <c r="AJ514">
        <v>1</v>
      </c>
      <c r="AK514">
        <v>6.08</v>
      </c>
      <c r="AL514">
        <v>1</v>
      </c>
      <c r="AN514">
        <v>0</v>
      </c>
      <c r="AO514">
        <v>1</v>
      </c>
      <c r="AP514">
        <v>0</v>
      </c>
      <c r="AQ514">
        <v>0</v>
      </c>
      <c r="AR514">
        <v>0</v>
      </c>
      <c r="AS514" t="s">
        <v>1067</v>
      </c>
      <c r="AT514">
        <v>0.5</v>
      </c>
      <c r="AU514" t="s">
        <v>1067</v>
      </c>
      <c r="AV514">
        <v>2</v>
      </c>
      <c r="AW514">
        <v>2</v>
      </c>
      <c r="AX514">
        <v>39279933</v>
      </c>
      <c r="AY514">
        <v>1</v>
      </c>
      <c r="AZ514">
        <v>2048</v>
      </c>
      <c r="BA514">
        <v>498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CX514">
        <f ca="1">Y514*Source!I272</f>
        <v>0.2</v>
      </c>
      <c r="CY514">
        <f>AD514</f>
        <v>0</v>
      </c>
      <c r="CZ514">
        <f>AH514</f>
        <v>0</v>
      </c>
      <c r="DA514">
        <f>AL514</f>
        <v>1</v>
      </c>
      <c r="DB514">
        <v>0</v>
      </c>
    </row>
    <row r="515" spans="1:106">
      <c r="A515">
        <f ca="1">ROW(Source!A272)</f>
        <v>272</v>
      </c>
      <c r="B515">
        <v>39278658</v>
      </c>
      <c r="C515">
        <v>39279931</v>
      </c>
      <c r="D515">
        <v>36882057</v>
      </c>
      <c r="E515">
        <v>1</v>
      </c>
      <c r="F515">
        <v>1</v>
      </c>
      <c r="G515">
        <v>1</v>
      </c>
      <c r="H515">
        <v>2</v>
      </c>
      <c r="I515" t="s">
        <v>926</v>
      </c>
      <c r="J515" t="s">
        <v>927</v>
      </c>
      <c r="K515" t="s">
        <v>928</v>
      </c>
      <c r="L515">
        <v>1368</v>
      </c>
      <c r="N515">
        <v>1011</v>
      </c>
      <c r="O515" t="s">
        <v>580</v>
      </c>
      <c r="P515" t="s">
        <v>580</v>
      </c>
      <c r="Q515">
        <v>1</v>
      </c>
      <c r="W515">
        <v>0</v>
      </c>
      <c r="X515">
        <v>-1460065968</v>
      </c>
      <c r="Y515">
        <v>0.1</v>
      </c>
      <c r="AA515">
        <v>0</v>
      </c>
      <c r="AB515">
        <v>525.30999999999995</v>
      </c>
      <c r="AC515">
        <v>13.5</v>
      </c>
      <c r="AD515">
        <v>0</v>
      </c>
      <c r="AE515">
        <v>0</v>
      </c>
      <c r="AF515">
        <v>86.4</v>
      </c>
      <c r="AG515">
        <v>13.5</v>
      </c>
      <c r="AH515">
        <v>0</v>
      </c>
      <c r="AI515">
        <v>1</v>
      </c>
      <c r="AJ515">
        <v>6.08</v>
      </c>
      <c r="AK515">
        <v>1</v>
      </c>
      <c r="AL515">
        <v>1</v>
      </c>
      <c r="AN515">
        <v>0</v>
      </c>
      <c r="AO515">
        <v>1</v>
      </c>
      <c r="AP515">
        <v>1</v>
      </c>
      <c r="AQ515">
        <v>0</v>
      </c>
      <c r="AR515">
        <v>0</v>
      </c>
      <c r="AS515" t="s">
        <v>1067</v>
      </c>
      <c r="AT515">
        <v>0.08</v>
      </c>
      <c r="AU515" t="s">
        <v>1082</v>
      </c>
      <c r="AV515">
        <v>0</v>
      </c>
      <c r="AW515">
        <v>2</v>
      </c>
      <c r="AX515">
        <v>39279934</v>
      </c>
      <c r="AY515">
        <v>1</v>
      </c>
      <c r="AZ515">
        <v>0</v>
      </c>
      <c r="BA515">
        <v>499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CX515">
        <f ca="1">Y515*Source!I272</f>
        <v>4.0000000000000008E-2</v>
      </c>
      <c r="CY515">
        <f>AB515</f>
        <v>525.30999999999995</v>
      </c>
      <c r="CZ515">
        <f>AF515</f>
        <v>86.4</v>
      </c>
      <c r="DA515">
        <f>AJ515</f>
        <v>6.08</v>
      </c>
      <c r="DB515">
        <v>0</v>
      </c>
    </row>
    <row r="516" spans="1:106">
      <c r="A516">
        <f ca="1">ROW(Source!A272)</f>
        <v>272</v>
      </c>
      <c r="B516">
        <v>39278658</v>
      </c>
      <c r="C516">
        <v>39279931</v>
      </c>
      <c r="D516">
        <v>36882159</v>
      </c>
      <c r="E516">
        <v>1</v>
      </c>
      <c r="F516">
        <v>1</v>
      </c>
      <c r="G516">
        <v>1</v>
      </c>
      <c r="H516">
        <v>2</v>
      </c>
      <c r="I516" t="s">
        <v>586</v>
      </c>
      <c r="J516" t="s">
        <v>587</v>
      </c>
      <c r="K516" t="s">
        <v>588</v>
      </c>
      <c r="L516">
        <v>1368</v>
      </c>
      <c r="N516">
        <v>1011</v>
      </c>
      <c r="O516" t="s">
        <v>580</v>
      </c>
      <c r="P516" t="s">
        <v>580</v>
      </c>
      <c r="Q516">
        <v>1</v>
      </c>
      <c r="W516">
        <v>0</v>
      </c>
      <c r="X516">
        <v>-1718674368</v>
      </c>
      <c r="Y516">
        <v>8.7500000000000008E-2</v>
      </c>
      <c r="AA516">
        <v>0</v>
      </c>
      <c r="AB516">
        <v>680.9</v>
      </c>
      <c r="AC516">
        <v>13.5</v>
      </c>
      <c r="AD516">
        <v>0</v>
      </c>
      <c r="AE516">
        <v>0</v>
      </c>
      <c r="AF516">
        <v>111.99</v>
      </c>
      <c r="AG516">
        <v>13.5</v>
      </c>
      <c r="AH516">
        <v>0</v>
      </c>
      <c r="AI516">
        <v>1</v>
      </c>
      <c r="AJ516">
        <v>6.08</v>
      </c>
      <c r="AK516">
        <v>1</v>
      </c>
      <c r="AL516">
        <v>1</v>
      </c>
      <c r="AN516">
        <v>0</v>
      </c>
      <c r="AO516">
        <v>1</v>
      </c>
      <c r="AP516">
        <v>1</v>
      </c>
      <c r="AQ516">
        <v>0</v>
      </c>
      <c r="AR516">
        <v>0</v>
      </c>
      <c r="AS516" t="s">
        <v>1067</v>
      </c>
      <c r="AT516">
        <v>7.0000000000000007E-2</v>
      </c>
      <c r="AU516" t="s">
        <v>1082</v>
      </c>
      <c r="AV516">
        <v>0</v>
      </c>
      <c r="AW516">
        <v>2</v>
      </c>
      <c r="AX516">
        <v>39279935</v>
      </c>
      <c r="AY516">
        <v>1</v>
      </c>
      <c r="AZ516">
        <v>0</v>
      </c>
      <c r="BA516">
        <v>500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CX516">
        <f ca="1">Y516*Source!I272</f>
        <v>3.5000000000000003E-2</v>
      </c>
      <c r="CY516">
        <f>AB516</f>
        <v>680.9</v>
      </c>
      <c r="CZ516">
        <f>AF516</f>
        <v>111.99</v>
      </c>
      <c r="DA516">
        <f>AJ516</f>
        <v>6.08</v>
      </c>
      <c r="DB516">
        <v>0</v>
      </c>
    </row>
    <row r="517" spans="1:106">
      <c r="A517">
        <f ca="1">ROW(Source!A272)</f>
        <v>272</v>
      </c>
      <c r="B517">
        <v>39278658</v>
      </c>
      <c r="C517">
        <v>39279931</v>
      </c>
      <c r="D517">
        <v>36883554</v>
      </c>
      <c r="E517">
        <v>1</v>
      </c>
      <c r="F517">
        <v>1</v>
      </c>
      <c r="G517">
        <v>1</v>
      </c>
      <c r="H517">
        <v>2</v>
      </c>
      <c r="I517" t="s">
        <v>577</v>
      </c>
      <c r="J517" t="s">
        <v>578</v>
      </c>
      <c r="K517" t="s">
        <v>579</v>
      </c>
      <c r="L517">
        <v>1368</v>
      </c>
      <c r="N517">
        <v>1011</v>
      </c>
      <c r="O517" t="s">
        <v>580</v>
      </c>
      <c r="P517" t="s">
        <v>580</v>
      </c>
      <c r="Q517">
        <v>1</v>
      </c>
      <c r="W517">
        <v>0</v>
      </c>
      <c r="X517">
        <v>1372534845</v>
      </c>
      <c r="Y517">
        <v>0.4375</v>
      </c>
      <c r="AA517">
        <v>0</v>
      </c>
      <c r="AB517">
        <v>399.52</v>
      </c>
      <c r="AC517">
        <v>11.6</v>
      </c>
      <c r="AD517">
        <v>0</v>
      </c>
      <c r="AE517">
        <v>0</v>
      </c>
      <c r="AF517">
        <v>65.709999999999994</v>
      </c>
      <c r="AG517">
        <v>11.6</v>
      </c>
      <c r="AH517">
        <v>0</v>
      </c>
      <c r="AI517">
        <v>1</v>
      </c>
      <c r="AJ517">
        <v>6.08</v>
      </c>
      <c r="AK517">
        <v>1</v>
      </c>
      <c r="AL517">
        <v>1</v>
      </c>
      <c r="AN517">
        <v>0</v>
      </c>
      <c r="AO517">
        <v>1</v>
      </c>
      <c r="AP517">
        <v>1</v>
      </c>
      <c r="AQ517">
        <v>0</v>
      </c>
      <c r="AR517">
        <v>0</v>
      </c>
      <c r="AS517" t="s">
        <v>1067</v>
      </c>
      <c r="AT517">
        <v>0.35</v>
      </c>
      <c r="AU517" t="s">
        <v>1082</v>
      </c>
      <c r="AV517">
        <v>0</v>
      </c>
      <c r="AW517">
        <v>2</v>
      </c>
      <c r="AX517">
        <v>39279936</v>
      </c>
      <c r="AY517">
        <v>1</v>
      </c>
      <c r="AZ517">
        <v>0</v>
      </c>
      <c r="BA517">
        <v>501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CX517">
        <f ca="1">Y517*Source!I272</f>
        <v>0.17500000000000002</v>
      </c>
      <c r="CY517">
        <f>AB517</f>
        <v>399.52</v>
      </c>
      <c r="CZ517">
        <f>AF517</f>
        <v>65.709999999999994</v>
      </c>
      <c r="DA517">
        <f>AJ517</f>
        <v>6.08</v>
      </c>
      <c r="DB517">
        <v>0</v>
      </c>
    </row>
    <row r="518" spans="1:106">
      <c r="A518">
        <f ca="1">ROW(Source!A272)</f>
        <v>272</v>
      </c>
      <c r="B518">
        <v>39278658</v>
      </c>
      <c r="C518">
        <v>39279931</v>
      </c>
      <c r="D518">
        <v>36883789</v>
      </c>
      <c r="E518">
        <v>1</v>
      </c>
      <c r="F518">
        <v>1</v>
      </c>
      <c r="G518">
        <v>1</v>
      </c>
      <c r="H518">
        <v>2</v>
      </c>
      <c r="I518" t="s">
        <v>592</v>
      </c>
      <c r="J518" t="s">
        <v>593</v>
      </c>
      <c r="K518" t="s">
        <v>594</v>
      </c>
      <c r="L518">
        <v>1368</v>
      </c>
      <c r="N518">
        <v>1011</v>
      </c>
      <c r="O518" t="s">
        <v>580</v>
      </c>
      <c r="P518" t="s">
        <v>580</v>
      </c>
      <c r="Q518">
        <v>1</v>
      </c>
      <c r="W518">
        <v>0</v>
      </c>
      <c r="X518">
        <v>792402865</v>
      </c>
      <c r="Y518">
        <v>1.4375</v>
      </c>
      <c r="AA518">
        <v>0</v>
      </c>
      <c r="AB518">
        <v>7.3</v>
      </c>
      <c r="AC518">
        <v>0</v>
      </c>
      <c r="AD518">
        <v>0</v>
      </c>
      <c r="AE518">
        <v>0</v>
      </c>
      <c r="AF518">
        <v>1.2</v>
      </c>
      <c r="AG518">
        <v>0</v>
      </c>
      <c r="AH518">
        <v>0</v>
      </c>
      <c r="AI518">
        <v>1</v>
      </c>
      <c r="AJ518">
        <v>6.08</v>
      </c>
      <c r="AK518">
        <v>1</v>
      </c>
      <c r="AL518">
        <v>1</v>
      </c>
      <c r="AN518">
        <v>0</v>
      </c>
      <c r="AO518">
        <v>1</v>
      </c>
      <c r="AP518">
        <v>1</v>
      </c>
      <c r="AQ518">
        <v>0</v>
      </c>
      <c r="AR518">
        <v>0</v>
      </c>
      <c r="AS518" t="s">
        <v>1067</v>
      </c>
      <c r="AT518">
        <v>1.1499999999999999</v>
      </c>
      <c r="AU518" t="s">
        <v>1082</v>
      </c>
      <c r="AV518">
        <v>0</v>
      </c>
      <c r="AW518">
        <v>2</v>
      </c>
      <c r="AX518">
        <v>39279937</v>
      </c>
      <c r="AY518">
        <v>1</v>
      </c>
      <c r="AZ518">
        <v>0</v>
      </c>
      <c r="BA518">
        <v>502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CX518">
        <f ca="1">Y518*Source!I272</f>
        <v>0.57500000000000007</v>
      </c>
      <c r="CY518">
        <f>AB518</f>
        <v>7.3</v>
      </c>
      <c r="CZ518">
        <f>AF518</f>
        <v>1.2</v>
      </c>
      <c r="DA518">
        <f>AJ518</f>
        <v>6.08</v>
      </c>
      <c r="DB518">
        <v>0</v>
      </c>
    </row>
    <row r="519" spans="1:106">
      <c r="A519">
        <f ca="1">ROW(Source!A272)</f>
        <v>272</v>
      </c>
      <c r="B519">
        <v>39278658</v>
      </c>
      <c r="C519">
        <v>39279931</v>
      </c>
      <c r="D519">
        <v>36800141</v>
      </c>
      <c r="E519">
        <v>1</v>
      </c>
      <c r="F519">
        <v>1</v>
      </c>
      <c r="G519">
        <v>1</v>
      </c>
      <c r="H519">
        <v>3</v>
      </c>
      <c r="I519" t="s">
        <v>971</v>
      </c>
      <c r="J519" t="s">
        <v>972</v>
      </c>
      <c r="K519" t="s">
        <v>973</v>
      </c>
      <c r="L519">
        <v>1348</v>
      </c>
      <c r="N519">
        <v>1009</v>
      </c>
      <c r="O519" t="s">
        <v>1097</v>
      </c>
      <c r="P519" t="s">
        <v>1097</v>
      </c>
      <c r="Q519">
        <v>1000</v>
      </c>
      <c r="W519">
        <v>0</v>
      </c>
      <c r="X519">
        <v>993149205</v>
      </c>
      <c r="Y519">
        <v>1.2999999999999999E-4</v>
      </c>
      <c r="AA519">
        <v>199606.39999999999</v>
      </c>
      <c r="AB519">
        <v>0</v>
      </c>
      <c r="AC519">
        <v>0</v>
      </c>
      <c r="AD519">
        <v>0</v>
      </c>
      <c r="AE519">
        <v>32830</v>
      </c>
      <c r="AF519">
        <v>0</v>
      </c>
      <c r="AG519">
        <v>0</v>
      </c>
      <c r="AH519">
        <v>0</v>
      </c>
      <c r="AI519">
        <v>6.08</v>
      </c>
      <c r="AJ519">
        <v>1</v>
      </c>
      <c r="AK519">
        <v>1</v>
      </c>
      <c r="AL519">
        <v>1</v>
      </c>
      <c r="AN519">
        <v>0</v>
      </c>
      <c r="AO519">
        <v>1</v>
      </c>
      <c r="AP519">
        <v>0</v>
      </c>
      <c r="AQ519">
        <v>0</v>
      </c>
      <c r="AR519">
        <v>0</v>
      </c>
      <c r="AS519" t="s">
        <v>1067</v>
      </c>
      <c r="AT519">
        <v>1.2999999999999999E-4</v>
      </c>
      <c r="AU519" t="s">
        <v>1067</v>
      </c>
      <c r="AV519">
        <v>0</v>
      </c>
      <c r="AW519">
        <v>2</v>
      </c>
      <c r="AX519">
        <v>39279938</v>
      </c>
      <c r="AY519">
        <v>1</v>
      </c>
      <c r="AZ519">
        <v>0</v>
      </c>
      <c r="BA519">
        <v>503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CX519">
        <f ca="1">Y519*Source!I272</f>
        <v>5.1999999999999997E-5</v>
      </c>
      <c r="CY519">
        <f t="shared" ref="CY519:CY529" si="54">AA519</f>
        <v>199606.39999999999</v>
      </c>
      <c r="CZ519">
        <f t="shared" ref="CZ519:CZ529" si="55">AE519</f>
        <v>32830</v>
      </c>
      <c r="DA519">
        <f t="shared" ref="DA519:DA529" si="56">AI519</f>
        <v>6.08</v>
      </c>
      <c r="DB519">
        <v>0</v>
      </c>
    </row>
    <row r="520" spans="1:106">
      <c r="A520">
        <f ca="1">ROW(Source!A272)</f>
        <v>272</v>
      </c>
      <c r="B520">
        <v>39278658</v>
      </c>
      <c r="C520">
        <v>39279931</v>
      </c>
      <c r="D520">
        <v>36800159</v>
      </c>
      <c r="E520">
        <v>1</v>
      </c>
      <c r="F520">
        <v>1</v>
      </c>
      <c r="G520">
        <v>1</v>
      </c>
      <c r="H520">
        <v>3</v>
      </c>
      <c r="I520" t="s">
        <v>598</v>
      </c>
      <c r="J520" t="s">
        <v>599</v>
      </c>
      <c r="K520" t="s">
        <v>600</v>
      </c>
      <c r="L520">
        <v>1339</v>
      </c>
      <c r="N520">
        <v>1007</v>
      </c>
      <c r="O520" t="s">
        <v>1249</v>
      </c>
      <c r="P520" t="s">
        <v>1249</v>
      </c>
      <c r="Q520">
        <v>1</v>
      </c>
      <c r="W520">
        <v>0</v>
      </c>
      <c r="X520">
        <v>1262771840</v>
      </c>
      <c r="Y520">
        <v>0.28100000000000003</v>
      </c>
      <c r="AA520">
        <v>37.82</v>
      </c>
      <c r="AB520">
        <v>0</v>
      </c>
      <c r="AC520">
        <v>0</v>
      </c>
      <c r="AD520">
        <v>0</v>
      </c>
      <c r="AE520">
        <v>6.22</v>
      </c>
      <c r="AF520">
        <v>0</v>
      </c>
      <c r="AG520">
        <v>0</v>
      </c>
      <c r="AH520">
        <v>0</v>
      </c>
      <c r="AI520">
        <v>6.08</v>
      </c>
      <c r="AJ520">
        <v>1</v>
      </c>
      <c r="AK520">
        <v>1</v>
      </c>
      <c r="AL520">
        <v>1</v>
      </c>
      <c r="AN520">
        <v>0</v>
      </c>
      <c r="AO520">
        <v>1</v>
      </c>
      <c r="AP520">
        <v>0</v>
      </c>
      <c r="AQ520">
        <v>0</v>
      </c>
      <c r="AR520">
        <v>0</v>
      </c>
      <c r="AS520" t="s">
        <v>1067</v>
      </c>
      <c r="AT520">
        <v>0.28100000000000003</v>
      </c>
      <c r="AU520" t="s">
        <v>1067</v>
      </c>
      <c r="AV520">
        <v>0</v>
      </c>
      <c r="AW520">
        <v>2</v>
      </c>
      <c r="AX520">
        <v>39279939</v>
      </c>
      <c r="AY520">
        <v>1</v>
      </c>
      <c r="AZ520">
        <v>0</v>
      </c>
      <c r="BA520">
        <v>504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CX520">
        <f ca="1">Y520*Source!I272</f>
        <v>0.11240000000000001</v>
      </c>
      <c r="CY520">
        <f t="shared" si="54"/>
        <v>37.82</v>
      </c>
      <c r="CZ520">
        <f t="shared" si="55"/>
        <v>6.22</v>
      </c>
      <c r="DA520">
        <f t="shared" si="56"/>
        <v>6.08</v>
      </c>
      <c r="DB520">
        <v>0</v>
      </c>
    </row>
    <row r="521" spans="1:106">
      <c r="A521">
        <f ca="1">ROW(Source!A272)</f>
        <v>272</v>
      </c>
      <c r="B521">
        <v>39278658</v>
      </c>
      <c r="C521">
        <v>39279931</v>
      </c>
      <c r="D521">
        <v>36801792</v>
      </c>
      <c r="E521">
        <v>1</v>
      </c>
      <c r="F521">
        <v>1</v>
      </c>
      <c r="G521">
        <v>1</v>
      </c>
      <c r="H521">
        <v>3</v>
      </c>
      <c r="I521" t="s">
        <v>721</v>
      </c>
      <c r="J521" t="s">
        <v>722</v>
      </c>
      <c r="K521" t="s">
        <v>723</v>
      </c>
      <c r="L521">
        <v>1339</v>
      </c>
      <c r="N521">
        <v>1007</v>
      </c>
      <c r="O521" t="s">
        <v>1249</v>
      </c>
      <c r="P521" t="s">
        <v>1249</v>
      </c>
      <c r="Q521">
        <v>1</v>
      </c>
      <c r="W521">
        <v>0</v>
      </c>
      <c r="X521">
        <v>-1660354250</v>
      </c>
      <c r="Y521">
        <v>1.1299999999999999</v>
      </c>
      <c r="AA521">
        <v>14.84</v>
      </c>
      <c r="AB521">
        <v>0</v>
      </c>
      <c r="AC521">
        <v>0</v>
      </c>
      <c r="AD521">
        <v>0</v>
      </c>
      <c r="AE521">
        <v>2.44</v>
      </c>
      <c r="AF521">
        <v>0</v>
      </c>
      <c r="AG521">
        <v>0</v>
      </c>
      <c r="AH521">
        <v>0</v>
      </c>
      <c r="AI521">
        <v>6.08</v>
      </c>
      <c r="AJ521">
        <v>1</v>
      </c>
      <c r="AK521">
        <v>1</v>
      </c>
      <c r="AL521">
        <v>1</v>
      </c>
      <c r="AN521">
        <v>0</v>
      </c>
      <c r="AO521">
        <v>1</v>
      </c>
      <c r="AP521">
        <v>0</v>
      </c>
      <c r="AQ521">
        <v>0</v>
      </c>
      <c r="AR521">
        <v>0</v>
      </c>
      <c r="AS521" t="s">
        <v>1067</v>
      </c>
      <c r="AT521">
        <v>1.1299999999999999</v>
      </c>
      <c r="AU521" t="s">
        <v>1067</v>
      </c>
      <c r="AV521">
        <v>0</v>
      </c>
      <c r="AW521">
        <v>2</v>
      </c>
      <c r="AX521">
        <v>39279940</v>
      </c>
      <c r="AY521">
        <v>1</v>
      </c>
      <c r="AZ521">
        <v>0</v>
      </c>
      <c r="BA521">
        <v>505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CX521">
        <f ca="1">Y521*Source!I272</f>
        <v>0.45199999999999996</v>
      </c>
      <c r="CY521">
        <f t="shared" si="54"/>
        <v>14.84</v>
      </c>
      <c r="CZ521">
        <f t="shared" si="55"/>
        <v>2.44</v>
      </c>
      <c r="DA521">
        <f t="shared" si="56"/>
        <v>6.08</v>
      </c>
      <c r="DB521">
        <v>0</v>
      </c>
    </row>
    <row r="522" spans="1:106">
      <c r="A522">
        <f ca="1">ROW(Source!A272)</f>
        <v>272</v>
      </c>
      <c r="B522">
        <v>39278658</v>
      </c>
      <c r="C522">
        <v>39279931</v>
      </c>
      <c r="D522">
        <v>36802469</v>
      </c>
      <c r="E522">
        <v>1</v>
      </c>
      <c r="F522">
        <v>1</v>
      </c>
      <c r="G522">
        <v>1</v>
      </c>
      <c r="H522">
        <v>3</v>
      </c>
      <c r="I522" t="s">
        <v>929</v>
      </c>
      <c r="J522" t="s">
        <v>930</v>
      </c>
      <c r="K522" t="s">
        <v>931</v>
      </c>
      <c r="L522">
        <v>1346</v>
      </c>
      <c r="N522">
        <v>1009</v>
      </c>
      <c r="O522" t="s">
        <v>1227</v>
      </c>
      <c r="P522" t="s">
        <v>1227</v>
      </c>
      <c r="Q522">
        <v>1</v>
      </c>
      <c r="W522">
        <v>0</v>
      </c>
      <c r="X522">
        <v>-490687590</v>
      </c>
      <c r="Y522">
        <v>0.06</v>
      </c>
      <c r="AA522">
        <v>226.72</v>
      </c>
      <c r="AB522">
        <v>0</v>
      </c>
      <c r="AC522">
        <v>0</v>
      </c>
      <c r="AD522">
        <v>0</v>
      </c>
      <c r="AE522">
        <v>37.29</v>
      </c>
      <c r="AF522">
        <v>0</v>
      </c>
      <c r="AG522">
        <v>0</v>
      </c>
      <c r="AH522">
        <v>0</v>
      </c>
      <c r="AI522">
        <v>6.08</v>
      </c>
      <c r="AJ522">
        <v>1</v>
      </c>
      <c r="AK522">
        <v>1</v>
      </c>
      <c r="AL522">
        <v>1</v>
      </c>
      <c r="AN522">
        <v>0</v>
      </c>
      <c r="AO522">
        <v>1</v>
      </c>
      <c r="AP522">
        <v>0</v>
      </c>
      <c r="AQ522">
        <v>0</v>
      </c>
      <c r="AR522">
        <v>0</v>
      </c>
      <c r="AS522" t="s">
        <v>1067</v>
      </c>
      <c r="AT522">
        <v>0.06</v>
      </c>
      <c r="AU522" t="s">
        <v>1067</v>
      </c>
      <c r="AV522">
        <v>0</v>
      </c>
      <c r="AW522">
        <v>2</v>
      </c>
      <c r="AX522">
        <v>39279941</v>
      </c>
      <c r="AY522">
        <v>1</v>
      </c>
      <c r="AZ522">
        <v>0</v>
      </c>
      <c r="BA522">
        <v>506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CX522">
        <f ca="1">Y522*Source!I272</f>
        <v>2.4E-2</v>
      </c>
      <c r="CY522">
        <f t="shared" si="54"/>
        <v>226.72</v>
      </c>
      <c r="CZ522">
        <f t="shared" si="55"/>
        <v>37.29</v>
      </c>
      <c r="DA522">
        <f t="shared" si="56"/>
        <v>6.08</v>
      </c>
      <c r="DB522">
        <v>0</v>
      </c>
    </row>
    <row r="523" spans="1:106">
      <c r="A523">
        <f ca="1">ROW(Source!A272)</f>
        <v>272</v>
      </c>
      <c r="B523">
        <v>39278658</v>
      </c>
      <c r="C523">
        <v>39279931</v>
      </c>
      <c r="D523">
        <v>36803201</v>
      </c>
      <c r="E523">
        <v>1</v>
      </c>
      <c r="F523">
        <v>1</v>
      </c>
      <c r="G523">
        <v>1</v>
      </c>
      <c r="H523">
        <v>3</v>
      </c>
      <c r="I523" t="s">
        <v>974</v>
      </c>
      <c r="J523" t="s">
        <v>975</v>
      </c>
      <c r="K523" t="s">
        <v>976</v>
      </c>
      <c r="L523">
        <v>1348</v>
      </c>
      <c r="N523">
        <v>1009</v>
      </c>
      <c r="O523" t="s">
        <v>1097</v>
      </c>
      <c r="P523" t="s">
        <v>1097</v>
      </c>
      <c r="Q523">
        <v>1000</v>
      </c>
      <c r="W523">
        <v>0</v>
      </c>
      <c r="X523">
        <v>-531507062</v>
      </c>
      <c r="Y523">
        <v>1.7000000000000001E-4</v>
      </c>
      <c r="AA523">
        <v>82444.800000000003</v>
      </c>
      <c r="AB523">
        <v>0</v>
      </c>
      <c r="AC523">
        <v>0</v>
      </c>
      <c r="AD523">
        <v>0</v>
      </c>
      <c r="AE523">
        <v>13560</v>
      </c>
      <c r="AF523">
        <v>0</v>
      </c>
      <c r="AG523">
        <v>0</v>
      </c>
      <c r="AH523">
        <v>0</v>
      </c>
      <c r="AI523">
        <v>6.08</v>
      </c>
      <c r="AJ523">
        <v>1</v>
      </c>
      <c r="AK523">
        <v>1</v>
      </c>
      <c r="AL523">
        <v>1</v>
      </c>
      <c r="AN523">
        <v>0</v>
      </c>
      <c r="AO523">
        <v>1</v>
      </c>
      <c r="AP523">
        <v>0</v>
      </c>
      <c r="AQ523">
        <v>0</v>
      </c>
      <c r="AR523">
        <v>0</v>
      </c>
      <c r="AS523" t="s">
        <v>1067</v>
      </c>
      <c r="AT523">
        <v>1.7000000000000001E-4</v>
      </c>
      <c r="AU523" t="s">
        <v>1067</v>
      </c>
      <c r="AV523">
        <v>0</v>
      </c>
      <c r="AW523">
        <v>2</v>
      </c>
      <c r="AX523">
        <v>39279942</v>
      </c>
      <c r="AY523">
        <v>1</v>
      </c>
      <c r="AZ523">
        <v>0</v>
      </c>
      <c r="BA523">
        <v>507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CX523">
        <f ca="1">Y523*Source!I272</f>
        <v>6.8000000000000013E-5</v>
      </c>
      <c r="CY523">
        <f t="shared" si="54"/>
        <v>82444.800000000003</v>
      </c>
      <c r="CZ523">
        <f t="shared" si="55"/>
        <v>13560</v>
      </c>
      <c r="DA523">
        <f t="shared" si="56"/>
        <v>6.08</v>
      </c>
      <c r="DB523">
        <v>0</v>
      </c>
    </row>
    <row r="524" spans="1:106">
      <c r="A524">
        <f ca="1">ROW(Source!A272)</f>
        <v>272</v>
      </c>
      <c r="B524">
        <v>39278658</v>
      </c>
      <c r="C524">
        <v>39279931</v>
      </c>
      <c r="D524">
        <v>36806524</v>
      </c>
      <c r="E524">
        <v>1</v>
      </c>
      <c r="F524">
        <v>1</v>
      </c>
      <c r="G524">
        <v>1</v>
      </c>
      <c r="H524">
        <v>3</v>
      </c>
      <c r="I524" t="s">
        <v>977</v>
      </c>
      <c r="J524" t="s">
        <v>978</v>
      </c>
      <c r="K524" t="s">
        <v>979</v>
      </c>
      <c r="L524">
        <v>1346</v>
      </c>
      <c r="N524">
        <v>1009</v>
      </c>
      <c r="O524" t="s">
        <v>1227</v>
      </c>
      <c r="P524" t="s">
        <v>1227</v>
      </c>
      <c r="Q524">
        <v>1</v>
      </c>
      <c r="W524">
        <v>0</v>
      </c>
      <c r="X524">
        <v>450790165</v>
      </c>
      <c r="Y524">
        <v>4.0000000000000001E-3</v>
      </c>
      <c r="AA524">
        <v>13.07</v>
      </c>
      <c r="AB524">
        <v>0</v>
      </c>
      <c r="AC524">
        <v>0</v>
      </c>
      <c r="AD524">
        <v>0</v>
      </c>
      <c r="AE524">
        <v>2.15</v>
      </c>
      <c r="AF524">
        <v>0</v>
      </c>
      <c r="AG524">
        <v>0</v>
      </c>
      <c r="AH524">
        <v>0</v>
      </c>
      <c r="AI524">
        <v>6.08</v>
      </c>
      <c r="AJ524">
        <v>1</v>
      </c>
      <c r="AK524">
        <v>1</v>
      </c>
      <c r="AL524">
        <v>1</v>
      </c>
      <c r="AN524">
        <v>0</v>
      </c>
      <c r="AO524">
        <v>1</v>
      </c>
      <c r="AP524">
        <v>0</v>
      </c>
      <c r="AQ524">
        <v>0</v>
      </c>
      <c r="AR524">
        <v>0</v>
      </c>
      <c r="AS524" t="s">
        <v>1067</v>
      </c>
      <c r="AT524">
        <v>4.0000000000000001E-3</v>
      </c>
      <c r="AU524" t="s">
        <v>1067</v>
      </c>
      <c r="AV524">
        <v>0</v>
      </c>
      <c r="AW524">
        <v>2</v>
      </c>
      <c r="AX524">
        <v>39279943</v>
      </c>
      <c r="AY524">
        <v>1</v>
      </c>
      <c r="AZ524">
        <v>0</v>
      </c>
      <c r="BA524">
        <v>508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CX524">
        <f ca="1">Y524*Source!I272</f>
        <v>1.6000000000000001E-3</v>
      </c>
      <c r="CY524">
        <f t="shared" si="54"/>
        <v>13.07</v>
      </c>
      <c r="CZ524">
        <f t="shared" si="55"/>
        <v>2.15</v>
      </c>
      <c r="DA524">
        <f t="shared" si="56"/>
        <v>6.08</v>
      </c>
      <c r="DB524">
        <v>0</v>
      </c>
    </row>
    <row r="525" spans="1:106">
      <c r="A525">
        <f ca="1">ROW(Source!A272)</f>
        <v>272</v>
      </c>
      <c r="B525">
        <v>39278658</v>
      </c>
      <c r="C525">
        <v>39279931</v>
      </c>
      <c r="D525">
        <v>36838223</v>
      </c>
      <c r="E525">
        <v>1</v>
      </c>
      <c r="F525">
        <v>1</v>
      </c>
      <c r="G525">
        <v>1</v>
      </c>
      <c r="H525">
        <v>3</v>
      </c>
      <c r="I525" t="s">
        <v>938</v>
      </c>
      <c r="J525" t="s">
        <v>939</v>
      </c>
      <c r="K525" t="s">
        <v>940</v>
      </c>
      <c r="L525">
        <v>1348</v>
      </c>
      <c r="N525">
        <v>1009</v>
      </c>
      <c r="O525" t="s">
        <v>1097</v>
      </c>
      <c r="P525" t="s">
        <v>1097</v>
      </c>
      <c r="Q525">
        <v>1000</v>
      </c>
      <c r="W525">
        <v>0</v>
      </c>
      <c r="X525">
        <v>570223526</v>
      </c>
      <c r="Y525">
        <v>4.4000000000000002E-4</v>
      </c>
      <c r="AA525">
        <v>91923.520000000004</v>
      </c>
      <c r="AB525">
        <v>0</v>
      </c>
      <c r="AC525">
        <v>0</v>
      </c>
      <c r="AD525">
        <v>0</v>
      </c>
      <c r="AE525">
        <v>15119</v>
      </c>
      <c r="AF525">
        <v>0</v>
      </c>
      <c r="AG525">
        <v>0</v>
      </c>
      <c r="AH525">
        <v>0</v>
      </c>
      <c r="AI525">
        <v>6.08</v>
      </c>
      <c r="AJ525">
        <v>1</v>
      </c>
      <c r="AK525">
        <v>1</v>
      </c>
      <c r="AL525">
        <v>1</v>
      </c>
      <c r="AN525">
        <v>0</v>
      </c>
      <c r="AO525">
        <v>1</v>
      </c>
      <c r="AP525">
        <v>0</v>
      </c>
      <c r="AQ525">
        <v>0</v>
      </c>
      <c r="AR525">
        <v>0</v>
      </c>
      <c r="AS525" t="s">
        <v>1067</v>
      </c>
      <c r="AT525">
        <v>4.4000000000000002E-4</v>
      </c>
      <c r="AU525" t="s">
        <v>1067</v>
      </c>
      <c r="AV525">
        <v>0</v>
      </c>
      <c r="AW525">
        <v>2</v>
      </c>
      <c r="AX525">
        <v>39279944</v>
      </c>
      <c r="AY525">
        <v>1</v>
      </c>
      <c r="AZ525">
        <v>0</v>
      </c>
      <c r="BA525">
        <v>509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CX525">
        <f ca="1">Y525*Source!I272</f>
        <v>1.7600000000000002E-4</v>
      </c>
      <c r="CY525">
        <f t="shared" si="54"/>
        <v>91923.520000000004</v>
      </c>
      <c r="CZ525">
        <f t="shared" si="55"/>
        <v>15119</v>
      </c>
      <c r="DA525">
        <f t="shared" si="56"/>
        <v>6.08</v>
      </c>
      <c r="DB525">
        <v>0</v>
      </c>
    </row>
    <row r="526" spans="1:106">
      <c r="A526">
        <f ca="1">ROW(Source!A272)</f>
        <v>272</v>
      </c>
      <c r="B526">
        <v>39278658</v>
      </c>
      <c r="C526">
        <v>39279931</v>
      </c>
      <c r="D526">
        <v>36838951</v>
      </c>
      <c r="E526">
        <v>1</v>
      </c>
      <c r="F526">
        <v>1</v>
      </c>
      <c r="G526">
        <v>1</v>
      </c>
      <c r="H526">
        <v>3</v>
      </c>
      <c r="I526" t="s">
        <v>941</v>
      </c>
      <c r="J526" t="s">
        <v>942</v>
      </c>
      <c r="K526" t="s">
        <v>943</v>
      </c>
      <c r="L526">
        <v>1348</v>
      </c>
      <c r="N526">
        <v>1009</v>
      </c>
      <c r="O526" t="s">
        <v>1097</v>
      </c>
      <c r="P526" t="s">
        <v>1097</v>
      </c>
      <c r="Q526">
        <v>1000</v>
      </c>
      <c r="W526">
        <v>0</v>
      </c>
      <c r="X526">
        <v>-909021926</v>
      </c>
      <c r="Y526">
        <v>5.2999999999999998E-4</v>
      </c>
      <c r="AA526">
        <v>103056</v>
      </c>
      <c r="AB526">
        <v>0</v>
      </c>
      <c r="AC526">
        <v>0</v>
      </c>
      <c r="AD526">
        <v>0</v>
      </c>
      <c r="AE526">
        <v>16950</v>
      </c>
      <c r="AF526">
        <v>0</v>
      </c>
      <c r="AG526">
        <v>0</v>
      </c>
      <c r="AH526">
        <v>0</v>
      </c>
      <c r="AI526">
        <v>6.08</v>
      </c>
      <c r="AJ526">
        <v>1</v>
      </c>
      <c r="AK526">
        <v>1</v>
      </c>
      <c r="AL526">
        <v>1</v>
      </c>
      <c r="AN526">
        <v>0</v>
      </c>
      <c r="AO526">
        <v>1</v>
      </c>
      <c r="AP526">
        <v>0</v>
      </c>
      <c r="AQ526">
        <v>0</v>
      </c>
      <c r="AR526">
        <v>0</v>
      </c>
      <c r="AS526" t="s">
        <v>1067</v>
      </c>
      <c r="AT526">
        <v>5.2999999999999998E-4</v>
      </c>
      <c r="AU526" t="s">
        <v>1067</v>
      </c>
      <c r="AV526">
        <v>0</v>
      </c>
      <c r="AW526">
        <v>2</v>
      </c>
      <c r="AX526">
        <v>39279945</v>
      </c>
      <c r="AY526">
        <v>1</v>
      </c>
      <c r="AZ526">
        <v>0</v>
      </c>
      <c r="BA526">
        <v>510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CX526">
        <f ca="1">Y526*Source!I272</f>
        <v>2.12E-4</v>
      </c>
      <c r="CY526">
        <f t="shared" si="54"/>
        <v>103056</v>
      </c>
      <c r="CZ526">
        <f t="shared" si="55"/>
        <v>16950</v>
      </c>
      <c r="DA526">
        <f t="shared" si="56"/>
        <v>6.08</v>
      </c>
      <c r="DB526">
        <v>0</v>
      </c>
    </row>
    <row r="527" spans="1:106">
      <c r="A527">
        <f ca="1">ROW(Source!A272)</f>
        <v>272</v>
      </c>
      <c r="B527">
        <v>39278658</v>
      </c>
      <c r="C527">
        <v>39279931</v>
      </c>
      <c r="D527">
        <v>36861200</v>
      </c>
      <c r="E527">
        <v>1</v>
      </c>
      <c r="F527">
        <v>1</v>
      </c>
      <c r="G527">
        <v>1</v>
      </c>
      <c r="H527">
        <v>3</v>
      </c>
      <c r="I527" t="s">
        <v>458</v>
      </c>
      <c r="J527" t="s">
        <v>460</v>
      </c>
      <c r="K527" t="s">
        <v>459</v>
      </c>
      <c r="L527">
        <v>1358</v>
      </c>
      <c r="N527">
        <v>1010</v>
      </c>
      <c r="O527" t="s">
        <v>261</v>
      </c>
      <c r="P527" t="s">
        <v>261</v>
      </c>
      <c r="Q527">
        <v>10</v>
      </c>
      <c r="W527">
        <v>0</v>
      </c>
      <c r="X527">
        <v>-1776302882</v>
      </c>
      <c r="Y527">
        <v>5</v>
      </c>
      <c r="AA527">
        <v>214.62</v>
      </c>
      <c r="AB527">
        <v>0</v>
      </c>
      <c r="AC527">
        <v>0</v>
      </c>
      <c r="AD527">
        <v>0</v>
      </c>
      <c r="AE527">
        <v>35.299999999999997</v>
      </c>
      <c r="AF527">
        <v>0</v>
      </c>
      <c r="AG527">
        <v>0</v>
      </c>
      <c r="AH527">
        <v>0</v>
      </c>
      <c r="AI527">
        <v>6.08</v>
      </c>
      <c r="AJ527">
        <v>1</v>
      </c>
      <c r="AK527">
        <v>1</v>
      </c>
      <c r="AL527">
        <v>1</v>
      </c>
      <c r="AN527">
        <v>0</v>
      </c>
      <c r="AO527">
        <v>0</v>
      </c>
      <c r="AP527">
        <v>0</v>
      </c>
      <c r="AQ527">
        <v>0</v>
      </c>
      <c r="AR527">
        <v>0</v>
      </c>
      <c r="AS527" t="s">
        <v>1067</v>
      </c>
      <c r="AT527">
        <v>5</v>
      </c>
      <c r="AU527" t="s">
        <v>1067</v>
      </c>
      <c r="AV527">
        <v>0</v>
      </c>
      <c r="AW527">
        <v>1</v>
      </c>
      <c r="AX527">
        <v>-1</v>
      </c>
      <c r="AY527">
        <v>0</v>
      </c>
      <c r="AZ527">
        <v>0</v>
      </c>
      <c r="BA527" t="s">
        <v>1067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CX527">
        <f ca="1">Y527*Source!I272</f>
        <v>2</v>
      </c>
      <c r="CY527">
        <f t="shared" si="54"/>
        <v>214.62</v>
      </c>
      <c r="CZ527">
        <f t="shared" si="55"/>
        <v>35.299999999999997</v>
      </c>
      <c r="DA527">
        <f t="shared" si="56"/>
        <v>6.08</v>
      </c>
      <c r="DB527">
        <v>0</v>
      </c>
    </row>
    <row r="528" spans="1:106">
      <c r="A528">
        <f ca="1">ROW(Source!A272)</f>
        <v>272</v>
      </c>
      <c r="B528">
        <v>39278658</v>
      </c>
      <c r="C528">
        <v>39279931</v>
      </c>
      <c r="D528">
        <v>36862146</v>
      </c>
      <c r="E528">
        <v>1</v>
      </c>
      <c r="F528">
        <v>1</v>
      </c>
      <c r="G528">
        <v>1</v>
      </c>
      <c r="H528">
        <v>3</v>
      </c>
      <c r="I528" t="s">
        <v>454</v>
      </c>
      <c r="J528" t="s">
        <v>456</v>
      </c>
      <c r="K528" t="s">
        <v>455</v>
      </c>
      <c r="L528">
        <v>1301</v>
      </c>
      <c r="N528">
        <v>1003</v>
      </c>
      <c r="O528" t="s">
        <v>171</v>
      </c>
      <c r="P528" t="s">
        <v>171</v>
      </c>
      <c r="Q528">
        <v>1</v>
      </c>
      <c r="W528">
        <v>0</v>
      </c>
      <c r="X528">
        <v>-219683343</v>
      </c>
      <c r="Y528">
        <v>100</v>
      </c>
      <c r="AA528">
        <v>153.63999999999999</v>
      </c>
      <c r="AB528">
        <v>0</v>
      </c>
      <c r="AC528">
        <v>0</v>
      </c>
      <c r="AD528">
        <v>0</v>
      </c>
      <c r="AE528">
        <v>25.27</v>
      </c>
      <c r="AF528">
        <v>0</v>
      </c>
      <c r="AG528">
        <v>0</v>
      </c>
      <c r="AH528">
        <v>0</v>
      </c>
      <c r="AI528">
        <v>6.08</v>
      </c>
      <c r="AJ528">
        <v>1</v>
      </c>
      <c r="AK528">
        <v>1</v>
      </c>
      <c r="AL528">
        <v>1</v>
      </c>
      <c r="AN528">
        <v>0</v>
      </c>
      <c r="AO528">
        <v>0</v>
      </c>
      <c r="AP528">
        <v>0</v>
      </c>
      <c r="AQ528">
        <v>0</v>
      </c>
      <c r="AR528">
        <v>0</v>
      </c>
      <c r="AS528" t="s">
        <v>1067</v>
      </c>
      <c r="AT528">
        <v>100</v>
      </c>
      <c r="AU528" t="s">
        <v>1067</v>
      </c>
      <c r="AV528">
        <v>0</v>
      </c>
      <c r="AW528">
        <v>1</v>
      </c>
      <c r="AX528">
        <v>-1</v>
      </c>
      <c r="AY528">
        <v>0</v>
      </c>
      <c r="AZ528">
        <v>0</v>
      </c>
      <c r="BA528" t="s">
        <v>1067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CX528">
        <f ca="1">Y528*Source!I272</f>
        <v>40</v>
      </c>
      <c r="CY528">
        <f t="shared" si="54"/>
        <v>153.63999999999999</v>
      </c>
      <c r="CZ528">
        <f t="shared" si="55"/>
        <v>25.27</v>
      </c>
      <c r="DA528">
        <f t="shared" si="56"/>
        <v>6.08</v>
      </c>
      <c r="DB528">
        <v>0</v>
      </c>
    </row>
    <row r="529" spans="1:106">
      <c r="A529">
        <f ca="1">ROW(Source!A272)</f>
        <v>272</v>
      </c>
      <c r="B529">
        <v>39278658</v>
      </c>
      <c r="C529">
        <v>39279931</v>
      </c>
      <c r="D529">
        <v>36797635</v>
      </c>
      <c r="E529">
        <v>17</v>
      </c>
      <c r="F529">
        <v>1</v>
      </c>
      <c r="G529">
        <v>1</v>
      </c>
      <c r="H529">
        <v>3</v>
      </c>
      <c r="I529" t="s">
        <v>431</v>
      </c>
      <c r="J529" t="s">
        <v>1067</v>
      </c>
      <c r="K529" t="s">
        <v>432</v>
      </c>
      <c r="L529">
        <v>1301</v>
      </c>
      <c r="N529">
        <v>1003</v>
      </c>
      <c r="O529" t="s">
        <v>171</v>
      </c>
      <c r="P529" t="s">
        <v>171</v>
      </c>
      <c r="Q529">
        <v>1</v>
      </c>
      <c r="W529">
        <v>0</v>
      </c>
      <c r="X529">
        <v>594190089</v>
      </c>
      <c r="Y529">
        <v>100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6.08</v>
      </c>
      <c r="AJ529">
        <v>1</v>
      </c>
      <c r="AK529">
        <v>1</v>
      </c>
      <c r="AL529">
        <v>1</v>
      </c>
      <c r="AN529">
        <v>0</v>
      </c>
      <c r="AO529">
        <v>0</v>
      </c>
      <c r="AP529">
        <v>0</v>
      </c>
      <c r="AQ529">
        <v>0</v>
      </c>
      <c r="AR529">
        <v>0</v>
      </c>
      <c r="AS529" t="s">
        <v>1067</v>
      </c>
      <c r="AT529">
        <v>100</v>
      </c>
      <c r="AU529" t="s">
        <v>1067</v>
      </c>
      <c r="AV529">
        <v>0</v>
      </c>
      <c r="AW529">
        <v>2</v>
      </c>
      <c r="AX529">
        <v>39279948</v>
      </c>
      <c r="AY529">
        <v>1</v>
      </c>
      <c r="AZ529">
        <v>0</v>
      </c>
      <c r="BA529">
        <v>513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CX529">
        <f ca="1">Y529*Source!I272</f>
        <v>40</v>
      </c>
      <c r="CY529">
        <f t="shared" si="54"/>
        <v>0</v>
      </c>
      <c r="CZ529">
        <f t="shared" si="55"/>
        <v>0</v>
      </c>
      <c r="DA529">
        <f t="shared" si="56"/>
        <v>6.08</v>
      </c>
      <c r="DB529">
        <v>0</v>
      </c>
    </row>
    <row r="530" spans="1:106">
      <c r="A530">
        <f ca="1">ROW(Source!A276)</f>
        <v>276</v>
      </c>
      <c r="B530">
        <v>39278658</v>
      </c>
      <c r="C530">
        <v>39279952</v>
      </c>
      <c r="D530">
        <v>37071037</v>
      </c>
      <c r="E530">
        <v>1</v>
      </c>
      <c r="F530">
        <v>1</v>
      </c>
      <c r="G530">
        <v>1</v>
      </c>
      <c r="H530">
        <v>1</v>
      </c>
      <c r="I530" t="s">
        <v>658</v>
      </c>
      <c r="J530" t="s">
        <v>1067</v>
      </c>
      <c r="K530" t="s">
        <v>659</v>
      </c>
      <c r="L530">
        <v>1191</v>
      </c>
      <c r="N530">
        <v>1013</v>
      </c>
      <c r="O530" t="s">
        <v>574</v>
      </c>
      <c r="P530" t="s">
        <v>574</v>
      </c>
      <c r="Q530">
        <v>1</v>
      </c>
      <c r="W530">
        <v>0</v>
      </c>
      <c r="X530">
        <v>1069510174</v>
      </c>
      <c r="Y530">
        <v>47.058</v>
      </c>
      <c r="AA530">
        <v>0</v>
      </c>
      <c r="AB530">
        <v>0</v>
      </c>
      <c r="AC530">
        <v>0</v>
      </c>
      <c r="AD530">
        <v>58.49</v>
      </c>
      <c r="AE530">
        <v>0</v>
      </c>
      <c r="AF530">
        <v>0</v>
      </c>
      <c r="AG530">
        <v>0</v>
      </c>
      <c r="AH530">
        <v>9.6199999999999992</v>
      </c>
      <c r="AI530">
        <v>1</v>
      </c>
      <c r="AJ530">
        <v>1</v>
      </c>
      <c r="AK530">
        <v>1</v>
      </c>
      <c r="AL530">
        <v>6.08</v>
      </c>
      <c r="AN530">
        <v>0</v>
      </c>
      <c r="AO530">
        <v>1</v>
      </c>
      <c r="AP530">
        <v>1</v>
      </c>
      <c r="AQ530">
        <v>0</v>
      </c>
      <c r="AR530">
        <v>0</v>
      </c>
      <c r="AS530" t="s">
        <v>1067</v>
      </c>
      <c r="AT530">
        <v>40.92</v>
      </c>
      <c r="AU530" t="s">
        <v>1083</v>
      </c>
      <c r="AV530">
        <v>1</v>
      </c>
      <c r="AW530">
        <v>2</v>
      </c>
      <c r="AX530">
        <v>39279953</v>
      </c>
      <c r="AY530">
        <v>1</v>
      </c>
      <c r="AZ530">
        <v>0</v>
      </c>
      <c r="BA530">
        <v>514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CX530">
        <f ca="1">Y530*Source!I276</f>
        <v>33.88176</v>
      </c>
      <c r="CY530">
        <f>AD530</f>
        <v>58.49</v>
      </c>
      <c r="CZ530">
        <f>AH530</f>
        <v>9.6199999999999992</v>
      </c>
      <c r="DA530">
        <f>AL530</f>
        <v>6.08</v>
      </c>
      <c r="DB530">
        <v>0</v>
      </c>
    </row>
    <row r="531" spans="1:106">
      <c r="A531">
        <f ca="1">ROW(Source!A276)</f>
        <v>276</v>
      </c>
      <c r="B531">
        <v>39278658</v>
      </c>
      <c r="C531">
        <v>39279952</v>
      </c>
      <c r="D531">
        <v>37064876</v>
      </c>
      <c r="E531">
        <v>1</v>
      </c>
      <c r="F531">
        <v>1</v>
      </c>
      <c r="G531">
        <v>1</v>
      </c>
      <c r="H531">
        <v>1</v>
      </c>
      <c r="I531" t="s">
        <v>575</v>
      </c>
      <c r="J531" t="s">
        <v>1067</v>
      </c>
      <c r="K531" t="s">
        <v>576</v>
      </c>
      <c r="L531">
        <v>1191</v>
      </c>
      <c r="N531">
        <v>1013</v>
      </c>
      <c r="O531" t="s">
        <v>574</v>
      </c>
      <c r="P531" t="s">
        <v>574</v>
      </c>
      <c r="Q531">
        <v>1</v>
      </c>
      <c r="W531">
        <v>0</v>
      </c>
      <c r="X531">
        <v>-1417349443</v>
      </c>
      <c r="Y531">
        <v>1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1</v>
      </c>
      <c r="AJ531">
        <v>1</v>
      </c>
      <c r="AK531">
        <v>6.08</v>
      </c>
      <c r="AL531">
        <v>1</v>
      </c>
      <c r="AN531">
        <v>0</v>
      </c>
      <c r="AO531">
        <v>1</v>
      </c>
      <c r="AP531">
        <v>0</v>
      </c>
      <c r="AQ531">
        <v>0</v>
      </c>
      <c r="AR531">
        <v>0</v>
      </c>
      <c r="AS531" t="s">
        <v>1067</v>
      </c>
      <c r="AT531">
        <v>1</v>
      </c>
      <c r="AU531" t="s">
        <v>1067</v>
      </c>
      <c r="AV531">
        <v>2</v>
      </c>
      <c r="AW531">
        <v>2</v>
      </c>
      <c r="AX531">
        <v>39279954</v>
      </c>
      <c r="AY531">
        <v>1</v>
      </c>
      <c r="AZ531">
        <v>2048</v>
      </c>
      <c r="BA531">
        <v>515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CX531">
        <f ca="1">Y531*Source!I276</f>
        <v>0.72</v>
      </c>
      <c r="CY531">
        <f>AD531</f>
        <v>0</v>
      </c>
      <c r="CZ531">
        <f>AH531</f>
        <v>0</v>
      </c>
      <c r="DA531">
        <f>AL531</f>
        <v>1</v>
      </c>
      <c r="DB531">
        <v>0</v>
      </c>
    </row>
    <row r="532" spans="1:106">
      <c r="A532">
        <f ca="1">ROW(Source!A276)</f>
        <v>276</v>
      </c>
      <c r="B532">
        <v>39278658</v>
      </c>
      <c r="C532">
        <v>39279952</v>
      </c>
      <c r="D532">
        <v>36882057</v>
      </c>
      <c r="E532">
        <v>1</v>
      </c>
      <c r="F532">
        <v>1</v>
      </c>
      <c r="G532">
        <v>1</v>
      </c>
      <c r="H532">
        <v>2</v>
      </c>
      <c r="I532" t="s">
        <v>926</v>
      </c>
      <c r="J532" t="s">
        <v>927</v>
      </c>
      <c r="K532" t="s">
        <v>928</v>
      </c>
      <c r="L532">
        <v>1368</v>
      </c>
      <c r="N532">
        <v>1011</v>
      </c>
      <c r="O532" t="s">
        <v>580</v>
      </c>
      <c r="P532" t="s">
        <v>580</v>
      </c>
      <c r="Q532">
        <v>1</v>
      </c>
      <c r="W532">
        <v>0</v>
      </c>
      <c r="X532">
        <v>-1460065968</v>
      </c>
      <c r="Y532">
        <v>0.15</v>
      </c>
      <c r="AA532">
        <v>0</v>
      </c>
      <c r="AB532">
        <v>525.30999999999995</v>
      </c>
      <c r="AC532">
        <v>13.5</v>
      </c>
      <c r="AD532">
        <v>0</v>
      </c>
      <c r="AE532">
        <v>0</v>
      </c>
      <c r="AF532">
        <v>86.4</v>
      </c>
      <c r="AG532">
        <v>13.5</v>
      </c>
      <c r="AH532">
        <v>0</v>
      </c>
      <c r="AI532">
        <v>1</v>
      </c>
      <c r="AJ532">
        <v>6.08</v>
      </c>
      <c r="AK532">
        <v>1</v>
      </c>
      <c r="AL532">
        <v>1</v>
      </c>
      <c r="AN532">
        <v>0</v>
      </c>
      <c r="AO532">
        <v>1</v>
      </c>
      <c r="AP532">
        <v>1</v>
      </c>
      <c r="AQ532">
        <v>0</v>
      </c>
      <c r="AR532">
        <v>0</v>
      </c>
      <c r="AS532" t="s">
        <v>1067</v>
      </c>
      <c r="AT532">
        <v>0.12</v>
      </c>
      <c r="AU532" t="s">
        <v>1082</v>
      </c>
      <c r="AV532">
        <v>0</v>
      </c>
      <c r="AW532">
        <v>2</v>
      </c>
      <c r="AX532">
        <v>39279955</v>
      </c>
      <c r="AY532">
        <v>1</v>
      </c>
      <c r="AZ532">
        <v>0</v>
      </c>
      <c r="BA532">
        <v>516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CX532">
        <f ca="1">Y532*Source!I276</f>
        <v>0.108</v>
      </c>
      <c r="CY532">
        <f>AB532</f>
        <v>525.30999999999995</v>
      </c>
      <c r="CZ532">
        <f>AF532</f>
        <v>86.4</v>
      </c>
      <c r="DA532">
        <f>AJ532</f>
        <v>6.08</v>
      </c>
      <c r="DB532">
        <v>0</v>
      </c>
    </row>
    <row r="533" spans="1:106">
      <c r="A533">
        <f ca="1">ROW(Source!A276)</f>
        <v>276</v>
      </c>
      <c r="B533">
        <v>39278658</v>
      </c>
      <c r="C533">
        <v>39279952</v>
      </c>
      <c r="D533">
        <v>36882159</v>
      </c>
      <c r="E533">
        <v>1</v>
      </c>
      <c r="F533">
        <v>1</v>
      </c>
      <c r="G533">
        <v>1</v>
      </c>
      <c r="H533">
        <v>2</v>
      </c>
      <c r="I533" t="s">
        <v>586</v>
      </c>
      <c r="J533" t="s">
        <v>587</v>
      </c>
      <c r="K533" t="s">
        <v>588</v>
      </c>
      <c r="L533">
        <v>1368</v>
      </c>
      <c r="N533">
        <v>1011</v>
      </c>
      <c r="O533" t="s">
        <v>580</v>
      </c>
      <c r="P533" t="s">
        <v>580</v>
      </c>
      <c r="Q533">
        <v>1</v>
      </c>
      <c r="W533">
        <v>0</v>
      </c>
      <c r="X533">
        <v>-1718674368</v>
      </c>
      <c r="Y533">
        <v>8.7500000000000008E-2</v>
      </c>
      <c r="AA533">
        <v>0</v>
      </c>
      <c r="AB533">
        <v>680.9</v>
      </c>
      <c r="AC533">
        <v>13.5</v>
      </c>
      <c r="AD533">
        <v>0</v>
      </c>
      <c r="AE533">
        <v>0</v>
      </c>
      <c r="AF533">
        <v>111.99</v>
      </c>
      <c r="AG533">
        <v>13.5</v>
      </c>
      <c r="AH533">
        <v>0</v>
      </c>
      <c r="AI533">
        <v>1</v>
      </c>
      <c r="AJ533">
        <v>6.08</v>
      </c>
      <c r="AK533">
        <v>1</v>
      </c>
      <c r="AL533">
        <v>1</v>
      </c>
      <c r="AN533">
        <v>0</v>
      </c>
      <c r="AO533">
        <v>1</v>
      </c>
      <c r="AP533">
        <v>1</v>
      </c>
      <c r="AQ533">
        <v>0</v>
      </c>
      <c r="AR533">
        <v>0</v>
      </c>
      <c r="AS533" t="s">
        <v>1067</v>
      </c>
      <c r="AT533">
        <v>7.0000000000000007E-2</v>
      </c>
      <c r="AU533" t="s">
        <v>1082</v>
      </c>
      <c r="AV533">
        <v>0</v>
      </c>
      <c r="AW533">
        <v>2</v>
      </c>
      <c r="AX533">
        <v>39279956</v>
      </c>
      <c r="AY533">
        <v>1</v>
      </c>
      <c r="AZ533">
        <v>0</v>
      </c>
      <c r="BA533">
        <v>517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CX533">
        <f ca="1">Y533*Source!I276</f>
        <v>6.3E-2</v>
      </c>
      <c r="CY533">
        <f>AB533</f>
        <v>680.9</v>
      </c>
      <c r="CZ533">
        <f>AF533</f>
        <v>111.99</v>
      </c>
      <c r="DA533">
        <f>AJ533</f>
        <v>6.08</v>
      </c>
      <c r="DB533">
        <v>0</v>
      </c>
    </row>
    <row r="534" spans="1:106">
      <c r="A534">
        <f ca="1">ROW(Source!A276)</f>
        <v>276</v>
      </c>
      <c r="B534">
        <v>39278658</v>
      </c>
      <c r="C534">
        <v>39279952</v>
      </c>
      <c r="D534">
        <v>36883554</v>
      </c>
      <c r="E534">
        <v>1</v>
      </c>
      <c r="F534">
        <v>1</v>
      </c>
      <c r="G534">
        <v>1</v>
      </c>
      <c r="H534">
        <v>2</v>
      </c>
      <c r="I534" t="s">
        <v>577</v>
      </c>
      <c r="J534" t="s">
        <v>578</v>
      </c>
      <c r="K534" t="s">
        <v>579</v>
      </c>
      <c r="L534">
        <v>1368</v>
      </c>
      <c r="N534">
        <v>1011</v>
      </c>
      <c r="O534" t="s">
        <v>580</v>
      </c>
      <c r="P534" t="s">
        <v>580</v>
      </c>
      <c r="Q534">
        <v>1</v>
      </c>
      <c r="W534">
        <v>0</v>
      </c>
      <c r="X534">
        <v>1372534845</v>
      </c>
      <c r="Y534">
        <v>1.0125000000000002</v>
      </c>
      <c r="AA534">
        <v>0</v>
      </c>
      <c r="AB534">
        <v>399.52</v>
      </c>
      <c r="AC534">
        <v>11.6</v>
      </c>
      <c r="AD534">
        <v>0</v>
      </c>
      <c r="AE534">
        <v>0</v>
      </c>
      <c r="AF534">
        <v>65.709999999999994</v>
      </c>
      <c r="AG534">
        <v>11.6</v>
      </c>
      <c r="AH534">
        <v>0</v>
      </c>
      <c r="AI534">
        <v>1</v>
      </c>
      <c r="AJ534">
        <v>6.08</v>
      </c>
      <c r="AK534">
        <v>1</v>
      </c>
      <c r="AL534">
        <v>1</v>
      </c>
      <c r="AN534">
        <v>0</v>
      </c>
      <c r="AO534">
        <v>1</v>
      </c>
      <c r="AP534">
        <v>1</v>
      </c>
      <c r="AQ534">
        <v>0</v>
      </c>
      <c r="AR534">
        <v>0</v>
      </c>
      <c r="AS534" t="s">
        <v>1067</v>
      </c>
      <c r="AT534">
        <v>0.81</v>
      </c>
      <c r="AU534" t="s">
        <v>1082</v>
      </c>
      <c r="AV534">
        <v>0</v>
      </c>
      <c r="AW534">
        <v>2</v>
      </c>
      <c r="AX534">
        <v>39279957</v>
      </c>
      <c r="AY534">
        <v>1</v>
      </c>
      <c r="AZ534">
        <v>0</v>
      </c>
      <c r="BA534">
        <v>518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CX534">
        <f ca="1">Y534*Source!I276</f>
        <v>0.72900000000000009</v>
      </c>
      <c r="CY534">
        <f>AB534</f>
        <v>399.52</v>
      </c>
      <c r="CZ534">
        <f>AF534</f>
        <v>65.709999999999994</v>
      </c>
      <c r="DA534">
        <f>AJ534</f>
        <v>6.08</v>
      </c>
      <c r="DB534">
        <v>0</v>
      </c>
    </row>
    <row r="535" spans="1:106">
      <c r="A535">
        <f ca="1">ROW(Source!A276)</f>
        <v>276</v>
      </c>
      <c r="B535">
        <v>39278658</v>
      </c>
      <c r="C535">
        <v>39279952</v>
      </c>
      <c r="D535">
        <v>36883789</v>
      </c>
      <c r="E535">
        <v>1</v>
      </c>
      <c r="F535">
        <v>1</v>
      </c>
      <c r="G535">
        <v>1</v>
      </c>
      <c r="H535">
        <v>2</v>
      </c>
      <c r="I535" t="s">
        <v>592</v>
      </c>
      <c r="J535" t="s">
        <v>593</v>
      </c>
      <c r="K535" t="s">
        <v>594</v>
      </c>
      <c r="L535">
        <v>1368</v>
      </c>
      <c r="N535">
        <v>1011</v>
      </c>
      <c r="O535" t="s">
        <v>580</v>
      </c>
      <c r="P535" t="s">
        <v>580</v>
      </c>
      <c r="Q535">
        <v>1</v>
      </c>
      <c r="W535">
        <v>0</v>
      </c>
      <c r="X535">
        <v>792402865</v>
      </c>
      <c r="Y535">
        <v>2.0874999999999999</v>
      </c>
      <c r="AA535">
        <v>0</v>
      </c>
      <c r="AB535">
        <v>7.3</v>
      </c>
      <c r="AC535">
        <v>0</v>
      </c>
      <c r="AD535">
        <v>0</v>
      </c>
      <c r="AE535">
        <v>0</v>
      </c>
      <c r="AF535">
        <v>1.2</v>
      </c>
      <c r="AG535">
        <v>0</v>
      </c>
      <c r="AH535">
        <v>0</v>
      </c>
      <c r="AI535">
        <v>1</v>
      </c>
      <c r="AJ535">
        <v>6.08</v>
      </c>
      <c r="AK535">
        <v>1</v>
      </c>
      <c r="AL535">
        <v>1</v>
      </c>
      <c r="AN535">
        <v>0</v>
      </c>
      <c r="AO535">
        <v>1</v>
      </c>
      <c r="AP535">
        <v>1</v>
      </c>
      <c r="AQ535">
        <v>0</v>
      </c>
      <c r="AR535">
        <v>0</v>
      </c>
      <c r="AS535" t="s">
        <v>1067</v>
      </c>
      <c r="AT535">
        <v>1.67</v>
      </c>
      <c r="AU535" t="s">
        <v>1082</v>
      </c>
      <c r="AV535">
        <v>0</v>
      </c>
      <c r="AW535">
        <v>2</v>
      </c>
      <c r="AX535">
        <v>39279958</v>
      </c>
      <c r="AY535">
        <v>1</v>
      </c>
      <c r="AZ535">
        <v>0</v>
      </c>
      <c r="BA535">
        <v>519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CX535">
        <f ca="1">Y535*Source!I276</f>
        <v>1.5029999999999999</v>
      </c>
      <c r="CY535">
        <f>AB535</f>
        <v>7.3</v>
      </c>
      <c r="CZ535">
        <f>AF535</f>
        <v>1.2</v>
      </c>
      <c r="DA535">
        <f>AJ535</f>
        <v>6.08</v>
      </c>
      <c r="DB535">
        <v>0</v>
      </c>
    </row>
    <row r="536" spans="1:106">
      <c r="A536">
        <f ca="1">ROW(Source!A276)</f>
        <v>276</v>
      </c>
      <c r="B536">
        <v>39278658</v>
      </c>
      <c r="C536">
        <v>39279952</v>
      </c>
      <c r="D536">
        <v>36800141</v>
      </c>
      <c r="E536">
        <v>1</v>
      </c>
      <c r="F536">
        <v>1</v>
      </c>
      <c r="G536">
        <v>1</v>
      </c>
      <c r="H536">
        <v>3</v>
      </c>
      <c r="I536" t="s">
        <v>971</v>
      </c>
      <c r="J536" t="s">
        <v>972</v>
      </c>
      <c r="K536" t="s">
        <v>973</v>
      </c>
      <c r="L536">
        <v>1348</v>
      </c>
      <c r="N536">
        <v>1009</v>
      </c>
      <c r="O536" t="s">
        <v>1097</v>
      </c>
      <c r="P536" t="s">
        <v>1097</v>
      </c>
      <c r="Q536">
        <v>1000</v>
      </c>
      <c r="W536">
        <v>0</v>
      </c>
      <c r="X536">
        <v>993149205</v>
      </c>
      <c r="Y536">
        <v>5.2999999999999998E-4</v>
      </c>
      <c r="AA536">
        <v>199606.39999999999</v>
      </c>
      <c r="AB536">
        <v>0</v>
      </c>
      <c r="AC536">
        <v>0</v>
      </c>
      <c r="AD536">
        <v>0</v>
      </c>
      <c r="AE536">
        <v>32830</v>
      </c>
      <c r="AF536">
        <v>0</v>
      </c>
      <c r="AG536">
        <v>0</v>
      </c>
      <c r="AH536">
        <v>0</v>
      </c>
      <c r="AI536">
        <v>6.08</v>
      </c>
      <c r="AJ536">
        <v>1</v>
      </c>
      <c r="AK536">
        <v>1</v>
      </c>
      <c r="AL536">
        <v>1</v>
      </c>
      <c r="AN536">
        <v>0</v>
      </c>
      <c r="AO536">
        <v>1</v>
      </c>
      <c r="AP536">
        <v>0</v>
      </c>
      <c r="AQ536">
        <v>0</v>
      </c>
      <c r="AR536">
        <v>0</v>
      </c>
      <c r="AS536" t="s">
        <v>1067</v>
      </c>
      <c r="AT536">
        <v>5.2999999999999998E-4</v>
      </c>
      <c r="AU536" t="s">
        <v>1067</v>
      </c>
      <c r="AV536">
        <v>0</v>
      </c>
      <c r="AW536">
        <v>2</v>
      </c>
      <c r="AX536">
        <v>39279959</v>
      </c>
      <c r="AY536">
        <v>1</v>
      </c>
      <c r="AZ536">
        <v>0</v>
      </c>
      <c r="BA536">
        <v>520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CX536">
        <f ca="1">Y536*Source!I276</f>
        <v>3.8159999999999995E-4</v>
      </c>
      <c r="CY536">
        <f t="shared" ref="CY536:CY546" si="57">AA536</f>
        <v>199606.39999999999</v>
      </c>
      <c r="CZ536">
        <f t="shared" ref="CZ536:CZ546" si="58">AE536</f>
        <v>32830</v>
      </c>
      <c r="DA536">
        <f t="shared" ref="DA536:DA546" si="59">AI536</f>
        <v>6.08</v>
      </c>
      <c r="DB536">
        <v>0</v>
      </c>
    </row>
    <row r="537" spans="1:106">
      <c r="A537">
        <f ca="1">ROW(Source!A276)</f>
        <v>276</v>
      </c>
      <c r="B537">
        <v>39278658</v>
      </c>
      <c r="C537">
        <v>39279952</v>
      </c>
      <c r="D537">
        <v>36800159</v>
      </c>
      <c r="E537">
        <v>1</v>
      </c>
      <c r="F537">
        <v>1</v>
      </c>
      <c r="G537">
        <v>1</v>
      </c>
      <c r="H537">
        <v>3</v>
      </c>
      <c r="I537" t="s">
        <v>598</v>
      </c>
      <c r="J537" t="s">
        <v>599</v>
      </c>
      <c r="K537" t="s">
        <v>600</v>
      </c>
      <c r="L537">
        <v>1339</v>
      </c>
      <c r="N537">
        <v>1007</v>
      </c>
      <c r="O537" t="s">
        <v>1249</v>
      </c>
      <c r="P537" t="s">
        <v>1249</v>
      </c>
      <c r="Q537">
        <v>1</v>
      </c>
      <c r="W537">
        <v>0</v>
      </c>
      <c r="X537">
        <v>1262771840</v>
      </c>
      <c r="Y537">
        <v>0.438</v>
      </c>
      <c r="AA537">
        <v>37.82</v>
      </c>
      <c r="AB537">
        <v>0</v>
      </c>
      <c r="AC537">
        <v>0</v>
      </c>
      <c r="AD537">
        <v>0</v>
      </c>
      <c r="AE537">
        <v>6.22</v>
      </c>
      <c r="AF537">
        <v>0</v>
      </c>
      <c r="AG537">
        <v>0</v>
      </c>
      <c r="AH537">
        <v>0</v>
      </c>
      <c r="AI537">
        <v>6.08</v>
      </c>
      <c r="AJ537">
        <v>1</v>
      </c>
      <c r="AK537">
        <v>1</v>
      </c>
      <c r="AL537">
        <v>1</v>
      </c>
      <c r="AN537">
        <v>0</v>
      </c>
      <c r="AO537">
        <v>1</v>
      </c>
      <c r="AP537">
        <v>0</v>
      </c>
      <c r="AQ537">
        <v>0</v>
      </c>
      <c r="AR537">
        <v>0</v>
      </c>
      <c r="AS537" t="s">
        <v>1067</v>
      </c>
      <c r="AT537">
        <v>0.438</v>
      </c>
      <c r="AU537" t="s">
        <v>1067</v>
      </c>
      <c r="AV537">
        <v>0</v>
      </c>
      <c r="AW537">
        <v>2</v>
      </c>
      <c r="AX537">
        <v>39279960</v>
      </c>
      <c r="AY537">
        <v>1</v>
      </c>
      <c r="AZ537">
        <v>0</v>
      </c>
      <c r="BA537">
        <v>521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CX537">
        <f ca="1">Y537*Source!I276</f>
        <v>0.31535999999999997</v>
      </c>
      <c r="CY537">
        <f t="shared" si="57"/>
        <v>37.82</v>
      </c>
      <c r="CZ537">
        <f t="shared" si="58"/>
        <v>6.22</v>
      </c>
      <c r="DA537">
        <f t="shared" si="59"/>
        <v>6.08</v>
      </c>
      <c r="DB537">
        <v>0</v>
      </c>
    </row>
    <row r="538" spans="1:106">
      <c r="A538">
        <f ca="1">ROW(Source!A276)</f>
        <v>276</v>
      </c>
      <c r="B538">
        <v>39278658</v>
      </c>
      <c r="C538">
        <v>39279952</v>
      </c>
      <c r="D538">
        <v>36801792</v>
      </c>
      <c r="E538">
        <v>1</v>
      </c>
      <c r="F538">
        <v>1</v>
      </c>
      <c r="G538">
        <v>1</v>
      </c>
      <c r="H538">
        <v>3</v>
      </c>
      <c r="I538" t="s">
        <v>721</v>
      </c>
      <c r="J538" t="s">
        <v>722</v>
      </c>
      <c r="K538" t="s">
        <v>723</v>
      </c>
      <c r="L538">
        <v>1339</v>
      </c>
      <c r="N538">
        <v>1007</v>
      </c>
      <c r="O538" t="s">
        <v>1249</v>
      </c>
      <c r="P538" t="s">
        <v>1249</v>
      </c>
      <c r="Q538">
        <v>1</v>
      </c>
      <c r="W538">
        <v>0</v>
      </c>
      <c r="X538">
        <v>-1660354250</v>
      </c>
      <c r="Y538">
        <v>2.75</v>
      </c>
      <c r="AA538">
        <v>14.84</v>
      </c>
      <c r="AB538">
        <v>0</v>
      </c>
      <c r="AC538">
        <v>0</v>
      </c>
      <c r="AD538">
        <v>0</v>
      </c>
      <c r="AE538">
        <v>2.44</v>
      </c>
      <c r="AF538">
        <v>0</v>
      </c>
      <c r="AG538">
        <v>0</v>
      </c>
      <c r="AH538">
        <v>0</v>
      </c>
      <c r="AI538">
        <v>6.08</v>
      </c>
      <c r="AJ538">
        <v>1</v>
      </c>
      <c r="AK538">
        <v>1</v>
      </c>
      <c r="AL538">
        <v>1</v>
      </c>
      <c r="AN538">
        <v>0</v>
      </c>
      <c r="AO538">
        <v>1</v>
      </c>
      <c r="AP538">
        <v>0</v>
      </c>
      <c r="AQ538">
        <v>0</v>
      </c>
      <c r="AR538">
        <v>0</v>
      </c>
      <c r="AS538" t="s">
        <v>1067</v>
      </c>
      <c r="AT538">
        <v>2.75</v>
      </c>
      <c r="AU538" t="s">
        <v>1067</v>
      </c>
      <c r="AV538">
        <v>0</v>
      </c>
      <c r="AW538">
        <v>2</v>
      </c>
      <c r="AX538">
        <v>39279961</v>
      </c>
      <c r="AY538">
        <v>1</v>
      </c>
      <c r="AZ538">
        <v>0</v>
      </c>
      <c r="BA538">
        <v>522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CX538">
        <f ca="1">Y538*Source!I276</f>
        <v>1.98</v>
      </c>
      <c r="CY538">
        <f t="shared" si="57"/>
        <v>14.84</v>
      </c>
      <c r="CZ538">
        <f t="shared" si="58"/>
        <v>2.44</v>
      </c>
      <c r="DA538">
        <f t="shared" si="59"/>
        <v>6.08</v>
      </c>
      <c r="DB538">
        <v>0</v>
      </c>
    </row>
    <row r="539" spans="1:106">
      <c r="A539">
        <f ca="1">ROW(Source!A276)</f>
        <v>276</v>
      </c>
      <c r="B539">
        <v>39278658</v>
      </c>
      <c r="C539">
        <v>39279952</v>
      </c>
      <c r="D539">
        <v>36802469</v>
      </c>
      <c r="E539">
        <v>1</v>
      </c>
      <c r="F539">
        <v>1</v>
      </c>
      <c r="G539">
        <v>1</v>
      </c>
      <c r="H539">
        <v>3</v>
      </c>
      <c r="I539" t="s">
        <v>929</v>
      </c>
      <c r="J539" t="s">
        <v>930</v>
      </c>
      <c r="K539" t="s">
        <v>931</v>
      </c>
      <c r="L539">
        <v>1346</v>
      </c>
      <c r="N539">
        <v>1009</v>
      </c>
      <c r="O539" t="s">
        <v>1227</v>
      </c>
      <c r="P539" t="s">
        <v>1227</v>
      </c>
      <c r="Q539">
        <v>1</v>
      </c>
      <c r="W539">
        <v>0</v>
      </c>
      <c r="X539">
        <v>-490687590</v>
      </c>
      <c r="Y539">
        <v>0.02</v>
      </c>
      <c r="AA539">
        <v>226.72</v>
      </c>
      <c r="AB539">
        <v>0</v>
      </c>
      <c r="AC539">
        <v>0</v>
      </c>
      <c r="AD539">
        <v>0</v>
      </c>
      <c r="AE539">
        <v>37.29</v>
      </c>
      <c r="AF539">
        <v>0</v>
      </c>
      <c r="AG539">
        <v>0</v>
      </c>
      <c r="AH539">
        <v>0</v>
      </c>
      <c r="AI539">
        <v>6.08</v>
      </c>
      <c r="AJ539">
        <v>1</v>
      </c>
      <c r="AK539">
        <v>1</v>
      </c>
      <c r="AL539">
        <v>1</v>
      </c>
      <c r="AN539">
        <v>0</v>
      </c>
      <c r="AO539">
        <v>1</v>
      </c>
      <c r="AP539">
        <v>0</v>
      </c>
      <c r="AQ539">
        <v>0</v>
      </c>
      <c r="AR539">
        <v>0</v>
      </c>
      <c r="AS539" t="s">
        <v>1067</v>
      </c>
      <c r="AT539">
        <v>0.02</v>
      </c>
      <c r="AU539" t="s">
        <v>1067</v>
      </c>
      <c r="AV539">
        <v>0</v>
      </c>
      <c r="AW539">
        <v>2</v>
      </c>
      <c r="AX539">
        <v>39279962</v>
      </c>
      <c r="AY539">
        <v>1</v>
      </c>
      <c r="AZ539">
        <v>0</v>
      </c>
      <c r="BA539">
        <v>523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CX539">
        <f ca="1">Y539*Source!I276</f>
        <v>1.44E-2</v>
      </c>
      <c r="CY539">
        <f t="shared" si="57"/>
        <v>226.72</v>
      </c>
      <c r="CZ539">
        <f t="shared" si="58"/>
        <v>37.29</v>
      </c>
      <c r="DA539">
        <f t="shared" si="59"/>
        <v>6.08</v>
      </c>
      <c r="DB539">
        <v>0</v>
      </c>
    </row>
    <row r="540" spans="1:106">
      <c r="A540">
        <f ca="1">ROW(Source!A276)</f>
        <v>276</v>
      </c>
      <c r="B540">
        <v>39278658</v>
      </c>
      <c r="C540">
        <v>39279952</v>
      </c>
      <c r="D540">
        <v>36803201</v>
      </c>
      <c r="E540">
        <v>1</v>
      </c>
      <c r="F540">
        <v>1</v>
      </c>
      <c r="G540">
        <v>1</v>
      </c>
      <c r="H540">
        <v>3</v>
      </c>
      <c r="I540" t="s">
        <v>974</v>
      </c>
      <c r="J540" t="s">
        <v>975</v>
      </c>
      <c r="K540" t="s">
        <v>976</v>
      </c>
      <c r="L540">
        <v>1348</v>
      </c>
      <c r="N540">
        <v>1009</v>
      </c>
      <c r="O540" t="s">
        <v>1097</v>
      </c>
      <c r="P540" t="s">
        <v>1097</v>
      </c>
      <c r="Q540">
        <v>1000</v>
      </c>
      <c r="W540">
        <v>0</v>
      </c>
      <c r="X540">
        <v>-531507062</v>
      </c>
      <c r="Y540">
        <v>2.5999999999999998E-4</v>
      </c>
      <c r="AA540">
        <v>82444.800000000003</v>
      </c>
      <c r="AB540">
        <v>0</v>
      </c>
      <c r="AC540">
        <v>0</v>
      </c>
      <c r="AD540">
        <v>0</v>
      </c>
      <c r="AE540">
        <v>13560</v>
      </c>
      <c r="AF540">
        <v>0</v>
      </c>
      <c r="AG540">
        <v>0</v>
      </c>
      <c r="AH540">
        <v>0</v>
      </c>
      <c r="AI540">
        <v>6.08</v>
      </c>
      <c r="AJ540">
        <v>1</v>
      </c>
      <c r="AK540">
        <v>1</v>
      </c>
      <c r="AL540">
        <v>1</v>
      </c>
      <c r="AN540">
        <v>0</v>
      </c>
      <c r="AO540">
        <v>1</v>
      </c>
      <c r="AP540">
        <v>0</v>
      </c>
      <c r="AQ540">
        <v>0</v>
      </c>
      <c r="AR540">
        <v>0</v>
      </c>
      <c r="AS540" t="s">
        <v>1067</v>
      </c>
      <c r="AT540">
        <v>2.5999999999999998E-4</v>
      </c>
      <c r="AU540" t="s">
        <v>1067</v>
      </c>
      <c r="AV540">
        <v>0</v>
      </c>
      <c r="AW540">
        <v>2</v>
      </c>
      <c r="AX540">
        <v>39279963</v>
      </c>
      <c r="AY540">
        <v>1</v>
      </c>
      <c r="AZ540">
        <v>0</v>
      </c>
      <c r="BA540">
        <v>524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CX540">
        <f ca="1">Y540*Source!I276</f>
        <v>1.8719999999999997E-4</v>
      </c>
      <c r="CY540">
        <f t="shared" si="57"/>
        <v>82444.800000000003</v>
      </c>
      <c r="CZ540">
        <f t="shared" si="58"/>
        <v>13560</v>
      </c>
      <c r="DA540">
        <f t="shared" si="59"/>
        <v>6.08</v>
      </c>
      <c r="DB540">
        <v>0</v>
      </c>
    </row>
    <row r="541" spans="1:106">
      <c r="A541">
        <f ca="1">ROW(Source!A276)</f>
        <v>276</v>
      </c>
      <c r="B541">
        <v>39278658</v>
      </c>
      <c r="C541">
        <v>39279952</v>
      </c>
      <c r="D541">
        <v>36806524</v>
      </c>
      <c r="E541">
        <v>1</v>
      </c>
      <c r="F541">
        <v>1</v>
      </c>
      <c r="G541">
        <v>1</v>
      </c>
      <c r="H541">
        <v>3</v>
      </c>
      <c r="I541" t="s">
        <v>977</v>
      </c>
      <c r="J541" t="s">
        <v>978</v>
      </c>
      <c r="K541" t="s">
        <v>979</v>
      </c>
      <c r="L541">
        <v>1346</v>
      </c>
      <c r="N541">
        <v>1009</v>
      </c>
      <c r="O541" t="s">
        <v>1227</v>
      </c>
      <c r="P541" t="s">
        <v>1227</v>
      </c>
      <c r="Q541">
        <v>1</v>
      </c>
      <c r="W541">
        <v>0</v>
      </c>
      <c r="X541">
        <v>450790165</v>
      </c>
      <c r="Y541">
        <v>9.9000000000000008E-3</v>
      </c>
      <c r="AA541">
        <v>13.07</v>
      </c>
      <c r="AB541">
        <v>0</v>
      </c>
      <c r="AC541">
        <v>0</v>
      </c>
      <c r="AD541">
        <v>0</v>
      </c>
      <c r="AE541">
        <v>2.15</v>
      </c>
      <c r="AF541">
        <v>0</v>
      </c>
      <c r="AG541">
        <v>0</v>
      </c>
      <c r="AH541">
        <v>0</v>
      </c>
      <c r="AI541">
        <v>6.08</v>
      </c>
      <c r="AJ541">
        <v>1</v>
      </c>
      <c r="AK541">
        <v>1</v>
      </c>
      <c r="AL541">
        <v>1</v>
      </c>
      <c r="AN541">
        <v>0</v>
      </c>
      <c r="AO541">
        <v>1</v>
      </c>
      <c r="AP541">
        <v>0</v>
      </c>
      <c r="AQ541">
        <v>0</v>
      </c>
      <c r="AR541">
        <v>0</v>
      </c>
      <c r="AS541" t="s">
        <v>1067</v>
      </c>
      <c r="AT541">
        <v>9.9000000000000008E-3</v>
      </c>
      <c r="AU541" t="s">
        <v>1067</v>
      </c>
      <c r="AV541">
        <v>0</v>
      </c>
      <c r="AW541">
        <v>2</v>
      </c>
      <c r="AX541">
        <v>39279964</v>
      </c>
      <c r="AY541">
        <v>1</v>
      </c>
      <c r="AZ541">
        <v>0</v>
      </c>
      <c r="BA541">
        <v>525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CX541">
        <f ca="1">Y541*Source!I276</f>
        <v>7.1280000000000007E-3</v>
      </c>
      <c r="CY541">
        <f t="shared" si="57"/>
        <v>13.07</v>
      </c>
      <c r="CZ541">
        <f t="shared" si="58"/>
        <v>2.15</v>
      </c>
      <c r="DA541">
        <f t="shared" si="59"/>
        <v>6.08</v>
      </c>
      <c r="DB541">
        <v>0</v>
      </c>
    </row>
    <row r="542" spans="1:106">
      <c r="A542">
        <f ca="1">ROW(Source!A276)</f>
        <v>276</v>
      </c>
      <c r="B542">
        <v>39278658</v>
      </c>
      <c r="C542">
        <v>39279952</v>
      </c>
      <c r="D542">
        <v>36838223</v>
      </c>
      <c r="E542">
        <v>1</v>
      </c>
      <c r="F542">
        <v>1</v>
      </c>
      <c r="G542">
        <v>1</v>
      </c>
      <c r="H542">
        <v>3</v>
      </c>
      <c r="I542" t="s">
        <v>938</v>
      </c>
      <c r="J542" t="s">
        <v>939</v>
      </c>
      <c r="K542" t="s">
        <v>940</v>
      </c>
      <c r="L542">
        <v>1348</v>
      </c>
      <c r="N542">
        <v>1009</v>
      </c>
      <c r="O542" t="s">
        <v>1097</v>
      </c>
      <c r="P542" t="s">
        <v>1097</v>
      </c>
      <c r="Q542">
        <v>1000</v>
      </c>
      <c r="W542">
        <v>0</v>
      </c>
      <c r="X542">
        <v>570223526</v>
      </c>
      <c r="Y542">
        <v>5.5000000000000003E-4</v>
      </c>
      <c r="AA542">
        <v>91923.520000000004</v>
      </c>
      <c r="AB542">
        <v>0</v>
      </c>
      <c r="AC542">
        <v>0</v>
      </c>
      <c r="AD542">
        <v>0</v>
      </c>
      <c r="AE542">
        <v>15119</v>
      </c>
      <c r="AF542">
        <v>0</v>
      </c>
      <c r="AG542">
        <v>0</v>
      </c>
      <c r="AH542">
        <v>0</v>
      </c>
      <c r="AI542">
        <v>6.08</v>
      </c>
      <c r="AJ542">
        <v>1</v>
      </c>
      <c r="AK542">
        <v>1</v>
      </c>
      <c r="AL542">
        <v>1</v>
      </c>
      <c r="AN542">
        <v>0</v>
      </c>
      <c r="AO542">
        <v>1</v>
      </c>
      <c r="AP542">
        <v>0</v>
      </c>
      <c r="AQ542">
        <v>0</v>
      </c>
      <c r="AR542">
        <v>0</v>
      </c>
      <c r="AS542" t="s">
        <v>1067</v>
      </c>
      <c r="AT542">
        <v>5.5000000000000003E-4</v>
      </c>
      <c r="AU542" t="s">
        <v>1067</v>
      </c>
      <c r="AV542">
        <v>0</v>
      </c>
      <c r="AW542">
        <v>2</v>
      </c>
      <c r="AX542">
        <v>39279965</v>
      </c>
      <c r="AY542">
        <v>1</v>
      </c>
      <c r="AZ542">
        <v>0</v>
      </c>
      <c r="BA542">
        <v>526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CX542">
        <f ca="1">Y542*Source!I276</f>
        <v>3.9600000000000003E-4</v>
      </c>
      <c r="CY542">
        <f t="shared" si="57"/>
        <v>91923.520000000004</v>
      </c>
      <c r="CZ542">
        <f t="shared" si="58"/>
        <v>15119</v>
      </c>
      <c r="DA542">
        <f t="shared" si="59"/>
        <v>6.08</v>
      </c>
      <c r="DB542">
        <v>0</v>
      </c>
    </row>
    <row r="543" spans="1:106">
      <c r="A543">
        <f ca="1">ROW(Source!A276)</f>
        <v>276</v>
      </c>
      <c r="B543">
        <v>39278658</v>
      </c>
      <c r="C543">
        <v>39279952</v>
      </c>
      <c r="D543">
        <v>36838951</v>
      </c>
      <c r="E543">
        <v>1</v>
      </c>
      <c r="F543">
        <v>1</v>
      </c>
      <c r="G543">
        <v>1</v>
      </c>
      <c r="H543">
        <v>3</v>
      </c>
      <c r="I543" t="s">
        <v>941</v>
      </c>
      <c r="J543" t="s">
        <v>942</v>
      </c>
      <c r="K543" t="s">
        <v>943</v>
      </c>
      <c r="L543">
        <v>1348</v>
      </c>
      <c r="N543">
        <v>1009</v>
      </c>
      <c r="O543" t="s">
        <v>1097</v>
      </c>
      <c r="P543" t="s">
        <v>1097</v>
      </c>
      <c r="Q543">
        <v>1000</v>
      </c>
      <c r="W543">
        <v>0</v>
      </c>
      <c r="X543">
        <v>-909021926</v>
      </c>
      <c r="Y543">
        <v>6.2E-4</v>
      </c>
      <c r="AA543">
        <v>103056</v>
      </c>
      <c r="AB543">
        <v>0</v>
      </c>
      <c r="AC543">
        <v>0</v>
      </c>
      <c r="AD543">
        <v>0</v>
      </c>
      <c r="AE543">
        <v>16950</v>
      </c>
      <c r="AF543">
        <v>0</v>
      </c>
      <c r="AG543">
        <v>0</v>
      </c>
      <c r="AH543">
        <v>0</v>
      </c>
      <c r="AI543">
        <v>6.08</v>
      </c>
      <c r="AJ543">
        <v>1</v>
      </c>
      <c r="AK543">
        <v>1</v>
      </c>
      <c r="AL543">
        <v>1</v>
      </c>
      <c r="AN543">
        <v>0</v>
      </c>
      <c r="AO543">
        <v>1</v>
      </c>
      <c r="AP543">
        <v>0</v>
      </c>
      <c r="AQ543">
        <v>0</v>
      </c>
      <c r="AR543">
        <v>0</v>
      </c>
      <c r="AS543" t="s">
        <v>1067</v>
      </c>
      <c r="AT543">
        <v>6.2E-4</v>
      </c>
      <c r="AU543" t="s">
        <v>1067</v>
      </c>
      <c r="AV543">
        <v>0</v>
      </c>
      <c r="AW543">
        <v>2</v>
      </c>
      <c r="AX543">
        <v>39279966</v>
      </c>
      <c r="AY543">
        <v>1</v>
      </c>
      <c r="AZ543">
        <v>0</v>
      </c>
      <c r="BA543">
        <v>527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CX543">
        <f ca="1">Y543*Source!I276</f>
        <v>4.4640000000000001E-4</v>
      </c>
      <c r="CY543">
        <f t="shared" si="57"/>
        <v>103056</v>
      </c>
      <c r="CZ543">
        <f t="shared" si="58"/>
        <v>16950</v>
      </c>
      <c r="DA543">
        <f t="shared" si="59"/>
        <v>6.08</v>
      </c>
      <c r="DB543">
        <v>0</v>
      </c>
    </row>
    <row r="544" spans="1:106">
      <c r="A544">
        <f ca="1">ROW(Source!A276)</f>
        <v>276</v>
      </c>
      <c r="B544">
        <v>39278658</v>
      </c>
      <c r="C544">
        <v>39279952</v>
      </c>
      <c r="D544">
        <v>36861206</v>
      </c>
      <c r="E544">
        <v>1</v>
      </c>
      <c r="F544">
        <v>1</v>
      </c>
      <c r="G544">
        <v>1</v>
      </c>
      <c r="H544">
        <v>3</v>
      </c>
      <c r="I544" t="s">
        <v>471</v>
      </c>
      <c r="J544" t="s">
        <v>473</v>
      </c>
      <c r="K544" t="s">
        <v>472</v>
      </c>
      <c r="L544">
        <v>1358</v>
      </c>
      <c r="N544">
        <v>1010</v>
      </c>
      <c r="O544" t="s">
        <v>261</v>
      </c>
      <c r="P544" t="s">
        <v>261</v>
      </c>
      <c r="Q544">
        <v>10</v>
      </c>
      <c r="W544">
        <v>0</v>
      </c>
      <c r="X544">
        <v>-1537885790</v>
      </c>
      <c r="Y544">
        <v>5</v>
      </c>
      <c r="AA544">
        <v>227.57</v>
      </c>
      <c r="AB544">
        <v>0</v>
      </c>
      <c r="AC544">
        <v>0</v>
      </c>
      <c r="AD544">
        <v>0</v>
      </c>
      <c r="AE544">
        <v>37.43</v>
      </c>
      <c r="AF544">
        <v>0</v>
      </c>
      <c r="AG544">
        <v>0</v>
      </c>
      <c r="AH544">
        <v>0</v>
      </c>
      <c r="AI544">
        <v>6.08</v>
      </c>
      <c r="AJ544">
        <v>1</v>
      </c>
      <c r="AK544">
        <v>1</v>
      </c>
      <c r="AL544">
        <v>1</v>
      </c>
      <c r="AN544">
        <v>0</v>
      </c>
      <c r="AO544">
        <v>0</v>
      </c>
      <c r="AP544">
        <v>0</v>
      </c>
      <c r="AQ544">
        <v>0</v>
      </c>
      <c r="AR544">
        <v>0</v>
      </c>
      <c r="AS544" t="s">
        <v>1067</v>
      </c>
      <c r="AT544">
        <v>5</v>
      </c>
      <c r="AU544" t="s">
        <v>1067</v>
      </c>
      <c r="AV544">
        <v>0</v>
      </c>
      <c r="AW544">
        <v>1</v>
      </c>
      <c r="AX544">
        <v>-1</v>
      </c>
      <c r="AY544">
        <v>0</v>
      </c>
      <c r="AZ544">
        <v>0</v>
      </c>
      <c r="BA544" t="s">
        <v>1067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CX544">
        <f ca="1">Y544*Source!I276</f>
        <v>3.5999999999999996</v>
      </c>
      <c r="CY544">
        <f t="shared" si="57"/>
        <v>227.57</v>
      </c>
      <c r="CZ544">
        <f t="shared" si="58"/>
        <v>37.43</v>
      </c>
      <c r="DA544">
        <f t="shared" si="59"/>
        <v>6.08</v>
      </c>
      <c r="DB544">
        <v>0</v>
      </c>
    </row>
    <row r="545" spans="1:106">
      <c r="A545">
        <f ca="1">ROW(Source!A276)</f>
        <v>276</v>
      </c>
      <c r="B545">
        <v>39278658</v>
      </c>
      <c r="C545">
        <v>39279952</v>
      </c>
      <c r="D545">
        <v>36863574</v>
      </c>
      <c r="E545">
        <v>1</v>
      </c>
      <c r="F545">
        <v>1</v>
      </c>
      <c r="G545">
        <v>1</v>
      </c>
      <c r="H545">
        <v>3</v>
      </c>
      <c r="I545" t="s">
        <v>467</v>
      </c>
      <c r="J545" t="s">
        <v>469</v>
      </c>
      <c r="K545" t="s">
        <v>468</v>
      </c>
      <c r="L545">
        <v>1301</v>
      </c>
      <c r="N545">
        <v>1003</v>
      </c>
      <c r="O545" t="s">
        <v>171</v>
      </c>
      <c r="P545" t="s">
        <v>171</v>
      </c>
      <c r="Q545">
        <v>1</v>
      </c>
      <c r="W545">
        <v>0</v>
      </c>
      <c r="X545">
        <v>211673643</v>
      </c>
      <c r="Y545">
        <v>100</v>
      </c>
      <c r="AA545">
        <v>463.9</v>
      </c>
      <c r="AB545">
        <v>0</v>
      </c>
      <c r="AC545">
        <v>0</v>
      </c>
      <c r="AD545">
        <v>0</v>
      </c>
      <c r="AE545">
        <v>76.3</v>
      </c>
      <c r="AF545">
        <v>0</v>
      </c>
      <c r="AG545">
        <v>0</v>
      </c>
      <c r="AH545">
        <v>0</v>
      </c>
      <c r="AI545">
        <v>6.08</v>
      </c>
      <c r="AJ545">
        <v>1</v>
      </c>
      <c r="AK545">
        <v>1</v>
      </c>
      <c r="AL545">
        <v>1</v>
      </c>
      <c r="AN545">
        <v>0</v>
      </c>
      <c r="AO545">
        <v>0</v>
      </c>
      <c r="AP545">
        <v>0</v>
      </c>
      <c r="AQ545">
        <v>0</v>
      </c>
      <c r="AR545">
        <v>0</v>
      </c>
      <c r="AS545" t="s">
        <v>1067</v>
      </c>
      <c r="AT545">
        <v>100</v>
      </c>
      <c r="AU545" t="s">
        <v>1067</v>
      </c>
      <c r="AV545">
        <v>0</v>
      </c>
      <c r="AW545">
        <v>1</v>
      </c>
      <c r="AX545">
        <v>-1</v>
      </c>
      <c r="AY545">
        <v>0</v>
      </c>
      <c r="AZ545">
        <v>0</v>
      </c>
      <c r="BA545" t="s">
        <v>1067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CX545">
        <f ca="1">Y545*Source!I276</f>
        <v>72</v>
      </c>
      <c r="CY545">
        <f t="shared" si="57"/>
        <v>463.9</v>
      </c>
      <c r="CZ545">
        <f t="shared" si="58"/>
        <v>76.3</v>
      </c>
      <c r="DA545">
        <f t="shared" si="59"/>
        <v>6.08</v>
      </c>
      <c r="DB545">
        <v>0</v>
      </c>
    </row>
    <row r="546" spans="1:106">
      <c r="A546">
        <f ca="1">ROW(Source!A276)</f>
        <v>276</v>
      </c>
      <c r="B546">
        <v>39278658</v>
      </c>
      <c r="C546">
        <v>39279952</v>
      </c>
      <c r="D546">
        <v>36797635</v>
      </c>
      <c r="E546">
        <v>17</v>
      </c>
      <c r="F546">
        <v>1</v>
      </c>
      <c r="G546">
        <v>1</v>
      </c>
      <c r="H546">
        <v>3</v>
      </c>
      <c r="I546" t="s">
        <v>431</v>
      </c>
      <c r="J546" t="s">
        <v>1067</v>
      </c>
      <c r="K546" t="s">
        <v>432</v>
      </c>
      <c r="L546">
        <v>1301</v>
      </c>
      <c r="N546">
        <v>1003</v>
      </c>
      <c r="O546" t="s">
        <v>171</v>
      </c>
      <c r="P546" t="s">
        <v>171</v>
      </c>
      <c r="Q546">
        <v>1</v>
      </c>
      <c r="W546">
        <v>0</v>
      </c>
      <c r="X546">
        <v>594190089</v>
      </c>
      <c r="Y546">
        <v>100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6.08</v>
      </c>
      <c r="AJ546">
        <v>1</v>
      </c>
      <c r="AK546">
        <v>1</v>
      </c>
      <c r="AL546">
        <v>1</v>
      </c>
      <c r="AN546">
        <v>0</v>
      </c>
      <c r="AO546">
        <v>0</v>
      </c>
      <c r="AP546">
        <v>0</v>
      </c>
      <c r="AQ546">
        <v>0</v>
      </c>
      <c r="AR546">
        <v>0</v>
      </c>
      <c r="AS546" t="s">
        <v>1067</v>
      </c>
      <c r="AT546">
        <v>100</v>
      </c>
      <c r="AU546" t="s">
        <v>1067</v>
      </c>
      <c r="AV546">
        <v>0</v>
      </c>
      <c r="AW546">
        <v>2</v>
      </c>
      <c r="AX546">
        <v>39279969</v>
      </c>
      <c r="AY546">
        <v>1</v>
      </c>
      <c r="AZ546">
        <v>0</v>
      </c>
      <c r="BA546">
        <v>530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CX546">
        <f ca="1">Y546*Source!I276</f>
        <v>72</v>
      </c>
      <c r="CY546">
        <f t="shared" si="57"/>
        <v>0</v>
      </c>
      <c r="CZ546">
        <f t="shared" si="58"/>
        <v>0</v>
      </c>
      <c r="DA546">
        <f t="shared" si="59"/>
        <v>6.08</v>
      </c>
      <c r="DB546">
        <v>0</v>
      </c>
    </row>
    <row r="547" spans="1:106">
      <c r="A547">
        <f ca="1">ROW(Source!A280)</f>
        <v>280</v>
      </c>
      <c r="B547">
        <v>39278658</v>
      </c>
      <c r="C547">
        <v>39279973</v>
      </c>
      <c r="D547">
        <v>37064928</v>
      </c>
      <c r="E547">
        <v>1</v>
      </c>
      <c r="F547">
        <v>1</v>
      </c>
      <c r="G547">
        <v>1</v>
      </c>
      <c r="H547">
        <v>1</v>
      </c>
      <c r="I547" t="s">
        <v>741</v>
      </c>
      <c r="J547" t="s">
        <v>1067</v>
      </c>
      <c r="K547" t="s">
        <v>742</v>
      </c>
      <c r="L547">
        <v>1191</v>
      </c>
      <c r="N547">
        <v>1013</v>
      </c>
      <c r="O547" t="s">
        <v>574</v>
      </c>
      <c r="P547" t="s">
        <v>574</v>
      </c>
      <c r="Q547">
        <v>1</v>
      </c>
      <c r="W547">
        <v>0</v>
      </c>
      <c r="X547">
        <v>145020957</v>
      </c>
      <c r="Y547">
        <v>1.6904999999999999</v>
      </c>
      <c r="AA547">
        <v>0</v>
      </c>
      <c r="AB547">
        <v>0</v>
      </c>
      <c r="AC547">
        <v>0</v>
      </c>
      <c r="AD547">
        <v>55.15</v>
      </c>
      <c r="AE547">
        <v>0</v>
      </c>
      <c r="AF547">
        <v>0</v>
      </c>
      <c r="AG547">
        <v>0</v>
      </c>
      <c r="AH547">
        <v>9.07</v>
      </c>
      <c r="AI547">
        <v>1</v>
      </c>
      <c r="AJ547">
        <v>1</v>
      </c>
      <c r="AK547">
        <v>1</v>
      </c>
      <c r="AL547">
        <v>6.08</v>
      </c>
      <c r="AN547">
        <v>0</v>
      </c>
      <c r="AO547">
        <v>1</v>
      </c>
      <c r="AP547">
        <v>1</v>
      </c>
      <c r="AQ547">
        <v>0</v>
      </c>
      <c r="AR547">
        <v>0</v>
      </c>
      <c r="AS547" t="s">
        <v>1067</v>
      </c>
      <c r="AT547">
        <v>1.47</v>
      </c>
      <c r="AU547" t="s">
        <v>1083</v>
      </c>
      <c r="AV547">
        <v>1</v>
      </c>
      <c r="AW547">
        <v>2</v>
      </c>
      <c r="AX547">
        <v>39279974</v>
      </c>
      <c r="AY547">
        <v>1</v>
      </c>
      <c r="AZ547">
        <v>0</v>
      </c>
      <c r="BA547">
        <v>531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CX547">
        <f ca="1">Y547*Source!I280</f>
        <v>5.0714999999999995</v>
      </c>
      <c r="CY547">
        <f>AD547</f>
        <v>55.15</v>
      </c>
      <c r="CZ547">
        <f>AH547</f>
        <v>9.07</v>
      </c>
      <c r="DA547">
        <f>AL547</f>
        <v>6.08</v>
      </c>
      <c r="DB547">
        <v>0</v>
      </c>
    </row>
    <row r="548" spans="1:106">
      <c r="A548">
        <f ca="1">ROW(Source!A280)</f>
        <v>280</v>
      </c>
      <c r="B548">
        <v>39278658</v>
      </c>
      <c r="C548">
        <v>39279973</v>
      </c>
      <c r="D548">
        <v>37064876</v>
      </c>
      <c r="E548">
        <v>1</v>
      </c>
      <c r="F548">
        <v>1</v>
      </c>
      <c r="G548">
        <v>1</v>
      </c>
      <c r="H548">
        <v>1</v>
      </c>
      <c r="I548" t="s">
        <v>575</v>
      </c>
      <c r="J548" t="s">
        <v>1067</v>
      </c>
      <c r="K548" t="s">
        <v>576</v>
      </c>
      <c r="L548">
        <v>1191</v>
      </c>
      <c r="N548">
        <v>1013</v>
      </c>
      <c r="O548" t="s">
        <v>574</v>
      </c>
      <c r="P548" t="s">
        <v>574</v>
      </c>
      <c r="Q548">
        <v>1</v>
      </c>
      <c r="W548">
        <v>0</v>
      </c>
      <c r="X548">
        <v>-1417349443</v>
      </c>
      <c r="Y548">
        <v>0.02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1</v>
      </c>
      <c r="AJ548">
        <v>1</v>
      </c>
      <c r="AK548">
        <v>6.08</v>
      </c>
      <c r="AL548">
        <v>1</v>
      </c>
      <c r="AN548">
        <v>0</v>
      </c>
      <c r="AO548">
        <v>1</v>
      </c>
      <c r="AP548">
        <v>0</v>
      </c>
      <c r="AQ548">
        <v>0</v>
      </c>
      <c r="AR548">
        <v>0</v>
      </c>
      <c r="AS548" t="s">
        <v>1067</v>
      </c>
      <c r="AT548">
        <v>0.02</v>
      </c>
      <c r="AU548" t="s">
        <v>1067</v>
      </c>
      <c r="AV548">
        <v>2</v>
      </c>
      <c r="AW548">
        <v>2</v>
      </c>
      <c r="AX548">
        <v>39279975</v>
      </c>
      <c r="AY548">
        <v>1</v>
      </c>
      <c r="AZ548">
        <v>2048</v>
      </c>
      <c r="BA548">
        <v>532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CX548">
        <f ca="1">Y548*Source!I280</f>
        <v>0.06</v>
      </c>
      <c r="CY548">
        <f>AD548</f>
        <v>0</v>
      </c>
      <c r="CZ548">
        <f>AH548</f>
        <v>0</v>
      </c>
      <c r="DA548">
        <f>AL548</f>
        <v>1</v>
      </c>
      <c r="DB548">
        <v>0</v>
      </c>
    </row>
    <row r="549" spans="1:106">
      <c r="A549">
        <f ca="1">ROW(Source!A280)</f>
        <v>280</v>
      </c>
      <c r="B549">
        <v>39278658</v>
      </c>
      <c r="C549">
        <v>39279973</v>
      </c>
      <c r="D549">
        <v>36883554</v>
      </c>
      <c r="E549">
        <v>1</v>
      </c>
      <c r="F549">
        <v>1</v>
      </c>
      <c r="G549">
        <v>1</v>
      </c>
      <c r="H549">
        <v>2</v>
      </c>
      <c r="I549" t="s">
        <v>577</v>
      </c>
      <c r="J549" t="s">
        <v>578</v>
      </c>
      <c r="K549" t="s">
        <v>579</v>
      </c>
      <c r="L549">
        <v>1368</v>
      </c>
      <c r="N549">
        <v>1011</v>
      </c>
      <c r="O549" t="s">
        <v>580</v>
      </c>
      <c r="P549" t="s">
        <v>580</v>
      </c>
      <c r="Q549">
        <v>1</v>
      </c>
      <c r="W549">
        <v>0</v>
      </c>
      <c r="X549">
        <v>1372534845</v>
      </c>
      <c r="Y549">
        <v>2.5000000000000001E-2</v>
      </c>
      <c r="AA549">
        <v>0</v>
      </c>
      <c r="AB549">
        <v>399.52</v>
      </c>
      <c r="AC549">
        <v>11.6</v>
      </c>
      <c r="AD549">
        <v>0</v>
      </c>
      <c r="AE549">
        <v>0</v>
      </c>
      <c r="AF549">
        <v>65.709999999999994</v>
      </c>
      <c r="AG549">
        <v>11.6</v>
      </c>
      <c r="AH549">
        <v>0</v>
      </c>
      <c r="AI549">
        <v>1</v>
      </c>
      <c r="AJ549">
        <v>6.08</v>
      </c>
      <c r="AK549">
        <v>1</v>
      </c>
      <c r="AL549">
        <v>1</v>
      </c>
      <c r="AN549">
        <v>0</v>
      </c>
      <c r="AO549">
        <v>1</v>
      </c>
      <c r="AP549">
        <v>1</v>
      </c>
      <c r="AQ549">
        <v>0</v>
      </c>
      <c r="AR549">
        <v>0</v>
      </c>
      <c r="AS549" t="s">
        <v>1067</v>
      </c>
      <c r="AT549">
        <v>0.02</v>
      </c>
      <c r="AU549" t="s">
        <v>1082</v>
      </c>
      <c r="AV549">
        <v>0</v>
      </c>
      <c r="AW549">
        <v>2</v>
      </c>
      <c r="AX549">
        <v>39279976</v>
      </c>
      <c r="AY549">
        <v>1</v>
      </c>
      <c r="AZ549">
        <v>0</v>
      </c>
      <c r="BA549">
        <v>533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CX549">
        <f ca="1">Y549*Source!I280</f>
        <v>7.5000000000000011E-2</v>
      </c>
      <c r="CY549">
        <f>AB549</f>
        <v>399.52</v>
      </c>
      <c r="CZ549">
        <f>AF549</f>
        <v>65.709999999999994</v>
      </c>
      <c r="DA549">
        <f>AJ549</f>
        <v>6.08</v>
      </c>
      <c r="DB549">
        <v>0</v>
      </c>
    </row>
    <row r="550" spans="1:106">
      <c r="A550">
        <f ca="1">ROW(Source!A280)</f>
        <v>280</v>
      </c>
      <c r="B550">
        <v>39278658</v>
      </c>
      <c r="C550">
        <v>39279973</v>
      </c>
      <c r="D550">
        <v>36883858</v>
      </c>
      <c r="E550">
        <v>1</v>
      </c>
      <c r="F550">
        <v>1</v>
      </c>
      <c r="G550">
        <v>1</v>
      </c>
      <c r="H550">
        <v>2</v>
      </c>
      <c r="I550" t="s">
        <v>637</v>
      </c>
      <c r="J550" t="s">
        <v>638</v>
      </c>
      <c r="K550" t="s">
        <v>639</v>
      </c>
      <c r="L550">
        <v>1368</v>
      </c>
      <c r="N550">
        <v>1011</v>
      </c>
      <c r="O550" t="s">
        <v>580</v>
      </c>
      <c r="P550" t="s">
        <v>580</v>
      </c>
      <c r="Q550">
        <v>1</v>
      </c>
      <c r="W550">
        <v>0</v>
      </c>
      <c r="X550">
        <v>-353815937</v>
      </c>
      <c r="Y550">
        <v>0.4375</v>
      </c>
      <c r="AA550">
        <v>0</v>
      </c>
      <c r="AB550">
        <v>49.25</v>
      </c>
      <c r="AC550">
        <v>0</v>
      </c>
      <c r="AD550">
        <v>0</v>
      </c>
      <c r="AE550">
        <v>0</v>
      </c>
      <c r="AF550">
        <v>8.1</v>
      </c>
      <c r="AG550">
        <v>0</v>
      </c>
      <c r="AH550">
        <v>0</v>
      </c>
      <c r="AI550">
        <v>1</v>
      </c>
      <c r="AJ550">
        <v>6.08</v>
      </c>
      <c r="AK550">
        <v>1</v>
      </c>
      <c r="AL550">
        <v>1</v>
      </c>
      <c r="AN550">
        <v>0</v>
      </c>
      <c r="AO550">
        <v>1</v>
      </c>
      <c r="AP550">
        <v>1</v>
      </c>
      <c r="AQ550">
        <v>0</v>
      </c>
      <c r="AR550">
        <v>0</v>
      </c>
      <c r="AS550" t="s">
        <v>1067</v>
      </c>
      <c r="AT550">
        <v>0.35</v>
      </c>
      <c r="AU550" t="s">
        <v>1082</v>
      </c>
      <c r="AV550">
        <v>0</v>
      </c>
      <c r="AW550">
        <v>2</v>
      </c>
      <c r="AX550">
        <v>39279977</v>
      </c>
      <c r="AY550">
        <v>1</v>
      </c>
      <c r="AZ550">
        <v>0</v>
      </c>
      <c r="BA550">
        <v>534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CX550">
        <f ca="1">Y550*Source!I280</f>
        <v>1.3125</v>
      </c>
      <c r="CY550">
        <f>AB550</f>
        <v>49.25</v>
      </c>
      <c r="CZ550">
        <f>AF550</f>
        <v>8.1</v>
      </c>
      <c r="DA550">
        <f>AJ550</f>
        <v>6.08</v>
      </c>
      <c r="DB550">
        <v>0</v>
      </c>
    </row>
    <row r="551" spans="1:106">
      <c r="A551">
        <f ca="1">ROW(Source!A280)</f>
        <v>280</v>
      </c>
      <c r="B551">
        <v>39278658</v>
      </c>
      <c r="C551">
        <v>39279973</v>
      </c>
      <c r="D551">
        <v>36799773</v>
      </c>
      <c r="E551">
        <v>1</v>
      </c>
      <c r="F551">
        <v>1</v>
      </c>
      <c r="G551">
        <v>1</v>
      </c>
      <c r="H551">
        <v>3</v>
      </c>
      <c r="I551" t="s">
        <v>962</v>
      </c>
      <c r="J551" t="s">
        <v>963</v>
      </c>
      <c r="K551" t="s">
        <v>964</v>
      </c>
      <c r="L551">
        <v>1356</v>
      </c>
      <c r="N551">
        <v>1010</v>
      </c>
      <c r="O551" t="s">
        <v>912</v>
      </c>
      <c r="P551" t="s">
        <v>912</v>
      </c>
      <c r="Q551">
        <v>1000</v>
      </c>
      <c r="W551">
        <v>0</v>
      </c>
      <c r="X551">
        <v>-1705143825</v>
      </c>
      <c r="Y551">
        <v>2E-3</v>
      </c>
      <c r="AA551">
        <v>20976</v>
      </c>
      <c r="AB551">
        <v>0</v>
      </c>
      <c r="AC551">
        <v>0</v>
      </c>
      <c r="AD551">
        <v>0</v>
      </c>
      <c r="AE551">
        <v>3450</v>
      </c>
      <c r="AF551">
        <v>0</v>
      </c>
      <c r="AG551">
        <v>0</v>
      </c>
      <c r="AH551">
        <v>0</v>
      </c>
      <c r="AI551">
        <v>6.08</v>
      </c>
      <c r="AJ551">
        <v>1</v>
      </c>
      <c r="AK551">
        <v>1</v>
      </c>
      <c r="AL551">
        <v>1</v>
      </c>
      <c r="AN551">
        <v>0</v>
      </c>
      <c r="AO551">
        <v>1</v>
      </c>
      <c r="AP551">
        <v>0</v>
      </c>
      <c r="AQ551">
        <v>0</v>
      </c>
      <c r="AR551">
        <v>0</v>
      </c>
      <c r="AS551" t="s">
        <v>1067</v>
      </c>
      <c r="AT551">
        <v>2E-3</v>
      </c>
      <c r="AU551" t="s">
        <v>1067</v>
      </c>
      <c r="AV551">
        <v>0</v>
      </c>
      <c r="AW551">
        <v>2</v>
      </c>
      <c r="AX551">
        <v>39279978</v>
      </c>
      <c r="AY551">
        <v>1</v>
      </c>
      <c r="AZ551">
        <v>0</v>
      </c>
      <c r="BA551">
        <v>535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CX551">
        <f ca="1">Y551*Source!I280</f>
        <v>6.0000000000000001E-3</v>
      </c>
      <c r="CY551">
        <f>AA551</f>
        <v>20976</v>
      </c>
      <c r="CZ551">
        <f>AE551</f>
        <v>3450</v>
      </c>
      <c r="DA551">
        <f>AI551</f>
        <v>6.08</v>
      </c>
      <c r="DB551">
        <v>0</v>
      </c>
    </row>
    <row r="552" spans="1:106">
      <c r="A552">
        <f ca="1">ROW(Source!A280)</f>
        <v>280</v>
      </c>
      <c r="B552">
        <v>39278658</v>
      </c>
      <c r="C552">
        <v>39279973</v>
      </c>
      <c r="D552">
        <v>36803269</v>
      </c>
      <c r="E552">
        <v>1</v>
      </c>
      <c r="F552">
        <v>1</v>
      </c>
      <c r="G552">
        <v>1</v>
      </c>
      <c r="H552">
        <v>3</v>
      </c>
      <c r="I552" t="s">
        <v>965</v>
      </c>
      <c r="J552" t="s">
        <v>966</v>
      </c>
      <c r="K552" t="s">
        <v>967</v>
      </c>
      <c r="L552">
        <v>1348</v>
      </c>
      <c r="N552">
        <v>1009</v>
      </c>
      <c r="O552" t="s">
        <v>1097</v>
      </c>
      <c r="P552" t="s">
        <v>1097</v>
      </c>
      <c r="Q552">
        <v>1000</v>
      </c>
      <c r="W552">
        <v>0</v>
      </c>
      <c r="X552">
        <v>-1068056325</v>
      </c>
      <c r="Y552">
        <v>1.3999999999999999E-4</v>
      </c>
      <c r="AA552">
        <v>63000.959999999999</v>
      </c>
      <c r="AB552">
        <v>0</v>
      </c>
      <c r="AC552">
        <v>0</v>
      </c>
      <c r="AD552">
        <v>0</v>
      </c>
      <c r="AE552">
        <v>10362</v>
      </c>
      <c r="AF552">
        <v>0</v>
      </c>
      <c r="AG552">
        <v>0</v>
      </c>
      <c r="AH552">
        <v>0</v>
      </c>
      <c r="AI552">
        <v>6.08</v>
      </c>
      <c r="AJ552">
        <v>1</v>
      </c>
      <c r="AK552">
        <v>1</v>
      </c>
      <c r="AL552">
        <v>1</v>
      </c>
      <c r="AN552">
        <v>0</v>
      </c>
      <c r="AO552">
        <v>1</v>
      </c>
      <c r="AP552">
        <v>0</v>
      </c>
      <c r="AQ552">
        <v>0</v>
      </c>
      <c r="AR552">
        <v>0</v>
      </c>
      <c r="AS552" t="s">
        <v>1067</v>
      </c>
      <c r="AT552">
        <v>1.3999999999999999E-4</v>
      </c>
      <c r="AU552" t="s">
        <v>1067</v>
      </c>
      <c r="AV552">
        <v>0</v>
      </c>
      <c r="AW552">
        <v>2</v>
      </c>
      <c r="AX552">
        <v>39279979</v>
      </c>
      <c r="AY552">
        <v>1</v>
      </c>
      <c r="AZ552">
        <v>0</v>
      </c>
      <c r="BA552">
        <v>536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CX552">
        <f ca="1">Y552*Source!I280</f>
        <v>4.1999999999999996E-4</v>
      </c>
      <c r="CY552">
        <f>AA552</f>
        <v>63000.959999999999</v>
      </c>
      <c r="CZ552">
        <f>AE552</f>
        <v>10362</v>
      </c>
      <c r="DA552">
        <f>AI552</f>
        <v>6.08</v>
      </c>
      <c r="DB552">
        <v>0</v>
      </c>
    </row>
    <row r="553" spans="1:106">
      <c r="A553">
        <f ca="1">ROW(Source!A280)</f>
        <v>280</v>
      </c>
      <c r="B553">
        <v>39278658</v>
      </c>
      <c r="C553">
        <v>39279973</v>
      </c>
      <c r="D553">
        <v>36804430</v>
      </c>
      <c r="E553">
        <v>1</v>
      </c>
      <c r="F553">
        <v>1</v>
      </c>
      <c r="G553">
        <v>1</v>
      </c>
      <c r="H553">
        <v>3</v>
      </c>
      <c r="I553" t="s">
        <v>980</v>
      </c>
      <c r="J553" t="s">
        <v>981</v>
      </c>
      <c r="K553" t="s">
        <v>982</v>
      </c>
      <c r="L553">
        <v>1348</v>
      </c>
      <c r="N553">
        <v>1009</v>
      </c>
      <c r="O553" t="s">
        <v>1097</v>
      </c>
      <c r="P553" t="s">
        <v>1097</v>
      </c>
      <c r="Q553">
        <v>1000</v>
      </c>
      <c r="W553">
        <v>0</v>
      </c>
      <c r="X553">
        <v>-405065451</v>
      </c>
      <c r="Y553">
        <v>1.1000000000000001E-3</v>
      </c>
      <c r="AA553">
        <v>90166.399999999994</v>
      </c>
      <c r="AB553">
        <v>0</v>
      </c>
      <c r="AC553">
        <v>0</v>
      </c>
      <c r="AD553">
        <v>0</v>
      </c>
      <c r="AE553">
        <v>14830</v>
      </c>
      <c r="AF553">
        <v>0</v>
      </c>
      <c r="AG553">
        <v>0</v>
      </c>
      <c r="AH553">
        <v>0</v>
      </c>
      <c r="AI553">
        <v>6.08</v>
      </c>
      <c r="AJ553">
        <v>1</v>
      </c>
      <c r="AK553">
        <v>1</v>
      </c>
      <c r="AL553">
        <v>1</v>
      </c>
      <c r="AN553">
        <v>0</v>
      </c>
      <c r="AO553">
        <v>1</v>
      </c>
      <c r="AP553">
        <v>0</v>
      </c>
      <c r="AQ553">
        <v>0</v>
      </c>
      <c r="AR553">
        <v>0</v>
      </c>
      <c r="AS553" t="s">
        <v>1067</v>
      </c>
      <c r="AT553">
        <v>1.1000000000000001E-3</v>
      </c>
      <c r="AU553" t="s">
        <v>1067</v>
      </c>
      <c r="AV553">
        <v>0</v>
      </c>
      <c r="AW553">
        <v>2</v>
      </c>
      <c r="AX553">
        <v>39279980</v>
      </c>
      <c r="AY553">
        <v>1</v>
      </c>
      <c r="AZ553">
        <v>0</v>
      </c>
      <c r="BA553">
        <v>537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CX553">
        <f ca="1">Y553*Source!I280</f>
        <v>3.3E-3</v>
      </c>
      <c r="CY553">
        <f>AA553</f>
        <v>90166.399999999994</v>
      </c>
      <c r="CZ553">
        <f>AE553</f>
        <v>14830</v>
      </c>
      <c r="DA553">
        <f>AI553</f>
        <v>6.08</v>
      </c>
      <c r="DB553">
        <v>0</v>
      </c>
    </row>
    <row r="554" spans="1:106">
      <c r="A554">
        <f ca="1">ROW(Source!A280)</f>
        <v>280</v>
      </c>
      <c r="B554">
        <v>39278658</v>
      </c>
      <c r="C554">
        <v>39279973</v>
      </c>
      <c r="D554">
        <v>36845064</v>
      </c>
      <c r="E554">
        <v>1</v>
      </c>
      <c r="F554">
        <v>1</v>
      </c>
      <c r="G554">
        <v>1</v>
      </c>
      <c r="H554">
        <v>3</v>
      </c>
      <c r="I554" t="s">
        <v>480</v>
      </c>
      <c r="J554" t="s">
        <v>482</v>
      </c>
      <c r="K554" t="s">
        <v>481</v>
      </c>
      <c r="L554">
        <v>1354</v>
      </c>
      <c r="N554">
        <v>1010</v>
      </c>
      <c r="O554" t="s">
        <v>86</v>
      </c>
      <c r="P554" t="s">
        <v>86</v>
      </c>
      <c r="Q554">
        <v>1</v>
      </c>
      <c r="W554">
        <v>0</v>
      </c>
      <c r="X554">
        <v>1240118236</v>
      </c>
      <c r="Y554">
        <v>1</v>
      </c>
      <c r="AA554">
        <v>1606.76</v>
      </c>
      <c r="AB554">
        <v>0</v>
      </c>
      <c r="AC554">
        <v>0</v>
      </c>
      <c r="AD554">
        <v>0</v>
      </c>
      <c r="AE554">
        <v>264.27</v>
      </c>
      <c r="AF554">
        <v>0</v>
      </c>
      <c r="AG554">
        <v>0</v>
      </c>
      <c r="AH554">
        <v>0</v>
      </c>
      <c r="AI554">
        <v>6.08</v>
      </c>
      <c r="AJ554">
        <v>1</v>
      </c>
      <c r="AK554">
        <v>1</v>
      </c>
      <c r="AL554">
        <v>1</v>
      </c>
      <c r="AN554">
        <v>0</v>
      </c>
      <c r="AO554">
        <v>0</v>
      </c>
      <c r="AP554">
        <v>0</v>
      </c>
      <c r="AQ554">
        <v>0</v>
      </c>
      <c r="AR554">
        <v>0</v>
      </c>
      <c r="AS554" t="s">
        <v>1067</v>
      </c>
      <c r="AT554">
        <v>1</v>
      </c>
      <c r="AU554" t="s">
        <v>1067</v>
      </c>
      <c r="AV554">
        <v>0</v>
      </c>
      <c r="AW554">
        <v>1</v>
      </c>
      <c r="AX554">
        <v>-1</v>
      </c>
      <c r="AY554">
        <v>0</v>
      </c>
      <c r="AZ554">
        <v>0</v>
      </c>
      <c r="BA554" t="s">
        <v>1067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CX554">
        <f ca="1">Y554*Source!I280</f>
        <v>3</v>
      </c>
      <c r="CY554">
        <f>AA554</f>
        <v>1606.76</v>
      </c>
      <c r="CZ554">
        <f>AE554</f>
        <v>264.27</v>
      </c>
      <c r="DA554">
        <f>AI554</f>
        <v>6.08</v>
      </c>
      <c r="DB554">
        <v>0</v>
      </c>
    </row>
    <row r="555" spans="1:106">
      <c r="A555">
        <f ca="1">ROW(Source!A280)</f>
        <v>280</v>
      </c>
      <c r="B555">
        <v>39278658</v>
      </c>
      <c r="C555">
        <v>39279973</v>
      </c>
      <c r="D555">
        <v>36865944</v>
      </c>
      <c r="E555">
        <v>1</v>
      </c>
      <c r="F555">
        <v>1</v>
      </c>
      <c r="G555">
        <v>1</v>
      </c>
      <c r="H555">
        <v>3</v>
      </c>
      <c r="I555" t="s">
        <v>484</v>
      </c>
      <c r="J555" t="s">
        <v>487</v>
      </c>
      <c r="K555" t="s">
        <v>485</v>
      </c>
      <c r="L555">
        <v>1035</v>
      </c>
      <c r="N555">
        <v>1013</v>
      </c>
      <c r="O555" t="s">
        <v>486</v>
      </c>
      <c r="P555" t="s">
        <v>486</v>
      </c>
      <c r="Q555">
        <v>1</v>
      </c>
      <c r="W555">
        <v>0</v>
      </c>
      <c r="X555">
        <v>-1820792578</v>
      </c>
      <c r="Y555">
        <v>2</v>
      </c>
      <c r="AA555">
        <v>397.88</v>
      </c>
      <c r="AB555">
        <v>0</v>
      </c>
      <c r="AC555">
        <v>0</v>
      </c>
      <c r="AD555">
        <v>0</v>
      </c>
      <c r="AE555">
        <v>65.44</v>
      </c>
      <c r="AF555">
        <v>0</v>
      </c>
      <c r="AG555">
        <v>0</v>
      </c>
      <c r="AH555">
        <v>0</v>
      </c>
      <c r="AI555">
        <v>6.08</v>
      </c>
      <c r="AJ555">
        <v>1</v>
      </c>
      <c r="AK555">
        <v>1</v>
      </c>
      <c r="AL555">
        <v>1</v>
      </c>
      <c r="AN555">
        <v>0</v>
      </c>
      <c r="AO555">
        <v>0</v>
      </c>
      <c r="AP555">
        <v>0</v>
      </c>
      <c r="AQ555">
        <v>0</v>
      </c>
      <c r="AR555">
        <v>0</v>
      </c>
      <c r="AS555" t="s">
        <v>1067</v>
      </c>
      <c r="AT555">
        <v>2</v>
      </c>
      <c r="AU555" t="s">
        <v>1067</v>
      </c>
      <c r="AV555">
        <v>0</v>
      </c>
      <c r="AW555">
        <v>1</v>
      </c>
      <c r="AX555">
        <v>-1</v>
      </c>
      <c r="AY555">
        <v>0</v>
      </c>
      <c r="AZ555">
        <v>0</v>
      </c>
      <c r="BA555" t="s">
        <v>1067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CX555">
        <f ca="1">Y555*Source!I280</f>
        <v>6</v>
      </c>
      <c r="CY555">
        <f>AA555</f>
        <v>397.88</v>
      </c>
      <c r="CZ555">
        <f>AE555</f>
        <v>65.44</v>
      </c>
      <c r="DA555">
        <f>AI555</f>
        <v>6.08</v>
      </c>
      <c r="DB555">
        <v>0</v>
      </c>
    </row>
    <row r="556" spans="1:106">
      <c r="A556">
        <f ca="1">ROW(Source!A283)</f>
        <v>283</v>
      </c>
      <c r="B556">
        <v>39278658</v>
      </c>
      <c r="C556">
        <v>39279985</v>
      </c>
      <c r="D556">
        <v>37113312</v>
      </c>
      <c r="E556">
        <v>1</v>
      </c>
      <c r="F556">
        <v>1</v>
      </c>
      <c r="G556">
        <v>1</v>
      </c>
      <c r="H556">
        <v>1</v>
      </c>
      <c r="I556" t="s">
        <v>983</v>
      </c>
      <c r="J556" t="s">
        <v>1067</v>
      </c>
      <c r="K556" t="s">
        <v>984</v>
      </c>
      <c r="L556">
        <v>1191</v>
      </c>
      <c r="N556">
        <v>1013</v>
      </c>
      <c r="O556" t="s">
        <v>574</v>
      </c>
      <c r="P556" t="s">
        <v>574</v>
      </c>
      <c r="Q556">
        <v>1</v>
      </c>
      <c r="W556">
        <v>0</v>
      </c>
      <c r="X556">
        <v>-1658069037</v>
      </c>
      <c r="Y556">
        <v>5.761499999999999</v>
      </c>
      <c r="AA556">
        <v>0</v>
      </c>
      <c r="AB556">
        <v>0</v>
      </c>
      <c r="AC556">
        <v>0</v>
      </c>
      <c r="AD556">
        <v>70.77</v>
      </c>
      <c r="AE556">
        <v>0</v>
      </c>
      <c r="AF556">
        <v>0</v>
      </c>
      <c r="AG556">
        <v>0</v>
      </c>
      <c r="AH556">
        <v>11.64</v>
      </c>
      <c r="AI556">
        <v>1</v>
      </c>
      <c r="AJ556">
        <v>1</v>
      </c>
      <c r="AK556">
        <v>1</v>
      </c>
      <c r="AL556">
        <v>6.08</v>
      </c>
      <c r="AN556">
        <v>0</v>
      </c>
      <c r="AO556">
        <v>1</v>
      </c>
      <c r="AP556">
        <v>1</v>
      </c>
      <c r="AQ556">
        <v>0</v>
      </c>
      <c r="AR556">
        <v>0</v>
      </c>
      <c r="AS556" t="s">
        <v>1067</v>
      </c>
      <c r="AT556">
        <v>5.01</v>
      </c>
      <c r="AU556" t="s">
        <v>1083</v>
      </c>
      <c r="AV556">
        <v>1</v>
      </c>
      <c r="AW556">
        <v>2</v>
      </c>
      <c r="AX556">
        <v>39279986</v>
      </c>
      <c r="AY556">
        <v>1</v>
      </c>
      <c r="AZ556">
        <v>0</v>
      </c>
      <c r="BA556">
        <v>540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CX556">
        <f ca="1">Y556*Source!I283</f>
        <v>26.491376999999993</v>
      </c>
      <c r="CY556">
        <f>AD556</f>
        <v>70.77</v>
      </c>
      <c r="CZ556">
        <f>AH556</f>
        <v>11.64</v>
      </c>
      <c r="DA556">
        <f>AL556</f>
        <v>6.08</v>
      </c>
      <c r="DB556">
        <v>0</v>
      </c>
    </row>
    <row r="557" spans="1:106">
      <c r="A557">
        <f ca="1">ROW(Source!A283)</f>
        <v>283</v>
      </c>
      <c r="B557">
        <v>39278658</v>
      </c>
      <c r="C557">
        <v>39279985</v>
      </c>
      <c r="D557">
        <v>36883274</v>
      </c>
      <c r="E557">
        <v>1</v>
      </c>
      <c r="F557">
        <v>1</v>
      </c>
      <c r="G557">
        <v>1</v>
      </c>
      <c r="H557">
        <v>2</v>
      </c>
      <c r="I557" t="s">
        <v>953</v>
      </c>
      <c r="J557" t="s">
        <v>954</v>
      </c>
      <c r="K557" t="s">
        <v>955</v>
      </c>
      <c r="L557">
        <v>1368</v>
      </c>
      <c r="N557">
        <v>1011</v>
      </c>
      <c r="O557" t="s">
        <v>580</v>
      </c>
      <c r="P557" t="s">
        <v>580</v>
      </c>
      <c r="Q557">
        <v>1</v>
      </c>
      <c r="W557">
        <v>0</v>
      </c>
      <c r="X557">
        <v>-1347092713</v>
      </c>
      <c r="Y557">
        <v>1.875</v>
      </c>
      <c r="AA557">
        <v>0</v>
      </c>
      <c r="AB557">
        <v>180.39</v>
      </c>
      <c r="AC557">
        <v>0</v>
      </c>
      <c r="AD557">
        <v>0</v>
      </c>
      <c r="AE557">
        <v>0</v>
      </c>
      <c r="AF557">
        <v>29.67</v>
      </c>
      <c r="AG557">
        <v>0</v>
      </c>
      <c r="AH557">
        <v>0</v>
      </c>
      <c r="AI557">
        <v>1</v>
      </c>
      <c r="AJ557">
        <v>6.08</v>
      </c>
      <c r="AK557">
        <v>1</v>
      </c>
      <c r="AL557">
        <v>1</v>
      </c>
      <c r="AN557">
        <v>0</v>
      </c>
      <c r="AO557">
        <v>1</v>
      </c>
      <c r="AP557">
        <v>1</v>
      </c>
      <c r="AQ557">
        <v>0</v>
      </c>
      <c r="AR557">
        <v>0</v>
      </c>
      <c r="AS557" t="s">
        <v>1067</v>
      </c>
      <c r="AT557">
        <v>1.5</v>
      </c>
      <c r="AU557" t="s">
        <v>1082</v>
      </c>
      <c r="AV557">
        <v>0</v>
      </c>
      <c r="AW557">
        <v>2</v>
      </c>
      <c r="AX557">
        <v>39279987</v>
      </c>
      <c r="AY557">
        <v>1</v>
      </c>
      <c r="AZ557">
        <v>0</v>
      </c>
      <c r="BA557">
        <v>541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CX557">
        <f ca="1">Y557*Source!I283</f>
        <v>8.6212499999999999</v>
      </c>
      <c r="CY557">
        <f>AB557</f>
        <v>180.39</v>
      </c>
      <c r="CZ557">
        <f>AF557</f>
        <v>29.67</v>
      </c>
      <c r="DA557">
        <f>AJ557</f>
        <v>6.08</v>
      </c>
      <c r="DB557">
        <v>0</v>
      </c>
    </row>
    <row r="558" spans="1:106">
      <c r="A558">
        <f ca="1">ROW(Source!A283)</f>
        <v>283</v>
      </c>
      <c r="B558">
        <v>39278658</v>
      </c>
      <c r="C558">
        <v>39279985</v>
      </c>
      <c r="D558">
        <v>36801792</v>
      </c>
      <c r="E558">
        <v>1</v>
      </c>
      <c r="F558">
        <v>1</v>
      </c>
      <c r="G558">
        <v>1</v>
      </c>
      <c r="H558">
        <v>3</v>
      </c>
      <c r="I558" t="s">
        <v>721</v>
      </c>
      <c r="J558" t="s">
        <v>722</v>
      </c>
      <c r="K558" t="s">
        <v>723</v>
      </c>
      <c r="L558">
        <v>1339</v>
      </c>
      <c r="N558">
        <v>1007</v>
      </c>
      <c r="O558" t="s">
        <v>1249</v>
      </c>
      <c r="P558" t="s">
        <v>1249</v>
      </c>
      <c r="Q558">
        <v>1</v>
      </c>
      <c r="W558">
        <v>0</v>
      </c>
      <c r="X558">
        <v>-1660354250</v>
      </c>
      <c r="Y558">
        <v>1</v>
      </c>
      <c r="AA558">
        <v>14.84</v>
      </c>
      <c r="AB558">
        <v>0</v>
      </c>
      <c r="AC558">
        <v>0</v>
      </c>
      <c r="AD558">
        <v>0</v>
      </c>
      <c r="AE558">
        <v>2.44</v>
      </c>
      <c r="AF558">
        <v>0</v>
      </c>
      <c r="AG558">
        <v>0</v>
      </c>
      <c r="AH558">
        <v>0</v>
      </c>
      <c r="AI558">
        <v>6.08</v>
      </c>
      <c r="AJ558">
        <v>1</v>
      </c>
      <c r="AK558">
        <v>1</v>
      </c>
      <c r="AL558">
        <v>1</v>
      </c>
      <c r="AN558">
        <v>0</v>
      </c>
      <c r="AO558">
        <v>1</v>
      </c>
      <c r="AP558">
        <v>0</v>
      </c>
      <c r="AQ558">
        <v>0</v>
      </c>
      <c r="AR558">
        <v>0</v>
      </c>
      <c r="AS558" t="s">
        <v>1067</v>
      </c>
      <c r="AT558">
        <v>1</v>
      </c>
      <c r="AU558" t="s">
        <v>1067</v>
      </c>
      <c r="AV558">
        <v>0</v>
      </c>
      <c r="AW558">
        <v>2</v>
      </c>
      <c r="AX558">
        <v>39279988</v>
      </c>
      <c r="AY558">
        <v>1</v>
      </c>
      <c r="AZ558">
        <v>0</v>
      </c>
      <c r="BA558">
        <v>542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CX558">
        <f ca="1">Y558*Source!I283</f>
        <v>4.5979999999999999</v>
      </c>
      <c r="CY558">
        <f>AA558</f>
        <v>14.84</v>
      </c>
      <c r="CZ558">
        <f>AE558</f>
        <v>2.44</v>
      </c>
      <c r="DA558">
        <f>AI558</f>
        <v>6.08</v>
      </c>
      <c r="DB558">
        <v>0</v>
      </c>
    </row>
    <row r="559" spans="1:106">
      <c r="A559">
        <f ca="1">ROW(Source!A283)</f>
        <v>283</v>
      </c>
      <c r="B559">
        <v>39278658</v>
      </c>
      <c r="C559">
        <v>39279985</v>
      </c>
      <c r="D559">
        <v>36802469</v>
      </c>
      <c r="E559">
        <v>1</v>
      </c>
      <c r="F559">
        <v>1</v>
      </c>
      <c r="G559">
        <v>1</v>
      </c>
      <c r="H559">
        <v>3</v>
      </c>
      <c r="I559" t="s">
        <v>929</v>
      </c>
      <c r="J559" t="s">
        <v>930</v>
      </c>
      <c r="K559" t="s">
        <v>931</v>
      </c>
      <c r="L559">
        <v>1346</v>
      </c>
      <c r="N559">
        <v>1009</v>
      </c>
      <c r="O559" t="s">
        <v>1227</v>
      </c>
      <c r="P559" t="s">
        <v>1227</v>
      </c>
      <c r="Q559">
        <v>1</v>
      </c>
      <c r="W559">
        <v>0</v>
      </c>
      <c r="X559">
        <v>-490687590</v>
      </c>
      <c r="Y559">
        <v>0.02</v>
      </c>
      <c r="AA559">
        <v>226.72</v>
      </c>
      <c r="AB559">
        <v>0</v>
      </c>
      <c r="AC559">
        <v>0</v>
      </c>
      <c r="AD559">
        <v>0</v>
      </c>
      <c r="AE559">
        <v>37.29</v>
      </c>
      <c r="AF559">
        <v>0</v>
      </c>
      <c r="AG559">
        <v>0</v>
      </c>
      <c r="AH559">
        <v>0</v>
      </c>
      <c r="AI559">
        <v>6.08</v>
      </c>
      <c r="AJ559">
        <v>1</v>
      </c>
      <c r="AK559">
        <v>1</v>
      </c>
      <c r="AL559">
        <v>1</v>
      </c>
      <c r="AN559">
        <v>0</v>
      </c>
      <c r="AO559">
        <v>1</v>
      </c>
      <c r="AP559">
        <v>0</v>
      </c>
      <c r="AQ559">
        <v>0</v>
      </c>
      <c r="AR559">
        <v>0</v>
      </c>
      <c r="AS559" t="s">
        <v>1067</v>
      </c>
      <c r="AT559">
        <v>0.02</v>
      </c>
      <c r="AU559" t="s">
        <v>1067</v>
      </c>
      <c r="AV559">
        <v>0</v>
      </c>
      <c r="AW559">
        <v>2</v>
      </c>
      <c r="AX559">
        <v>39279989</v>
      </c>
      <c r="AY559">
        <v>1</v>
      </c>
      <c r="AZ559">
        <v>0</v>
      </c>
      <c r="BA559">
        <v>543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CX559">
        <f ca="1">Y559*Source!I283</f>
        <v>9.196E-2</v>
      </c>
      <c r="CY559">
        <f>AA559</f>
        <v>226.72</v>
      </c>
      <c r="CZ559">
        <f>AE559</f>
        <v>37.29</v>
      </c>
      <c r="DA559">
        <f>AI559</f>
        <v>6.08</v>
      </c>
      <c r="DB559">
        <v>0</v>
      </c>
    </row>
    <row r="560" spans="1:106">
      <c r="A560">
        <f ca="1">ROW(Source!A283)</f>
        <v>283</v>
      </c>
      <c r="B560">
        <v>39278658</v>
      </c>
      <c r="C560">
        <v>39279985</v>
      </c>
      <c r="D560">
        <v>36838223</v>
      </c>
      <c r="E560">
        <v>1</v>
      </c>
      <c r="F560">
        <v>1</v>
      </c>
      <c r="G560">
        <v>1</v>
      </c>
      <c r="H560">
        <v>3</v>
      </c>
      <c r="I560" t="s">
        <v>938</v>
      </c>
      <c r="J560" t="s">
        <v>939</v>
      </c>
      <c r="K560" t="s">
        <v>940</v>
      </c>
      <c r="L560">
        <v>1348</v>
      </c>
      <c r="N560">
        <v>1009</v>
      </c>
      <c r="O560" t="s">
        <v>1097</v>
      </c>
      <c r="P560" t="s">
        <v>1097</v>
      </c>
      <c r="Q560">
        <v>1000</v>
      </c>
      <c r="W560">
        <v>0</v>
      </c>
      <c r="X560">
        <v>570223526</v>
      </c>
      <c r="Y560">
        <v>5.0000000000000002E-5</v>
      </c>
      <c r="AA560">
        <v>91923.520000000004</v>
      </c>
      <c r="AB560">
        <v>0</v>
      </c>
      <c r="AC560">
        <v>0</v>
      </c>
      <c r="AD560">
        <v>0</v>
      </c>
      <c r="AE560">
        <v>15119</v>
      </c>
      <c r="AF560">
        <v>0</v>
      </c>
      <c r="AG560">
        <v>0</v>
      </c>
      <c r="AH560">
        <v>0</v>
      </c>
      <c r="AI560">
        <v>6.08</v>
      </c>
      <c r="AJ560">
        <v>1</v>
      </c>
      <c r="AK560">
        <v>1</v>
      </c>
      <c r="AL560">
        <v>1</v>
      </c>
      <c r="AN560">
        <v>0</v>
      </c>
      <c r="AO560">
        <v>1</v>
      </c>
      <c r="AP560">
        <v>0</v>
      </c>
      <c r="AQ560">
        <v>0</v>
      </c>
      <c r="AR560">
        <v>0</v>
      </c>
      <c r="AS560" t="s">
        <v>1067</v>
      </c>
      <c r="AT560">
        <v>5.0000000000000002E-5</v>
      </c>
      <c r="AU560" t="s">
        <v>1067</v>
      </c>
      <c r="AV560">
        <v>0</v>
      </c>
      <c r="AW560">
        <v>2</v>
      </c>
      <c r="AX560">
        <v>39279990</v>
      </c>
      <c r="AY560">
        <v>1</v>
      </c>
      <c r="AZ560">
        <v>0</v>
      </c>
      <c r="BA560">
        <v>544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CX560">
        <f ca="1">Y560*Source!I283</f>
        <v>2.299E-4</v>
      </c>
      <c r="CY560">
        <f>AA560</f>
        <v>91923.520000000004</v>
      </c>
      <c r="CZ560">
        <f>AE560</f>
        <v>15119</v>
      </c>
      <c r="DA560">
        <f>AI560</f>
        <v>6.08</v>
      </c>
      <c r="DB560">
        <v>0</v>
      </c>
    </row>
    <row r="561" spans="1:106">
      <c r="A561">
        <f ca="1">ROW(Source!A283)</f>
        <v>283</v>
      </c>
      <c r="B561">
        <v>39278658</v>
      </c>
      <c r="C561">
        <v>39279985</v>
      </c>
      <c r="D561">
        <v>36838951</v>
      </c>
      <c r="E561">
        <v>1</v>
      </c>
      <c r="F561">
        <v>1</v>
      </c>
      <c r="G561">
        <v>1</v>
      </c>
      <c r="H561">
        <v>3</v>
      </c>
      <c r="I561" t="s">
        <v>941</v>
      </c>
      <c r="J561" t="s">
        <v>942</v>
      </c>
      <c r="K561" t="s">
        <v>943</v>
      </c>
      <c r="L561">
        <v>1348</v>
      </c>
      <c r="N561">
        <v>1009</v>
      </c>
      <c r="O561" t="s">
        <v>1097</v>
      </c>
      <c r="P561" t="s">
        <v>1097</v>
      </c>
      <c r="Q561">
        <v>1000</v>
      </c>
      <c r="W561">
        <v>0</v>
      </c>
      <c r="X561">
        <v>-909021926</v>
      </c>
      <c r="Y561">
        <v>2.0000000000000002E-5</v>
      </c>
      <c r="AA561">
        <v>103056</v>
      </c>
      <c r="AB561">
        <v>0</v>
      </c>
      <c r="AC561">
        <v>0</v>
      </c>
      <c r="AD561">
        <v>0</v>
      </c>
      <c r="AE561">
        <v>16950</v>
      </c>
      <c r="AF561">
        <v>0</v>
      </c>
      <c r="AG561">
        <v>0</v>
      </c>
      <c r="AH561">
        <v>0</v>
      </c>
      <c r="AI561">
        <v>6.08</v>
      </c>
      <c r="AJ561">
        <v>1</v>
      </c>
      <c r="AK561">
        <v>1</v>
      </c>
      <c r="AL561">
        <v>1</v>
      </c>
      <c r="AN561">
        <v>0</v>
      </c>
      <c r="AO561">
        <v>1</v>
      </c>
      <c r="AP561">
        <v>0</v>
      </c>
      <c r="AQ561">
        <v>0</v>
      </c>
      <c r="AR561">
        <v>0</v>
      </c>
      <c r="AS561" t="s">
        <v>1067</v>
      </c>
      <c r="AT561">
        <v>2.0000000000000002E-5</v>
      </c>
      <c r="AU561" t="s">
        <v>1067</v>
      </c>
      <c r="AV561">
        <v>0</v>
      </c>
      <c r="AW561">
        <v>2</v>
      </c>
      <c r="AX561">
        <v>39279991</v>
      </c>
      <c r="AY561">
        <v>1</v>
      </c>
      <c r="AZ561">
        <v>0</v>
      </c>
      <c r="BA561">
        <v>545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0</v>
      </c>
      <c r="BW561">
        <v>0</v>
      </c>
      <c r="CX561">
        <f ca="1">Y561*Source!I283</f>
        <v>9.1960000000000007E-5</v>
      </c>
      <c r="CY561">
        <f>AA561</f>
        <v>103056</v>
      </c>
      <c r="CZ561">
        <f>AE561</f>
        <v>16950</v>
      </c>
      <c r="DA561">
        <f>AI561</f>
        <v>6.08</v>
      </c>
      <c r="DB561">
        <v>0</v>
      </c>
    </row>
    <row r="562" spans="1:106">
      <c r="A562">
        <f ca="1">ROW(Source!A284)</f>
        <v>284</v>
      </c>
      <c r="B562">
        <v>39278658</v>
      </c>
      <c r="C562">
        <v>39280657</v>
      </c>
      <c r="D562">
        <v>37072442</v>
      </c>
      <c r="E562">
        <v>1</v>
      </c>
      <c r="F562">
        <v>1</v>
      </c>
      <c r="G562">
        <v>1</v>
      </c>
      <c r="H562">
        <v>1</v>
      </c>
      <c r="I562" t="s">
        <v>985</v>
      </c>
      <c r="J562" t="s">
        <v>1067</v>
      </c>
      <c r="K562" t="s">
        <v>986</v>
      </c>
      <c r="L562">
        <v>1191</v>
      </c>
      <c r="N562">
        <v>1013</v>
      </c>
      <c r="O562" t="s">
        <v>574</v>
      </c>
      <c r="P562" t="s">
        <v>574</v>
      </c>
      <c r="Q562">
        <v>1</v>
      </c>
      <c r="W562">
        <v>0</v>
      </c>
      <c r="X562">
        <v>1145761654</v>
      </c>
      <c r="Y562">
        <v>6.1064999999999987</v>
      </c>
      <c r="AA562">
        <v>0</v>
      </c>
      <c r="AB562">
        <v>0</v>
      </c>
      <c r="AC562">
        <v>0</v>
      </c>
      <c r="AD562">
        <v>64.75</v>
      </c>
      <c r="AE562">
        <v>0</v>
      </c>
      <c r="AF562">
        <v>0</v>
      </c>
      <c r="AG562">
        <v>0</v>
      </c>
      <c r="AH562">
        <v>10.65</v>
      </c>
      <c r="AI562">
        <v>1</v>
      </c>
      <c r="AJ562">
        <v>1</v>
      </c>
      <c r="AK562">
        <v>1</v>
      </c>
      <c r="AL562">
        <v>6.08</v>
      </c>
      <c r="AN562">
        <v>0</v>
      </c>
      <c r="AO562">
        <v>1</v>
      </c>
      <c r="AP562">
        <v>1</v>
      </c>
      <c r="AQ562">
        <v>0</v>
      </c>
      <c r="AR562">
        <v>0</v>
      </c>
      <c r="AS562" t="s">
        <v>1067</v>
      </c>
      <c r="AT562">
        <v>5.31</v>
      </c>
      <c r="AU562" t="s">
        <v>1083</v>
      </c>
      <c r="AV562">
        <v>1</v>
      </c>
      <c r="AW562">
        <v>2</v>
      </c>
      <c r="AX562">
        <v>39280658</v>
      </c>
      <c r="AY562">
        <v>1</v>
      </c>
      <c r="AZ562">
        <v>0</v>
      </c>
      <c r="BA562">
        <v>546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CX562">
        <f ca="1">Y562*Source!I284</f>
        <v>3.1240853999999998</v>
      </c>
      <c r="CY562">
        <f>AD562</f>
        <v>64.75</v>
      </c>
      <c r="CZ562">
        <f>AH562</f>
        <v>10.65</v>
      </c>
      <c r="DA562">
        <f>AL562</f>
        <v>6.08</v>
      </c>
      <c r="DB562">
        <v>0</v>
      </c>
    </row>
    <row r="563" spans="1:106">
      <c r="A563">
        <f ca="1">ROW(Source!A284)</f>
        <v>284</v>
      </c>
      <c r="B563">
        <v>39278658</v>
      </c>
      <c r="C563">
        <v>39280657</v>
      </c>
      <c r="D563">
        <v>37064876</v>
      </c>
      <c r="E563">
        <v>1</v>
      </c>
      <c r="F563">
        <v>1</v>
      </c>
      <c r="G563">
        <v>1</v>
      </c>
      <c r="H563">
        <v>1</v>
      </c>
      <c r="I563" t="s">
        <v>575</v>
      </c>
      <c r="J563" t="s">
        <v>1067</v>
      </c>
      <c r="K563" t="s">
        <v>576</v>
      </c>
      <c r="L563">
        <v>1191</v>
      </c>
      <c r="N563">
        <v>1013</v>
      </c>
      <c r="O563" t="s">
        <v>574</v>
      </c>
      <c r="P563" t="s">
        <v>574</v>
      </c>
      <c r="Q563">
        <v>1</v>
      </c>
      <c r="W563">
        <v>0</v>
      </c>
      <c r="X563">
        <v>-1417349443</v>
      </c>
      <c r="Y563">
        <v>0.02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1</v>
      </c>
      <c r="AJ563">
        <v>1</v>
      </c>
      <c r="AK563">
        <v>6.08</v>
      </c>
      <c r="AL563">
        <v>1</v>
      </c>
      <c r="AN563">
        <v>0</v>
      </c>
      <c r="AO563">
        <v>1</v>
      </c>
      <c r="AP563">
        <v>0</v>
      </c>
      <c r="AQ563">
        <v>0</v>
      </c>
      <c r="AR563">
        <v>0</v>
      </c>
      <c r="AS563" t="s">
        <v>1067</v>
      </c>
      <c r="AT563">
        <v>0.02</v>
      </c>
      <c r="AU563" t="s">
        <v>1067</v>
      </c>
      <c r="AV563">
        <v>2</v>
      </c>
      <c r="AW563">
        <v>2</v>
      </c>
      <c r="AX563">
        <v>39280659</v>
      </c>
      <c r="AY563">
        <v>1</v>
      </c>
      <c r="AZ563">
        <v>2048</v>
      </c>
      <c r="BA563">
        <v>547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CX563">
        <f ca="1">Y563*Source!I284</f>
        <v>1.0232000000000002E-2</v>
      </c>
      <c r="CY563">
        <f>AD563</f>
        <v>0</v>
      </c>
      <c r="CZ563">
        <f>AH563</f>
        <v>0</v>
      </c>
      <c r="DA563">
        <f>AL563</f>
        <v>1</v>
      </c>
      <c r="DB563">
        <v>0</v>
      </c>
    </row>
    <row r="564" spans="1:106">
      <c r="A564">
        <f ca="1">ROW(Source!A284)</f>
        <v>284</v>
      </c>
      <c r="B564">
        <v>39278658</v>
      </c>
      <c r="C564">
        <v>39280657</v>
      </c>
      <c r="D564">
        <v>36882356</v>
      </c>
      <c r="E564">
        <v>1</v>
      </c>
      <c r="F564">
        <v>1</v>
      </c>
      <c r="G564">
        <v>1</v>
      </c>
      <c r="H564">
        <v>2</v>
      </c>
      <c r="I564" t="s">
        <v>987</v>
      </c>
      <c r="J564" t="s">
        <v>988</v>
      </c>
      <c r="K564" t="s">
        <v>989</v>
      </c>
      <c r="L564">
        <v>1368</v>
      </c>
      <c r="N564">
        <v>1011</v>
      </c>
      <c r="O564" t="s">
        <v>580</v>
      </c>
      <c r="P564" t="s">
        <v>580</v>
      </c>
      <c r="Q564">
        <v>1</v>
      </c>
      <c r="W564">
        <v>0</v>
      </c>
      <c r="X564">
        <v>1047452784</v>
      </c>
      <c r="Y564">
        <v>1.2500000000000001E-2</v>
      </c>
      <c r="AA564">
        <v>0</v>
      </c>
      <c r="AB564">
        <v>10.34</v>
      </c>
      <c r="AC564">
        <v>0</v>
      </c>
      <c r="AD564">
        <v>0</v>
      </c>
      <c r="AE564">
        <v>0</v>
      </c>
      <c r="AF564">
        <v>1.7</v>
      </c>
      <c r="AG564">
        <v>0</v>
      </c>
      <c r="AH564">
        <v>0</v>
      </c>
      <c r="AI564">
        <v>1</v>
      </c>
      <c r="AJ564">
        <v>6.08</v>
      </c>
      <c r="AK564">
        <v>1</v>
      </c>
      <c r="AL564">
        <v>1</v>
      </c>
      <c r="AN564">
        <v>0</v>
      </c>
      <c r="AO564">
        <v>1</v>
      </c>
      <c r="AP564">
        <v>1</v>
      </c>
      <c r="AQ564">
        <v>0</v>
      </c>
      <c r="AR564">
        <v>0</v>
      </c>
      <c r="AS564" t="s">
        <v>1067</v>
      </c>
      <c r="AT564">
        <v>0.01</v>
      </c>
      <c r="AU564" t="s">
        <v>1082</v>
      </c>
      <c r="AV564">
        <v>0</v>
      </c>
      <c r="AW564">
        <v>2</v>
      </c>
      <c r="AX564">
        <v>39280660</v>
      </c>
      <c r="AY564">
        <v>1</v>
      </c>
      <c r="AZ564">
        <v>0</v>
      </c>
      <c r="BA564">
        <v>548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CX564">
        <f ca="1">Y564*Source!I284</f>
        <v>6.3950000000000014E-3</v>
      </c>
      <c r="CY564">
        <f>AB564</f>
        <v>10.34</v>
      </c>
      <c r="CZ564">
        <f>AF564</f>
        <v>1.7</v>
      </c>
      <c r="DA564">
        <f>AJ564</f>
        <v>6.08</v>
      </c>
      <c r="DB564">
        <v>0</v>
      </c>
    </row>
    <row r="565" spans="1:106">
      <c r="A565">
        <f ca="1">ROW(Source!A284)</f>
        <v>284</v>
      </c>
      <c r="B565">
        <v>39278658</v>
      </c>
      <c r="C565">
        <v>39280657</v>
      </c>
      <c r="D565">
        <v>36882383</v>
      </c>
      <c r="E565">
        <v>1</v>
      </c>
      <c r="F565">
        <v>1</v>
      </c>
      <c r="G565">
        <v>1</v>
      </c>
      <c r="H565">
        <v>2</v>
      </c>
      <c r="I565" t="s">
        <v>715</v>
      </c>
      <c r="J565" t="s">
        <v>716</v>
      </c>
      <c r="K565" t="s">
        <v>717</v>
      </c>
      <c r="L565">
        <v>1368</v>
      </c>
      <c r="N565">
        <v>1011</v>
      </c>
      <c r="O565" t="s">
        <v>580</v>
      </c>
      <c r="P565" t="s">
        <v>580</v>
      </c>
      <c r="Q565">
        <v>1</v>
      </c>
      <c r="W565">
        <v>0</v>
      </c>
      <c r="X565">
        <v>1225731627</v>
      </c>
      <c r="Y565">
        <v>1.2500000000000001E-2</v>
      </c>
      <c r="AA565">
        <v>0</v>
      </c>
      <c r="AB565">
        <v>547.14</v>
      </c>
      <c r="AC565">
        <v>10.06</v>
      </c>
      <c r="AD565">
        <v>0</v>
      </c>
      <c r="AE565">
        <v>0</v>
      </c>
      <c r="AF565">
        <v>89.99</v>
      </c>
      <c r="AG565">
        <v>10.06</v>
      </c>
      <c r="AH565">
        <v>0</v>
      </c>
      <c r="AI565">
        <v>1</v>
      </c>
      <c r="AJ565">
        <v>6.08</v>
      </c>
      <c r="AK565">
        <v>1</v>
      </c>
      <c r="AL565">
        <v>1</v>
      </c>
      <c r="AN565">
        <v>0</v>
      </c>
      <c r="AO565">
        <v>1</v>
      </c>
      <c r="AP565">
        <v>1</v>
      </c>
      <c r="AQ565">
        <v>0</v>
      </c>
      <c r="AR565">
        <v>0</v>
      </c>
      <c r="AS565" t="s">
        <v>1067</v>
      </c>
      <c r="AT565">
        <v>0.01</v>
      </c>
      <c r="AU565" t="s">
        <v>1082</v>
      </c>
      <c r="AV565">
        <v>0</v>
      </c>
      <c r="AW565">
        <v>2</v>
      </c>
      <c r="AX565">
        <v>39280661</v>
      </c>
      <c r="AY565">
        <v>1</v>
      </c>
      <c r="AZ565">
        <v>0</v>
      </c>
      <c r="BA565">
        <v>549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CX565">
        <f ca="1">Y565*Source!I284</f>
        <v>6.3950000000000014E-3</v>
      </c>
      <c r="CY565">
        <f>AB565</f>
        <v>547.14</v>
      </c>
      <c r="CZ565">
        <f>AF565</f>
        <v>89.99</v>
      </c>
      <c r="DA565">
        <f>AJ565</f>
        <v>6.08</v>
      </c>
      <c r="DB565">
        <v>0</v>
      </c>
    </row>
    <row r="566" spans="1:106">
      <c r="A566">
        <f ca="1">ROW(Source!A284)</f>
        <v>284</v>
      </c>
      <c r="B566">
        <v>39278658</v>
      </c>
      <c r="C566">
        <v>39280657</v>
      </c>
      <c r="D566">
        <v>36883554</v>
      </c>
      <c r="E566">
        <v>1</v>
      </c>
      <c r="F566">
        <v>1</v>
      </c>
      <c r="G566">
        <v>1</v>
      </c>
      <c r="H566">
        <v>2</v>
      </c>
      <c r="I566" t="s">
        <v>577</v>
      </c>
      <c r="J566" t="s">
        <v>578</v>
      </c>
      <c r="K566" t="s">
        <v>579</v>
      </c>
      <c r="L566">
        <v>1368</v>
      </c>
      <c r="N566">
        <v>1011</v>
      </c>
      <c r="O566" t="s">
        <v>580</v>
      </c>
      <c r="P566" t="s">
        <v>580</v>
      </c>
      <c r="Q566">
        <v>1</v>
      </c>
      <c r="W566">
        <v>0</v>
      </c>
      <c r="X566">
        <v>1372534845</v>
      </c>
      <c r="Y566">
        <v>1.2500000000000001E-2</v>
      </c>
      <c r="AA566">
        <v>0</v>
      </c>
      <c r="AB566">
        <v>399.52</v>
      </c>
      <c r="AC566">
        <v>11.6</v>
      </c>
      <c r="AD566">
        <v>0</v>
      </c>
      <c r="AE566">
        <v>0</v>
      </c>
      <c r="AF566">
        <v>65.709999999999994</v>
      </c>
      <c r="AG566">
        <v>11.6</v>
      </c>
      <c r="AH566">
        <v>0</v>
      </c>
      <c r="AI566">
        <v>1</v>
      </c>
      <c r="AJ566">
        <v>6.08</v>
      </c>
      <c r="AK566">
        <v>1</v>
      </c>
      <c r="AL566">
        <v>1</v>
      </c>
      <c r="AN566">
        <v>0</v>
      </c>
      <c r="AO566">
        <v>1</v>
      </c>
      <c r="AP566">
        <v>1</v>
      </c>
      <c r="AQ566">
        <v>0</v>
      </c>
      <c r="AR566">
        <v>0</v>
      </c>
      <c r="AS566" t="s">
        <v>1067</v>
      </c>
      <c r="AT566">
        <v>0.01</v>
      </c>
      <c r="AU566" t="s">
        <v>1082</v>
      </c>
      <c r="AV566">
        <v>0</v>
      </c>
      <c r="AW566">
        <v>2</v>
      </c>
      <c r="AX566">
        <v>39280662</v>
      </c>
      <c r="AY566">
        <v>1</v>
      </c>
      <c r="AZ566">
        <v>0</v>
      </c>
      <c r="BA566">
        <v>550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CX566">
        <f ca="1">Y566*Source!I284</f>
        <v>6.3950000000000014E-3</v>
      </c>
      <c r="CY566">
        <f>AB566</f>
        <v>399.52</v>
      </c>
      <c r="CZ566">
        <f>AF566</f>
        <v>65.709999999999994</v>
      </c>
      <c r="DA566">
        <f>AJ566</f>
        <v>6.08</v>
      </c>
      <c r="DB566">
        <v>0</v>
      </c>
    </row>
    <row r="567" spans="1:106">
      <c r="A567">
        <f ca="1">ROW(Source!A284)</f>
        <v>284</v>
      </c>
      <c r="B567">
        <v>39278658</v>
      </c>
      <c r="C567">
        <v>39280657</v>
      </c>
      <c r="D567">
        <v>36884416</v>
      </c>
      <c r="E567">
        <v>1</v>
      </c>
      <c r="F567">
        <v>1</v>
      </c>
      <c r="G567">
        <v>1</v>
      </c>
      <c r="H567">
        <v>2</v>
      </c>
      <c r="I567" t="s">
        <v>809</v>
      </c>
      <c r="J567" t="s">
        <v>810</v>
      </c>
      <c r="K567" t="s">
        <v>811</v>
      </c>
      <c r="L567">
        <v>1368</v>
      </c>
      <c r="N567">
        <v>1011</v>
      </c>
      <c r="O567" t="s">
        <v>580</v>
      </c>
      <c r="P567" t="s">
        <v>580</v>
      </c>
      <c r="Q567">
        <v>1</v>
      </c>
      <c r="W567">
        <v>0</v>
      </c>
      <c r="X567">
        <v>271748449</v>
      </c>
      <c r="Y567">
        <v>1.4000000000000001</v>
      </c>
      <c r="AA567">
        <v>0</v>
      </c>
      <c r="AB567">
        <v>41.47</v>
      </c>
      <c r="AC567">
        <v>0</v>
      </c>
      <c r="AD567">
        <v>0</v>
      </c>
      <c r="AE567">
        <v>0</v>
      </c>
      <c r="AF567">
        <v>6.82</v>
      </c>
      <c r="AG567">
        <v>0</v>
      </c>
      <c r="AH567">
        <v>0</v>
      </c>
      <c r="AI567">
        <v>1</v>
      </c>
      <c r="AJ567">
        <v>6.08</v>
      </c>
      <c r="AK567">
        <v>1</v>
      </c>
      <c r="AL567">
        <v>1</v>
      </c>
      <c r="AN567">
        <v>0</v>
      </c>
      <c r="AO567">
        <v>1</v>
      </c>
      <c r="AP567">
        <v>1</v>
      </c>
      <c r="AQ567">
        <v>0</v>
      </c>
      <c r="AR567">
        <v>0</v>
      </c>
      <c r="AS567" t="s">
        <v>1067</v>
      </c>
      <c r="AT567">
        <v>1.1200000000000001</v>
      </c>
      <c r="AU567" t="s">
        <v>1082</v>
      </c>
      <c r="AV567">
        <v>0</v>
      </c>
      <c r="AW567">
        <v>2</v>
      </c>
      <c r="AX567">
        <v>39280663</v>
      </c>
      <c r="AY567">
        <v>1</v>
      </c>
      <c r="AZ567">
        <v>0</v>
      </c>
      <c r="BA567">
        <v>551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CX567">
        <f ca="1">Y567*Source!I284</f>
        <v>0.7162400000000001</v>
      </c>
      <c r="CY567">
        <f>AB567</f>
        <v>41.47</v>
      </c>
      <c r="CZ567">
        <f>AF567</f>
        <v>6.82</v>
      </c>
      <c r="DA567">
        <f>AJ567</f>
        <v>6.08</v>
      </c>
      <c r="DB567">
        <v>0</v>
      </c>
    </row>
    <row r="568" spans="1:106">
      <c r="A568">
        <f ca="1">ROW(Source!A284)</f>
        <v>284</v>
      </c>
      <c r="B568">
        <v>39278658</v>
      </c>
      <c r="C568">
        <v>39280657</v>
      </c>
      <c r="D568">
        <v>36837948</v>
      </c>
      <c r="E568">
        <v>1</v>
      </c>
      <c r="F568">
        <v>1</v>
      </c>
      <c r="G568">
        <v>1</v>
      </c>
      <c r="H568">
        <v>3</v>
      </c>
      <c r="I568" t="s">
        <v>622</v>
      </c>
      <c r="J568" t="s">
        <v>623</v>
      </c>
      <c r="K568" t="s">
        <v>624</v>
      </c>
      <c r="L568">
        <v>1348</v>
      </c>
      <c r="N568">
        <v>1009</v>
      </c>
      <c r="O568" t="s">
        <v>1097</v>
      </c>
      <c r="P568" t="s">
        <v>1097</v>
      </c>
      <c r="Q568">
        <v>1000</v>
      </c>
      <c r="W568">
        <v>0</v>
      </c>
      <c r="X568">
        <v>-1655298345</v>
      </c>
      <c r="Y568">
        <v>1.2E-2</v>
      </c>
      <c r="AA568">
        <v>94969.600000000006</v>
      </c>
      <c r="AB568">
        <v>0</v>
      </c>
      <c r="AC568">
        <v>0</v>
      </c>
      <c r="AD568">
        <v>0</v>
      </c>
      <c r="AE568">
        <v>15620</v>
      </c>
      <c r="AF568">
        <v>0</v>
      </c>
      <c r="AG568">
        <v>0</v>
      </c>
      <c r="AH568">
        <v>0</v>
      </c>
      <c r="AI568">
        <v>6.08</v>
      </c>
      <c r="AJ568">
        <v>1</v>
      </c>
      <c r="AK568">
        <v>1</v>
      </c>
      <c r="AL568">
        <v>1</v>
      </c>
      <c r="AN568">
        <v>0</v>
      </c>
      <c r="AO568">
        <v>1</v>
      </c>
      <c r="AP568">
        <v>0</v>
      </c>
      <c r="AQ568">
        <v>0</v>
      </c>
      <c r="AR568">
        <v>0</v>
      </c>
      <c r="AS568" t="s">
        <v>1067</v>
      </c>
      <c r="AT568">
        <v>1.2E-2</v>
      </c>
      <c r="AU568" t="s">
        <v>1067</v>
      </c>
      <c r="AV568">
        <v>0</v>
      </c>
      <c r="AW568">
        <v>2</v>
      </c>
      <c r="AX568">
        <v>39280664</v>
      </c>
      <c r="AY568">
        <v>1</v>
      </c>
      <c r="AZ568">
        <v>0</v>
      </c>
      <c r="BA568">
        <v>552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CX568">
        <f ca="1">Y568*Source!I284</f>
        <v>6.1392000000000009E-3</v>
      </c>
      <c r="CY568">
        <f>AA568</f>
        <v>94969.600000000006</v>
      </c>
      <c r="CZ568">
        <f>AE568</f>
        <v>15620</v>
      </c>
      <c r="DA568">
        <f>AI568</f>
        <v>6.08</v>
      </c>
      <c r="DB568">
        <v>0</v>
      </c>
    </row>
    <row r="569" spans="1:106">
      <c r="A569">
        <f ca="1">ROW(Source!A284)</f>
        <v>284</v>
      </c>
      <c r="B569">
        <v>39278658</v>
      </c>
      <c r="C569">
        <v>39280657</v>
      </c>
      <c r="D569">
        <v>36839083</v>
      </c>
      <c r="E569">
        <v>1</v>
      </c>
      <c r="F569">
        <v>1</v>
      </c>
      <c r="G569">
        <v>1</v>
      </c>
      <c r="H569">
        <v>3</v>
      </c>
      <c r="I569" t="s">
        <v>990</v>
      </c>
      <c r="J569" t="s">
        <v>991</v>
      </c>
      <c r="K569" t="s">
        <v>992</v>
      </c>
      <c r="L569">
        <v>1348</v>
      </c>
      <c r="N569">
        <v>1009</v>
      </c>
      <c r="O569" t="s">
        <v>1097</v>
      </c>
      <c r="P569" t="s">
        <v>1097</v>
      </c>
      <c r="Q569">
        <v>1000</v>
      </c>
      <c r="W569">
        <v>0</v>
      </c>
      <c r="X569">
        <v>1262170789</v>
      </c>
      <c r="Y569">
        <v>2E-3</v>
      </c>
      <c r="AA569">
        <v>46451.199999999997</v>
      </c>
      <c r="AB569">
        <v>0</v>
      </c>
      <c r="AC569">
        <v>0</v>
      </c>
      <c r="AD569">
        <v>0</v>
      </c>
      <c r="AE569">
        <v>7640</v>
      </c>
      <c r="AF569">
        <v>0</v>
      </c>
      <c r="AG569">
        <v>0</v>
      </c>
      <c r="AH569">
        <v>0</v>
      </c>
      <c r="AI569">
        <v>6.08</v>
      </c>
      <c r="AJ569">
        <v>1</v>
      </c>
      <c r="AK569">
        <v>1</v>
      </c>
      <c r="AL569">
        <v>1</v>
      </c>
      <c r="AN569">
        <v>0</v>
      </c>
      <c r="AO569">
        <v>1</v>
      </c>
      <c r="AP569">
        <v>0</v>
      </c>
      <c r="AQ569">
        <v>0</v>
      </c>
      <c r="AR569">
        <v>0</v>
      </c>
      <c r="AS569" t="s">
        <v>1067</v>
      </c>
      <c r="AT569">
        <v>2E-3</v>
      </c>
      <c r="AU569" t="s">
        <v>1067</v>
      </c>
      <c r="AV569">
        <v>0</v>
      </c>
      <c r="AW569">
        <v>2</v>
      </c>
      <c r="AX569">
        <v>39280665</v>
      </c>
      <c r="AY569">
        <v>1</v>
      </c>
      <c r="AZ569">
        <v>0</v>
      </c>
      <c r="BA569">
        <v>553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CX569">
        <f ca="1">Y569*Source!I284</f>
        <v>1.0232000000000002E-3</v>
      </c>
      <c r="CY569">
        <f>AA569</f>
        <v>46451.199999999997</v>
      </c>
      <c r="CZ569">
        <f>AE569</f>
        <v>7640</v>
      </c>
      <c r="DA569">
        <f>AI569</f>
        <v>6.08</v>
      </c>
      <c r="DB569">
        <v>0</v>
      </c>
    </row>
    <row r="570" spans="1:106">
      <c r="A570">
        <f ca="1">ROW(Source!A285)</f>
        <v>285</v>
      </c>
      <c r="B570">
        <v>39278658</v>
      </c>
      <c r="C570">
        <v>39280666</v>
      </c>
      <c r="D570">
        <v>37064928</v>
      </c>
      <c r="E570">
        <v>1</v>
      </c>
      <c r="F570">
        <v>1</v>
      </c>
      <c r="G570">
        <v>1</v>
      </c>
      <c r="H570">
        <v>1</v>
      </c>
      <c r="I570" t="s">
        <v>741</v>
      </c>
      <c r="J570" t="s">
        <v>1067</v>
      </c>
      <c r="K570" t="s">
        <v>742</v>
      </c>
      <c r="L570">
        <v>1191</v>
      </c>
      <c r="N570">
        <v>1013</v>
      </c>
      <c r="O570" t="s">
        <v>574</v>
      </c>
      <c r="P570" t="s">
        <v>574</v>
      </c>
      <c r="Q570">
        <v>1</v>
      </c>
      <c r="W570">
        <v>0</v>
      </c>
      <c r="X570">
        <v>145020957</v>
      </c>
      <c r="Y570">
        <v>4.4044999999999996</v>
      </c>
      <c r="AA570">
        <v>0</v>
      </c>
      <c r="AB570">
        <v>0</v>
      </c>
      <c r="AC570">
        <v>0</v>
      </c>
      <c r="AD570">
        <v>55.15</v>
      </c>
      <c r="AE570">
        <v>0</v>
      </c>
      <c r="AF570">
        <v>0</v>
      </c>
      <c r="AG570">
        <v>0</v>
      </c>
      <c r="AH570">
        <v>9.07</v>
      </c>
      <c r="AI570">
        <v>1</v>
      </c>
      <c r="AJ570">
        <v>1</v>
      </c>
      <c r="AK570">
        <v>1</v>
      </c>
      <c r="AL570">
        <v>6.08</v>
      </c>
      <c r="AN570">
        <v>0</v>
      </c>
      <c r="AO570">
        <v>1</v>
      </c>
      <c r="AP570">
        <v>1</v>
      </c>
      <c r="AQ570">
        <v>0</v>
      </c>
      <c r="AR570">
        <v>0</v>
      </c>
      <c r="AS570" t="s">
        <v>1067</v>
      </c>
      <c r="AT570">
        <v>3.83</v>
      </c>
      <c r="AU570" t="s">
        <v>1083</v>
      </c>
      <c r="AV570">
        <v>1</v>
      </c>
      <c r="AW570">
        <v>2</v>
      </c>
      <c r="AX570">
        <v>39280667</v>
      </c>
      <c r="AY570">
        <v>1</v>
      </c>
      <c r="AZ570">
        <v>0</v>
      </c>
      <c r="BA570">
        <v>554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CX570">
        <f ca="1">Y570*Source!I285</f>
        <v>2.2533422000000001</v>
      </c>
      <c r="CY570">
        <f>AD570</f>
        <v>55.15</v>
      </c>
      <c r="CZ570">
        <f>AH570</f>
        <v>9.07</v>
      </c>
      <c r="DA570">
        <f>AL570</f>
        <v>6.08</v>
      </c>
      <c r="DB570">
        <v>0</v>
      </c>
    </row>
    <row r="571" spans="1:106">
      <c r="A571">
        <f ca="1">ROW(Source!A285)</f>
        <v>285</v>
      </c>
      <c r="B571">
        <v>39278658</v>
      </c>
      <c r="C571">
        <v>39280666</v>
      </c>
      <c r="D571">
        <v>37064876</v>
      </c>
      <c r="E571">
        <v>1</v>
      </c>
      <c r="F571">
        <v>1</v>
      </c>
      <c r="G571">
        <v>1</v>
      </c>
      <c r="H571">
        <v>1</v>
      </c>
      <c r="I571" t="s">
        <v>575</v>
      </c>
      <c r="J571" t="s">
        <v>1067</v>
      </c>
      <c r="K571" t="s">
        <v>576</v>
      </c>
      <c r="L571">
        <v>1191</v>
      </c>
      <c r="N571">
        <v>1013</v>
      </c>
      <c r="O571" t="s">
        <v>574</v>
      </c>
      <c r="P571" t="s">
        <v>574</v>
      </c>
      <c r="Q571">
        <v>1</v>
      </c>
      <c r="W571">
        <v>0</v>
      </c>
      <c r="X571">
        <v>-1417349443</v>
      </c>
      <c r="Y571">
        <v>0.02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1</v>
      </c>
      <c r="AJ571">
        <v>1</v>
      </c>
      <c r="AK571">
        <v>6.08</v>
      </c>
      <c r="AL571">
        <v>1</v>
      </c>
      <c r="AN571">
        <v>0</v>
      </c>
      <c r="AO571">
        <v>1</v>
      </c>
      <c r="AP571">
        <v>0</v>
      </c>
      <c r="AQ571">
        <v>0</v>
      </c>
      <c r="AR571">
        <v>0</v>
      </c>
      <c r="AS571" t="s">
        <v>1067</v>
      </c>
      <c r="AT571">
        <v>0.02</v>
      </c>
      <c r="AU571" t="s">
        <v>1067</v>
      </c>
      <c r="AV571">
        <v>2</v>
      </c>
      <c r="AW571">
        <v>2</v>
      </c>
      <c r="AX571">
        <v>39280668</v>
      </c>
      <c r="AY571">
        <v>1</v>
      </c>
      <c r="AZ571">
        <v>2048</v>
      </c>
      <c r="BA571">
        <v>555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CX571">
        <f ca="1">Y571*Source!I285</f>
        <v>1.0232000000000002E-2</v>
      </c>
      <c r="CY571">
        <f>AD571</f>
        <v>0</v>
      </c>
      <c r="CZ571">
        <f>AH571</f>
        <v>0</v>
      </c>
      <c r="DA571">
        <f>AL571</f>
        <v>1</v>
      </c>
      <c r="DB571">
        <v>0</v>
      </c>
    </row>
    <row r="572" spans="1:106">
      <c r="A572">
        <f ca="1">ROW(Source!A285)</f>
        <v>285</v>
      </c>
      <c r="B572">
        <v>39278658</v>
      </c>
      <c r="C572">
        <v>39280666</v>
      </c>
      <c r="D572">
        <v>36882356</v>
      </c>
      <c r="E572">
        <v>1</v>
      </c>
      <c r="F572">
        <v>1</v>
      </c>
      <c r="G572">
        <v>1</v>
      </c>
      <c r="H572">
        <v>2</v>
      </c>
      <c r="I572" t="s">
        <v>987</v>
      </c>
      <c r="J572" t="s">
        <v>988</v>
      </c>
      <c r="K572" t="s">
        <v>989</v>
      </c>
      <c r="L572">
        <v>1368</v>
      </c>
      <c r="N572">
        <v>1011</v>
      </c>
      <c r="O572" t="s">
        <v>580</v>
      </c>
      <c r="P572" t="s">
        <v>580</v>
      </c>
      <c r="Q572">
        <v>1</v>
      </c>
      <c r="W572">
        <v>0</v>
      </c>
      <c r="X572">
        <v>1047452784</v>
      </c>
      <c r="Y572">
        <v>1.2500000000000001E-2</v>
      </c>
      <c r="AA572">
        <v>0</v>
      </c>
      <c r="AB572">
        <v>10.34</v>
      </c>
      <c r="AC572">
        <v>0</v>
      </c>
      <c r="AD572">
        <v>0</v>
      </c>
      <c r="AE572">
        <v>0</v>
      </c>
      <c r="AF572">
        <v>1.7</v>
      </c>
      <c r="AG572">
        <v>0</v>
      </c>
      <c r="AH572">
        <v>0</v>
      </c>
      <c r="AI572">
        <v>1</v>
      </c>
      <c r="AJ572">
        <v>6.08</v>
      </c>
      <c r="AK572">
        <v>1</v>
      </c>
      <c r="AL572">
        <v>1</v>
      </c>
      <c r="AN572">
        <v>0</v>
      </c>
      <c r="AO572">
        <v>1</v>
      </c>
      <c r="AP572">
        <v>1</v>
      </c>
      <c r="AQ572">
        <v>0</v>
      </c>
      <c r="AR572">
        <v>0</v>
      </c>
      <c r="AS572" t="s">
        <v>1067</v>
      </c>
      <c r="AT572">
        <v>0.01</v>
      </c>
      <c r="AU572" t="s">
        <v>1082</v>
      </c>
      <c r="AV572">
        <v>0</v>
      </c>
      <c r="AW572">
        <v>2</v>
      </c>
      <c r="AX572">
        <v>39280669</v>
      </c>
      <c r="AY572">
        <v>1</v>
      </c>
      <c r="AZ572">
        <v>0</v>
      </c>
      <c r="BA572">
        <v>556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CX572">
        <f ca="1">Y572*Source!I285</f>
        <v>6.3950000000000014E-3</v>
      </c>
      <c r="CY572">
        <f>AB572</f>
        <v>10.34</v>
      </c>
      <c r="CZ572">
        <f>AF572</f>
        <v>1.7</v>
      </c>
      <c r="DA572">
        <f>AJ572</f>
        <v>6.08</v>
      </c>
      <c r="DB572">
        <v>0</v>
      </c>
    </row>
    <row r="573" spans="1:106">
      <c r="A573">
        <f ca="1">ROW(Source!A285)</f>
        <v>285</v>
      </c>
      <c r="B573">
        <v>39278658</v>
      </c>
      <c r="C573">
        <v>39280666</v>
      </c>
      <c r="D573">
        <v>36882383</v>
      </c>
      <c r="E573">
        <v>1</v>
      </c>
      <c r="F573">
        <v>1</v>
      </c>
      <c r="G573">
        <v>1</v>
      </c>
      <c r="H573">
        <v>2</v>
      </c>
      <c r="I573" t="s">
        <v>715</v>
      </c>
      <c r="J573" t="s">
        <v>716</v>
      </c>
      <c r="K573" t="s">
        <v>717</v>
      </c>
      <c r="L573">
        <v>1368</v>
      </c>
      <c r="N573">
        <v>1011</v>
      </c>
      <c r="O573" t="s">
        <v>580</v>
      </c>
      <c r="P573" t="s">
        <v>580</v>
      </c>
      <c r="Q573">
        <v>1</v>
      </c>
      <c r="W573">
        <v>0</v>
      </c>
      <c r="X573">
        <v>1225731627</v>
      </c>
      <c r="Y573">
        <v>1.2500000000000001E-2</v>
      </c>
      <c r="AA573">
        <v>0</v>
      </c>
      <c r="AB573">
        <v>547.14</v>
      </c>
      <c r="AC573">
        <v>10.06</v>
      </c>
      <c r="AD573">
        <v>0</v>
      </c>
      <c r="AE573">
        <v>0</v>
      </c>
      <c r="AF573">
        <v>89.99</v>
      </c>
      <c r="AG573">
        <v>10.06</v>
      </c>
      <c r="AH573">
        <v>0</v>
      </c>
      <c r="AI573">
        <v>1</v>
      </c>
      <c r="AJ573">
        <v>6.08</v>
      </c>
      <c r="AK573">
        <v>1</v>
      </c>
      <c r="AL573">
        <v>1</v>
      </c>
      <c r="AN573">
        <v>0</v>
      </c>
      <c r="AO573">
        <v>1</v>
      </c>
      <c r="AP573">
        <v>1</v>
      </c>
      <c r="AQ573">
        <v>0</v>
      </c>
      <c r="AR573">
        <v>0</v>
      </c>
      <c r="AS573" t="s">
        <v>1067</v>
      </c>
      <c r="AT573">
        <v>0.01</v>
      </c>
      <c r="AU573" t="s">
        <v>1082</v>
      </c>
      <c r="AV573">
        <v>0</v>
      </c>
      <c r="AW573">
        <v>2</v>
      </c>
      <c r="AX573">
        <v>39280670</v>
      </c>
      <c r="AY573">
        <v>1</v>
      </c>
      <c r="AZ573">
        <v>0</v>
      </c>
      <c r="BA573">
        <v>557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CX573">
        <f ca="1">Y573*Source!I285</f>
        <v>6.3950000000000014E-3</v>
      </c>
      <c r="CY573">
        <f>AB573</f>
        <v>547.14</v>
      </c>
      <c r="CZ573">
        <f>AF573</f>
        <v>89.99</v>
      </c>
      <c r="DA573">
        <f>AJ573</f>
        <v>6.08</v>
      </c>
      <c r="DB573">
        <v>0</v>
      </c>
    </row>
    <row r="574" spans="1:106">
      <c r="A574">
        <f ca="1">ROW(Source!A285)</f>
        <v>285</v>
      </c>
      <c r="B574">
        <v>39278658</v>
      </c>
      <c r="C574">
        <v>39280666</v>
      </c>
      <c r="D574">
        <v>36883554</v>
      </c>
      <c r="E574">
        <v>1</v>
      </c>
      <c r="F574">
        <v>1</v>
      </c>
      <c r="G574">
        <v>1</v>
      </c>
      <c r="H574">
        <v>2</v>
      </c>
      <c r="I574" t="s">
        <v>577</v>
      </c>
      <c r="J574" t="s">
        <v>578</v>
      </c>
      <c r="K574" t="s">
        <v>579</v>
      </c>
      <c r="L574">
        <v>1368</v>
      </c>
      <c r="N574">
        <v>1011</v>
      </c>
      <c r="O574" t="s">
        <v>580</v>
      </c>
      <c r="P574" t="s">
        <v>580</v>
      </c>
      <c r="Q574">
        <v>1</v>
      </c>
      <c r="W574">
        <v>0</v>
      </c>
      <c r="X574">
        <v>1372534845</v>
      </c>
      <c r="Y574">
        <v>1.2500000000000001E-2</v>
      </c>
      <c r="AA574">
        <v>0</v>
      </c>
      <c r="AB574">
        <v>399.52</v>
      </c>
      <c r="AC574">
        <v>11.6</v>
      </c>
      <c r="AD574">
        <v>0</v>
      </c>
      <c r="AE574">
        <v>0</v>
      </c>
      <c r="AF574">
        <v>65.709999999999994</v>
      </c>
      <c r="AG574">
        <v>11.6</v>
      </c>
      <c r="AH574">
        <v>0</v>
      </c>
      <c r="AI574">
        <v>1</v>
      </c>
      <c r="AJ574">
        <v>6.08</v>
      </c>
      <c r="AK574">
        <v>1</v>
      </c>
      <c r="AL574">
        <v>1</v>
      </c>
      <c r="AN574">
        <v>0</v>
      </c>
      <c r="AO574">
        <v>1</v>
      </c>
      <c r="AP574">
        <v>1</v>
      </c>
      <c r="AQ574">
        <v>0</v>
      </c>
      <c r="AR574">
        <v>0</v>
      </c>
      <c r="AS574" t="s">
        <v>1067</v>
      </c>
      <c r="AT574">
        <v>0.01</v>
      </c>
      <c r="AU574" t="s">
        <v>1082</v>
      </c>
      <c r="AV574">
        <v>0</v>
      </c>
      <c r="AW574">
        <v>2</v>
      </c>
      <c r="AX574">
        <v>39280671</v>
      </c>
      <c r="AY574">
        <v>1</v>
      </c>
      <c r="AZ574">
        <v>0</v>
      </c>
      <c r="BA574">
        <v>558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CX574">
        <f ca="1">Y574*Source!I285</f>
        <v>6.3950000000000014E-3</v>
      </c>
      <c r="CY574">
        <f>AB574</f>
        <v>399.52</v>
      </c>
      <c r="CZ574">
        <f>AF574</f>
        <v>65.709999999999994</v>
      </c>
      <c r="DA574">
        <f>AJ574</f>
        <v>6.08</v>
      </c>
      <c r="DB574">
        <v>0</v>
      </c>
    </row>
    <row r="575" spans="1:106">
      <c r="A575">
        <f ca="1">ROW(Source!A285)</f>
        <v>285</v>
      </c>
      <c r="B575">
        <v>39278658</v>
      </c>
      <c r="C575">
        <v>39280666</v>
      </c>
      <c r="D575">
        <v>36884416</v>
      </c>
      <c r="E575">
        <v>1</v>
      </c>
      <c r="F575">
        <v>1</v>
      </c>
      <c r="G575">
        <v>1</v>
      </c>
      <c r="H575">
        <v>2</v>
      </c>
      <c r="I575" t="s">
        <v>809</v>
      </c>
      <c r="J575" t="s">
        <v>810</v>
      </c>
      <c r="K575" t="s">
        <v>811</v>
      </c>
      <c r="L575">
        <v>1368</v>
      </c>
      <c r="N575">
        <v>1011</v>
      </c>
      <c r="O575" t="s">
        <v>580</v>
      </c>
      <c r="P575" t="s">
        <v>580</v>
      </c>
      <c r="Q575">
        <v>1</v>
      </c>
      <c r="W575">
        <v>0</v>
      </c>
      <c r="X575">
        <v>271748449</v>
      </c>
      <c r="Y575">
        <v>0.8125</v>
      </c>
      <c r="AA575">
        <v>0</v>
      </c>
      <c r="AB575">
        <v>41.47</v>
      </c>
      <c r="AC575">
        <v>0</v>
      </c>
      <c r="AD575">
        <v>0</v>
      </c>
      <c r="AE575">
        <v>0</v>
      </c>
      <c r="AF575">
        <v>6.82</v>
      </c>
      <c r="AG575">
        <v>0</v>
      </c>
      <c r="AH575">
        <v>0</v>
      </c>
      <c r="AI575">
        <v>1</v>
      </c>
      <c r="AJ575">
        <v>6.08</v>
      </c>
      <c r="AK575">
        <v>1</v>
      </c>
      <c r="AL575">
        <v>1</v>
      </c>
      <c r="AN575">
        <v>0</v>
      </c>
      <c r="AO575">
        <v>1</v>
      </c>
      <c r="AP575">
        <v>1</v>
      </c>
      <c r="AQ575">
        <v>0</v>
      </c>
      <c r="AR575">
        <v>0</v>
      </c>
      <c r="AS575" t="s">
        <v>1067</v>
      </c>
      <c r="AT575">
        <v>0.65</v>
      </c>
      <c r="AU575" t="s">
        <v>1082</v>
      </c>
      <c r="AV575">
        <v>0</v>
      </c>
      <c r="AW575">
        <v>2</v>
      </c>
      <c r="AX575">
        <v>39280672</v>
      </c>
      <c r="AY575">
        <v>1</v>
      </c>
      <c r="AZ575">
        <v>0</v>
      </c>
      <c r="BA575">
        <v>559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CX575">
        <f ca="1">Y575*Source!I285</f>
        <v>0.41567500000000002</v>
      </c>
      <c r="CY575">
        <f>AB575</f>
        <v>41.47</v>
      </c>
      <c r="CZ575">
        <f>AF575</f>
        <v>6.82</v>
      </c>
      <c r="DA575">
        <f>AJ575</f>
        <v>6.08</v>
      </c>
      <c r="DB575">
        <v>0</v>
      </c>
    </row>
    <row r="576" spans="1:106">
      <c r="A576">
        <f ca="1">ROW(Source!A285)</f>
        <v>285</v>
      </c>
      <c r="B576">
        <v>39278658</v>
      </c>
      <c r="C576">
        <v>39280666</v>
      </c>
      <c r="D576">
        <v>36838546</v>
      </c>
      <c r="E576">
        <v>1</v>
      </c>
      <c r="F576">
        <v>1</v>
      </c>
      <c r="G576">
        <v>1</v>
      </c>
      <c r="H576">
        <v>3</v>
      </c>
      <c r="I576" t="s">
        <v>993</v>
      </c>
      <c r="J576" t="s">
        <v>994</v>
      </c>
      <c r="K576" t="s">
        <v>995</v>
      </c>
      <c r="L576">
        <v>1348</v>
      </c>
      <c r="N576">
        <v>1009</v>
      </c>
      <c r="O576" t="s">
        <v>1097</v>
      </c>
      <c r="P576" t="s">
        <v>1097</v>
      </c>
      <c r="Q576">
        <v>1000</v>
      </c>
      <c r="W576">
        <v>0</v>
      </c>
      <c r="X576">
        <v>314961973</v>
      </c>
      <c r="Y576">
        <v>1.9E-2</v>
      </c>
      <c r="AA576">
        <v>87022.25</v>
      </c>
      <c r="AB576">
        <v>0</v>
      </c>
      <c r="AC576">
        <v>0</v>
      </c>
      <c r="AD576">
        <v>0</v>
      </c>
      <c r="AE576">
        <v>14312.87</v>
      </c>
      <c r="AF576">
        <v>0</v>
      </c>
      <c r="AG576">
        <v>0</v>
      </c>
      <c r="AH576">
        <v>0</v>
      </c>
      <c r="AI576">
        <v>6.08</v>
      </c>
      <c r="AJ576">
        <v>1</v>
      </c>
      <c r="AK576">
        <v>1</v>
      </c>
      <c r="AL576">
        <v>1</v>
      </c>
      <c r="AN576">
        <v>0</v>
      </c>
      <c r="AO576">
        <v>1</v>
      </c>
      <c r="AP576">
        <v>0</v>
      </c>
      <c r="AQ576">
        <v>0</v>
      </c>
      <c r="AR576">
        <v>0</v>
      </c>
      <c r="AS576" t="s">
        <v>1067</v>
      </c>
      <c r="AT576">
        <v>1.9E-2</v>
      </c>
      <c r="AU576" t="s">
        <v>1067</v>
      </c>
      <c r="AV576">
        <v>0</v>
      </c>
      <c r="AW576">
        <v>2</v>
      </c>
      <c r="AX576">
        <v>39280673</v>
      </c>
      <c r="AY576">
        <v>1</v>
      </c>
      <c r="AZ576">
        <v>0</v>
      </c>
      <c r="BA576">
        <v>560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CX576">
        <f ca="1">Y576*Source!I285</f>
        <v>9.7204000000000006E-3</v>
      </c>
      <c r="CY576">
        <f>AA576</f>
        <v>87022.25</v>
      </c>
      <c r="CZ576">
        <f>AE576</f>
        <v>14312.87</v>
      </c>
      <c r="DA576">
        <f>AI576</f>
        <v>6.08</v>
      </c>
      <c r="DB576">
        <v>0</v>
      </c>
    </row>
    <row r="577" spans="1:106">
      <c r="A577">
        <f ca="1">ROW(Source!A285)</f>
        <v>285</v>
      </c>
      <c r="B577">
        <v>39278658</v>
      </c>
      <c r="C577">
        <v>39280666</v>
      </c>
      <c r="D577">
        <v>36839186</v>
      </c>
      <c r="E577">
        <v>1</v>
      </c>
      <c r="F577">
        <v>1</v>
      </c>
      <c r="G577">
        <v>1</v>
      </c>
      <c r="H577">
        <v>3</v>
      </c>
      <c r="I577" t="s">
        <v>996</v>
      </c>
      <c r="J577" t="s">
        <v>997</v>
      </c>
      <c r="K577" t="s">
        <v>998</v>
      </c>
      <c r="L577">
        <v>1348</v>
      </c>
      <c r="N577">
        <v>1009</v>
      </c>
      <c r="O577" t="s">
        <v>1097</v>
      </c>
      <c r="P577" t="s">
        <v>1097</v>
      </c>
      <c r="Q577">
        <v>1000</v>
      </c>
      <c r="W577">
        <v>0</v>
      </c>
      <c r="X577">
        <v>-2124557522</v>
      </c>
      <c r="Y577">
        <v>1.4E-3</v>
      </c>
      <c r="AA577">
        <v>40535.360000000001</v>
      </c>
      <c r="AB577">
        <v>0</v>
      </c>
      <c r="AC577">
        <v>0</v>
      </c>
      <c r="AD577">
        <v>0</v>
      </c>
      <c r="AE577">
        <v>6667</v>
      </c>
      <c r="AF577">
        <v>0</v>
      </c>
      <c r="AG577">
        <v>0</v>
      </c>
      <c r="AH577">
        <v>0</v>
      </c>
      <c r="AI577">
        <v>6.08</v>
      </c>
      <c r="AJ577">
        <v>1</v>
      </c>
      <c r="AK577">
        <v>1</v>
      </c>
      <c r="AL577">
        <v>1</v>
      </c>
      <c r="AN577">
        <v>0</v>
      </c>
      <c r="AO577">
        <v>1</v>
      </c>
      <c r="AP577">
        <v>0</v>
      </c>
      <c r="AQ577">
        <v>0</v>
      </c>
      <c r="AR577">
        <v>0</v>
      </c>
      <c r="AS577" t="s">
        <v>1067</v>
      </c>
      <c r="AT577">
        <v>1.4E-3</v>
      </c>
      <c r="AU577" t="s">
        <v>1067</v>
      </c>
      <c r="AV577">
        <v>0</v>
      </c>
      <c r="AW577">
        <v>2</v>
      </c>
      <c r="AX577">
        <v>39280674</v>
      </c>
      <c r="AY577">
        <v>1</v>
      </c>
      <c r="AZ577">
        <v>0</v>
      </c>
      <c r="BA577">
        <v>561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CX577">
        <f ca="1">Y577*Source!I285</f>
        <v>7.1624000000000004E-4</v>
      </c>
      <c r="CY577">
        <f>AA577</f>
        <v>40535.360000000001</v>
      </c>
      <c r="CZ577">
        <f>AE577</f>
        <v>6667</v>
      </c>
      <c r="DA577">
        <f>AI577</f>
        <v>6.08</v>
      </c>
      <c r="DB577">
        <v>0</v>
      </c>
    </row>
  </sheetData>
  <phoneticPr fontId="18" type="noConversion"/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AR561"/>
  <sheetViews>
    <sheetView workbookViewId="0"/>
  </sheetViews>
  <sheetFormatPr defaultRowHeight="12.75"/>
  <sheetData>
    <row r="1" spans="1:44">
      <c r="A1">
        <f ca="1">ROW(Source!A28)</f>
        <v>28</v>
      </c>
      <c r="B1">
        <v>39491758</v>
      </c>
      <c r="C1">
        <v>39280042</v>
      </c>
      <c r="D1">
        <v>37069580</v>
      </c>
      <c r="E1">
        <v>1</v>
      </c>
      <c r="F1">
        <v>1</v>
      </c>
      <c r="G1">
        <v>1</v>
      </c>
      <c r="H1">
        <v>1</v>
      </c>
      <c r="I1" t="s">
        <v>572</v>
      </c>
      <c r="J1" t="s">
        <v>1067</v>
      </c>
      <c r="K1" t="s">
        <v>573</v>
      </c>
      <c r="L1">
        <v>1191</v>
      </c>
      <c r="N1">
        <v>1013</v>
      </c>
      <c r="O1" t="s">
        <v>574</v>
      </c>
      <c r="P1" t="s">
        <v>574</v>
      </c>
      <c r="Q1">
        <v>1</v>
      </c>
      <c r="X1">
        <v>70.2</v>
      </c>
      <c r="Y1">
        <v>0</v>
      </c>
      <c r="Z1">
        <v>0</v>
      </c>
      <c r="AA1">
        <v>0</v>
      </c>
      <c r="AB1">
        <v>8.64</v>
      </c>
      <c r="AC1">
        <v>0</v>
      </c>
      <c r="AD1">
        <v>1</v>
      </c>
      <c r="AE1">
        <v>1</v>
      </c>
      <c r="AF1" t="s">
        <v>1083</v>
      </c>
      <c r="AG1">
        <v>80.73</v>
      </c>
      <c r="AH1">
        <v>2</v>
      </c>
      <c r="AI1">
        <v>39491758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>
      <c r="A2">
        <f ca="1">ROW(Source!A28)</f>
        <v>28</v>
      </c>
      <c r="B2">
        <v>39491759</v>
      </c>
      <c r="C2">
        <v>39280042</v>
      </c>
      <c r="D2">
        <v>37064876</v>
      </c>
      <c r="E2">
        <v>1</v>
      </c>
      <c r="F2">
        <v>1</v>
      </c>
      <c r="G2">
        <v>1</v>
      </c>
      <c r="H2">
        <v>1</v>
      </c>
      <c r="I2" t="s">
        <v>575</v>
      </c>
      <c r="J2" t="s">
        <v>1067</v>
      </c>
      <c r="K2" t="s">
        <v>576</v>
      </c>
      <c r="L2">
        <v>1191</v>
      </c>
      <c r="N2">
        <v>1013</v>
      </c>
      <c r="O2" t="s">
        <v>574</v>
      </c>
      <c r="P2" t="s">
        <v>574</v>
      </c>
      <c r="Q2">
        <v>1</v>
      </c>
      <c r="X2">
        <v>0.18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1082</v>
      </c>
      <c r="AG2">
        <v>0.22499999999999998</v>
      </c>
      <c r="AH2">
        <v>2</v>
      </c>
      <c r="AI2">
        <v>39491759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>
      <c r="A3">
        <f ca="1">ROW(Source!A28)</f>
        <v>28</v>
      </c>
      <c r="B3">
        <v>39491760</v>
      </c>
      <c r="C3">
        <v>39280042</v>
      </c>
      <c r="D3">
        <v>36883554</v>
      </c>
      <c r="E3">
        <v>1</v>
      </c>
      <c r="F3">
        <v>1</v>
      </c>
      <c r="G3">
        <v>1</v>
      </c>
      <c r="H3">
        <v>2</v>
      </c>
      <c r="I3" t="s">
        <v>577</v>
      </c>
      <c r="J3" t="s">
        <v>578</v>
      </c>
      <c r="K3" t="s">
        <v>579</v>
      </c>
      <c r="L3">
        <v>1368</v>
      </c>
      <c r="N3">
        <v>1011</v>
      </c>
      <c r="O3" t="s">
        <v>580</v>
      </c>
      <c r="P3" t="s">
        <v>580</v>
      </c>
      <c r="Q3">
        <v>1</v>
      </c>
      <c r="X3">
        <v>0.18</v>
      </c>
      <c r="Y3">
        <v>0</v>
      </c>
      <c r="Z3">
        <v>65.709999999999994</v>
      </c>
      <c r="AA3">
        <v>11.6</v>
      </c>
      <c r="AB3">
        <v>0</v>
      </c>
      <c r="AC3">
        <v>0</v>
      </c>
      <c r="AD3">
        <v>1</v>
      </c>
      <c r="AE3">
        <v>0</v>
      </c>
      <c r="AF3" t="s">
        <v>1082</v>
      </c>
      <c r="AG3">
        <v>0.22499999999999998</v>
      </c>
      <c r="AH3">
        <v>2</v>
      </c>
      <c r="AI3">
        <v>39491760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>
      <c r="A4">
        <f ca="1">ROW(Source!A28)</f>
        <v>28</v>
      </c>
      <c r="B4">
        <v>39491761</v>
      </c>
      <c r="C4">
        <v>39280042</v>
      </c>
      <c r="D4">
        <v>36796783</v>
      </c>
      <c r="E4">
        <v>17</v>
      </c>
      <c r="F4">
        <v>1</v>
      </c>
      <c r="G4">
        <v>1</v>
      </c>
      <c r="H4">
        <v>3</v>
      </c>
      <c r="I4" t="s">
        <v>999</v>
      </c>
      <c r="J4" t="s">
        <v>1067</v>
      </c>
      <c r="K4" t="s">
        <v>1000</v>
      </c>
      <c r="L4">
        <v>1339</v>
      </c>
      <c r="N4">
        <v>1007</v>
      </c>
      <c r="O4" t="s">
        <v>1249</v>
      </c>
      <c r="P4" t="s">
        <v>1249</v>
      </c>
      <c r="Q4">
        <v>1</v>
      </c>
      <c r="X4">
        <v>8.0000000000000002E-3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 t="s">
        <v>1067</v>
      </c>
      <c r="AG4">
        <v>8.0000000000000002E-3</v>
      </c>
      <c r="AH4">
        <v>3</v>
      </c>
      <c r="AI4">
        <v>-1</v>
      </c>
      <c r="AJ4" t="s">
        <v>1067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>
      <c r="A5">
        <f ca="1">ROW(Source!A28)</f>
        <v>28</v>
      </c>
      <c r="B5">
        <v>39491762</v>
      </c>
      <c r="C5">
        <v>39280042</v>
      </c>
      <c r="D5">
        <v>36796784</v>
      </c>
      <c r="E5">
        <v>17</v>
      </c>
      <c r="F5">
        <v>1</v>
      </c>
      <c r="G5">
        <v>1</v>
      </c>
      <c r="H5">
        <v>3</v>
      </c>
      <c r="I5" t="s">
        <v>999</v>
      </c>
      <c r="J5" t="s">
        <v>1067</v>
      </c>
      <c r="K5" t="s">
        <v>1001</v>
      </c>
      <c r="L5">
        <v>1348</v>
      </c>
      <c r="N5">
        <v>1009</v>
      </c>
      <c r="O5" t="s">
        <v>1097</v>
      </c>
      <c r="P5" t="s">
        <v>1097</v>
      </c>
      <c r="Q5">
        <v>1000</v>
      </c>
      <c r="X5">
        <v>2.9000000000000001E-2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 t="s">
        <v>1067</v>
      </c>
      <c r="AG5">
        <v>2.9000000000000001E-2</v>
      </c>
      <c r="AH5">
        <v>3</v>
      </c>
      <c r="AI5">
        <v>-1</v>
      </c>
      <c r="AJ5" t="s">
        <v>1067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>
      <c r="A6">
        <f ca="1">ROW(Source!A28)</f>
        <v>28</v>
      </c>
      <c r="B6">
        <v>39491763</v>
      </c>
      <c r="C6">
        <v>39280042</v>
      </c>
      <c r="D6">
        <v>36831741</v>
      </c>
      <c r="E6">
        <v>1</v>
      </c>
      <c r="F6">
        <v>1</v>
      </c>
      <c r="G6">
        <v>1</v>
      </c>
      <c r="H6">
        <v>3</v>
      </c>
      <c r="I6" t="s">
        <v>581</v>
      </c>
      <c r="J6" t="s">
        <v>582</v>
      </c>
      <c r="K6" t="s">
        <v>583</v>
      </c>
      <c r="L6">
        <v>1327</v>
      </c>
      <c r="N6">
        <v>1005</v>
      </c>
      <c r="O6" t="s">
        <v>1134</v>
      </c>
      <c r="P6" t="s">
        <v>1134</v>
      </c>
      <c r="Q6">
        <v>1</v>
      </c>
      <c r="X6">
        <v>5.5</v>
      </c>
      <c r="Y6">
        <v>35.22</v>
      </c>
      <c r="Z6">
        <v>0</v>
      </c>
      <c r="AA6">
        <v>0</v>
      </c>
      <c r="AB6">
        <v>0</v>
      </c>
      <c r="AC6">
        <v>0</v>
      </c>
      <c r="AD6">
        <v>1</v>
      </c>
      <c r="AE6">
        <v>0</v>
      </c>
      <c r="AF6" t="s">
        <v>1067</v>
      </c>
      <c r="AG6">
        <v>5.5</v>
      </c>
      <c r="AH6">
        <v>2</v>
      </c>
      <c r="AI6">
        <v>39491763</v>
      </c>
      <c r="AJ6">
        <v>4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>
      <c r="A7">
        <f ca="1">ROW(Source!A29)</f>
        <v>29</v>
      </c>
      <c r="B7">
        <v>39491750</v>
      </c>
      <c r="C7">
        <v>39280051</v>
      </c>
      <c r="D7">
        <v>37069580</v>
      </c>
      <c r="E7">
        <v>1</v>
      </c>
      <c r="F7">
        <v>1</v>
      </c>
      <c r="G7">
        <v>1</v>
      </c>
      <c r="H7">
        <v>1</v>
      </c>
      <c r="I7" t="s">
        <v>572</v>
      </c>
      <c r="J7" t="s">
        <v>1067</v>
      </c>
      <c r="K7" t="s">
        <v>573</v>
      </c>
      <c r="L7">
        <v>1191</v>
      </c>
      <c r="N7">
        <v>1013</v>
      </c>
      <c r="O7" t="s">
        <v>574</v>
      </c>
      <c r="P7" t="s">
        <v>574</v>
      </c>
      <c r="Q7">
        <v>1</v>
      </c>
      <c r="X7">
        <v>43.5</v>
      </c>
      <c r="Y7">
        <v>0</v>
      </c>
      <c r="Z7">
        <v>0</v>
      </c>
      <c r="AA7">
        <v>0</v>
      </c>
      <c r="AB7">
        <v>8.64</v>
      </c>
      <c r="AC7">
        <v>0</v>
      </c>
      <c r="AD7">
        <v>1</v>
      </c>
      <c r="AE7">
        <v>1</v>
      </c>
      <c r="AF7" t="s">
        <v>1083</v>
      </c>
      <c r="AG7">
        <v>50.024999999999999</v>
      </c>
      <c r="AH7">
        <v>2</v>
      </c>
      <c r="AI7">
        <v>39491750</v>
      </c>
      <c r="AJ7">
        <v>5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>
      <c r="A8">
        <f ca="1">ROW(Source!A29)</f>
        <v>29</v>
      </c>
      <c r="B8">
        <v>39491751</v>
      </c>
      <c r="C8">
        <v>39280051</v>
      </c>
      <c r="D8">
        <v>37064876</v>
      </c>
      <c r="E8">
        <v>1</v>
      </c>
      <c r="F8">
        <v>1</v>
      </c>
      <c r="G8">
        <v>1</v>
      </c>
      <c r="H8">
        <v>1</v>
      </c>
      <c r="I8" t="s">
        <v>575</v>
      </c>
      <c r="J8" t="s">
        <v>1067</v>
      </c>
      <c r="K8" t="s">
        <v>576</v>
      </c>
      <c r="L8">
        <v>1191</v>
      </c>
      <c r="N8">
        <v>1013</v>
      </c>
      <c r="O8" t="s">
        <v>574</v>
      </c>
      <c r="P8" t="s">
        <v>574</v>
      </c>
      <c r="Q8">
        <v>1</v>
      </c>
      <c r="X8">
        <v>7.0000000000000007E-2</v>
      </c>
      <c r="Y8">
        <v>0</v>
      </c>
      <c r="Z8">
        <v>0</v>
      </c>
      <c r="AA8">
        <v>0</v>
      </c>
      <c r="AB8">
        <v>0</v>
      </c>
      <c r="AC8">
        <v>0</v>
      </c>
      <c r="AD8">
        <v>1</v>
      </c>
      <c r="AE8">
        <v>2</v>
      </c>
      <c r="AF8" t="s">
        <v>1082</v>
      </c>
      <c r="AG8">
        <v>8.7500000000000008E-2</v>
      </c>
      <c r="AH8">
        <v>2</v>
      </c>
      <c r="AI8">
        <v>39491751</v>
      </c>
      <c r="AJ8">
        <v>6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>
      <c r="A9">
        <f ca="1">ROW(Source!A29)</f>
        <v>29</v>
      </c>
      <c r="B9">
        <v>39491752</v>
      </c>
      <c r="C9">
        <v>39280051</v>
      </c>
      <c r="D9">
        <v>36883554</v>
      </c>
      <c r="E9">
        <v>1</v>
      </c>
      <c r="F9">
        <v>1</v>
      </c>
      <c r="G9">
        <v>1</v>
      </c>
      <c r="H9">
        <v>2</v>
      </c>
      <c r="I9" t="s">
        <v>577</v>
      </c>
      <c r="J9" t="s">
        <v>578</v>
      </c>
      <c r="K9" t="s">
        <v>579</v>
      </c>
      <c r="L9">
        <v>1368</v>
      </c>
      <c r="N9">
        <v>1011</v>
      </c>
      <c r="O9" t="s">
        <v>580</v>
      </c>
      <c r="P9" t="s">
        <v>580</v>
      </c>
      <c r="Q9">
        <v>1</v>
      </c>
      <c r="X9">
        <v>7.0000000000000007E-2</v>
      </c>
      <c r="Y9">
        <v>0</v>
      </c>
      <c r="Z9">
        <v>65.709999999999994</v>
      </c>
      <c r="AA9">
        <v>11.6</v>
      </c>
      <c r="AB9">
        <v>0</v>
      </c>
      <c r="AC9">
        <v>0</v>
      </c>
      <c r="AD9">
        <v>1</v>
      </c>
      <c r="AE9">
        <v>0</v>
      </c>
      <c r="AF9" t="s">
        <v>1082</v>
      </c>
      <c r="AG9">
        <v>8.7500000000000008E-2</v>
      </c>
      <c r="AH9">
        <v>2</v>
      </c>
      <c r="AI9">
        <v>39491752</v>
      </c>
      <c r="AJ9">
        <v>7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>
      <c r="A10">
        <f ca="1">ROW(Source!A29)</f>
        <v>29</v>
      </c>
      <c r="B10">
        <v>39491753</v>
      </c>
      <c r="C10">
        <v>39280051</v>
      </c>
      <c r="D10">
        <v>36796783</v>
      </c>
      <c r="E10">
        <v>17</v>
      </c>
      <c r="F10">
        <v>1</v>
      </c>
      <c r="G10">
        <v>1</v>
      </c>
      <c r="H10">
        <v>3</v>
      </c>
      <c r="I10" t="s">
        <v>999</v>
      </c>
      <c r="J10" t="s">
        <v>1067</v>
      </c>
      <c r="K10" t="s">
        <v>1000</v>
      </c>
      <c r="L10">
        <v>1339</v>
      </c>
      <c r="N10">
        <v>1007</v>
      </c>
      <c r="O10" t="s">
        <v>1249</v>
      </c>
      <c r="P10" t="s">
        <v>1249</v>
      </c>
      <c r="Q10">
        <v>1</v>
      </c>
      <c r="X10">
        <v>8.9999999999999993E-3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 t="s">
        <v>1067</v>
      </c>
      <c r="AG10">
        <v>8.9999999999999993E-3</v>
      </c>
      <c r="AH10">
        <v>3</v>
      </c>
      <c r="AI10">
        <v>-1</v>
      </c>
      <c r="AJ10" t="s">
        <v>1067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>
      <c r="A11">
        <f ca="1">ROW(Source!A29)</f>
        <v>29</v>
      </c>
      <c r="B11">
        <v>39491754</v>
      </c>
      <c r="C11">
        <v>39280051</v>
      </c>
      <c r="D11">
        <v>36796784</v>
      </c>
      <c r="E11">
        <v>17</v>
      </c>
      <c r="F11">
        <v>1</v>
      </c>
      <c r="G11">
        <v>1</v>
      </c>
      <c r="H11">
        <v>3</v>
      </c>
      <c r="I11" t="s">
        <v>999</v>
      </c>
      <c r="J11" t="s">
        <v>1067</v>
      </c>
      <c r="K11" t="s">
        <v>1001</v>
      </c>
      <c r="L11">
        <v>1348</v>
      </c>
      <c r="N11">
        <v>1009</v>
      </c>
      <c r="O11" t="s">
        <v>1097</v>
      </c>
      <c r="P11" t="s">
        <v>1097</v>
      </c>
      <c r="Q11">
        <v>1000</v>
      </c>
      <c r="X11">
        <v>3.5000000000000003E-2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 t="s">
        <v>1067</v>
      </c>
      <c r="AG11">
        <v>3.5000000000000003E-2</v>
      </c>
      <c r="AH11">
        <v>3</v>
      </c>
      <c r="AI11">
        <v>-1</v>
      </c>
      <c r="AJ11" t="s">
        <v>1067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>
      <c r="A12">
        <f ca="1">ROW(Source!A29)</f>
        <v>29</v>
      </c>
      <c r="B12">
        <v>39491755</v>
      </c>
      <c r="C12">
        <v>39280051</v>
      </c>
      <c r="D12">
        <v>36831741</v>
      </c>
      <c r="E12">
        <v>1</v>
      </c>
      <c r="F12">
        <v>1</v>
      </c>
      <c r="G12">
        <v>1</v>
      </c>
      <c r="H12">
        <v>3</v>
      </c>
      <c r="I12" t="s">
        <v>581</v>
      </c>
      <c r="J12" t="s">
        <v>582</v>
      </c>
      <c r="K12" t="s">
        <v>583</v>
      </c>
      <c r="L12">
        <v>1327</v>
      </c>
      <c r="N12">
        <v>1005</v>
      </c>
      <c r="O12" t="s">
        <v>1134</v>
      </c>
      <c r="P12" t="s">
        <v>1134</v>
      </c>
      <c r="Q12">
        <v>1</v>
      </c>
      <c r="X12">
        <v>3.4</v>
      </c>
      <c r="Y12">
        <v>35.22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0</v>
      </c>
      <c r="AF12" t="s">
        <v>1067</v>
      </c>
      <c r="AG12">
        <v>3.4</v>
      </c>
      <c r="AH12">
        <v>2</v>
      </c>
      <c r="AI12">
        <v>39491755</v>
      </c>
      <c r="AJ12">
        <v>8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>
      <c r="A13">
        <f ca="1">ROW(Source!A30)</f>
        <v>30</v>
      </c>
      <c r="B13">
        <v>39486511</v>
      </c>
      <c r="C13">
        <v>39486510</v>
      </c>
      <c r="D13">
        <v>37065248</v>
      </c>
      <c r="E13">
        <v>1</v>
      </c>
      <c r="F13">
        <v>1</v>
      </c>
      <c r="G13">
        <v>1</v>
      </c>
      <c r="H13">
        <v>1</v>
      </c>
      <c r="I13" t="s">
        <v>584</v>
      </c>
      <c r="J13" t="s">
        <v>1067</v>
      </c>
      <c r="K13" t="s">
        <v>585</v>
      </c>
      <c r="L13">
        <v>1191</v>
      </c>
      <c r="N13">
        <v>1013</v>
      </c>
      <c r="O13" t="s">
        <v>574</v>
      </c>
      <c r="P13" t="s">
        <v>574</v>
      </c>
      <c r="Q13">
        <v>1</v>
      </c>
      <c r="X13">
        <v>50.79</v>
      </c>
      <c r="Y13">
        <v>0</v>
      </c>
      <c r="Z13">
        <v>0</v>
      </c>
      <c r="AA13">
        <v>0</v>
      </c>
      <c r="AB13">
        <v>8.5299999999999994</v>
      </c>
      <c r="AC13">
        <v>0</v>
      </c>
      <c r="AD13">
        <v>1</v>
      </c>
      <c r="AE13">
        <v>1</v>
      </c>
      <c r="AF13" t="s">
        <v>1101</v>
      </c>
      <c r="AG13">
        <v>35.552999999999997</v>
      </c>
      <c r="AH13">
        <v>2</v>
      </c>
      <c r="AI13">
        <v>39486511</v>
      </c>
      <c r="AJ13">
        <v>9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>
      <c r="A14">
        <f ca="1">ROW(Source!A30)</f>
        <v>30</v>
      </c>
      <c r="B14">
        <v>39486512</v>
      </c>
      <c r="C14">
        <v>39486510</v>
      </c>
      <c r="D14">
        <v>37064876</v>
      </c>
      <c r="E14">
        <v>1</v>
      </c>
      <c r="F14">
        <v>1</v>
      </c>
      <c r="G14">
        <v>1</v>
      </c>
      <c r="H14">
        <v>1</v>
      </c>
      <c r="I14" t="s">
        <v>575</v>
      </c>
      <c r="J14" t="s">
        <v>1067</v>
      </c>
      <c r="K14" t="s">
        <v>576</v>
      </c>
      <c r="L14">
        <v>1191</v>
      </c>
      <c r="N14">
        <v>1013</v>
      </c>
      <c r="O14" t="s">
        <v>574</v>
      </c>
      <c r="P14" t="s">
        <v>574</v>
      </c>
      <c r="Q14">
        <v>1</v>
      </c>
      <c r="X14">
        <v>0.31</v>
      </c>
      <c r="Y14">
        <v>0</v>
      </c>
      <c r="Z14">
        <v>0</v>
      </c>
      <c r="AA14">
        <v>0</v>
      </c>
      <c r="AB14">
        <v>0</v>
      </c>
      <c r="AC14">
        <v>0</v>
      </c>
      <c r="AD14">
        <v>1</v>
      </c>
      <c r="AE14">
        <v>2</v>
      </c>
      <c r="AF14" t="s">
        <v>1101</v>
      </c>
      <c r="AG14">
        <v>0.217</v>
      </c>
      <c r="AH14">
        <v>2</v>
      </c>
      <c r="AI14">
        <v>39486512</v>
      </c>
      <c r="AJ14">
        <v>10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>
      <c r="A15">
        <f ca="1">ROW(Source!A30)</f>
        <v>30</v>
      </c>
      <c r="B15">
        <v>39486513</v>
      </c>
      <c r="C15">
        <v>39486510</v>
      </c>
      <c r="D15">
        <v>36882159</v>
      </c>
      <c r="E15">
        <v>1</v>
      </c>
      <c r="F15">
        <v>1</v>
      </c>
      <c r="G15">
        <v>1</v>
      </c>
      <c r="H15">
        <v>2</v>
      </c>
      <c r="I15" t="s">
        <v>586</v>
      </c>
      <c r="J15" t="s">
        <v>587</v>
      </c>
      <c r="K15" t="s">
        <v>588</v>
      </c>
      <c r="L15">
        <v>1368</v>
      </c>
      <c r="N15">
        <v>1011</v>
      </c>
      <c r="O15" t="s">
        <v>580</v>
      </c>
      <c r="P15" t="s">
        <v>580</v>
      </c>
      <c r="Q15">
        <v>1</v>
      </c>
      <c r="X15">
        <v>0.12</v>
      </c>
      <c r="Y15">
        <v>0</v>
      </c>
      <c r="Z15">
        <v>111.99</v>
      </c>
      <c r="AA15">
        <v>13.5</v>
      </c>
      <c r="AB15">
        <v>0</v>
      </c>
      <c r="AC15">
        <v>0</v>
      </c>
      <c r="AD15">
        <v>1</v>
      </c>
      <c r="AE15">
        <v>0</v>
      </c>
      <c r="AF15" t="s">
        <v>1101</v>
      </c>
      <c r="AG15">
        <v>8.3999999999999991E-2</v>
      </c>
      <c r="AH15">
        <v>2</v>
      </c>
      <c r="AI15">
        <v>39486513</v>
      </c>
      <c r="AJ15">
        <v>11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>
      <c r="A16">
        <f ca="1">ROW(Source!A30)</f>
        <v>30</v>
      </c>
      <c r="B16">
        <v>39486514</v>
      </c>
      <c r="C16">
        <v>39486510</v>
      </c>
      <c r="D16">
        <v>36882358</v>
      </c>
      <c r="E16">
        <v>1</v>
      </c>
      <c r="F16">
        <v>1</v>
      </c>
      <c r="G16">
        <v>1</v>
      </c>
      <c r="H16">
        <v>2</v>
      </c>
      <c r="I16" t="s">
        <v>589</v>
      </c>
      <c r="J16" t="s">
        <v>590</v>
      </c>
      <c r="K16" t="s">
        <v>591</v>
      </c>
      <c r="L16">
        <v>1368</v>
      </c>
      <c r="N16">
        <v>1011</v>
      </c>
      <c r="O16" t="s">
        <v>580</v>
      </c>
      <c r="P16" t="s">
        <v>580</v>
      </c>
      <c r="Q16">
        <v>1</v>
      </c>
      <c r="X16">
        <v>10.53</v>
      </c>
      <c r="Y16">
        <v>0</v>
      </c>
      <c r="Z16">
        <v>6.9</v>
      </c>
      <c r="AA16">
        <v>0</v>
      </c>
      <c r="AB16">
        <v>0</v>
      </c>
      <c r="AC16">
        <v>0</v>
      </c>
      <c r="AD16">
        <v>1</v>
      </c>
      <c r="AE16">
        <v>0</v>
      </c>
      <c r="AF16" t="s">
        <v>1101</v>
      </c>
      <c r="AG16">
        <v>7.3709999999999987</v>
      </c>
      <c r="AH16">
        <v>2</v>
      </c>
      <c r="AI16">
        <v>39486514</v>
      </c>
      <c r="AJ16">
        <v>12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>
      <c r="A17">
        <f ca="1">ROW(Source!A30)</f>
        <v>30</v>
      </c>
      <c r="B17">
        <v>39486515</v>
      </c>
      <c r="C17">
        <v>39486510</v>
      </c>
      <c r="D17">
        <v>36883554</v>
      </c>
      <c r="E17">
        <v>1</v>
      </c>
      <c r="F17">
        <v>1</v>
      </c>
      <c r="G17">
        <v>1</v>
      </c>
      <c r="H17">
        <v>2</v>
      </c>
      <c r="I17" t="s">
        <v>577</v>
      </c>
      <c r="J17" t="s">
        <v>578</v>
      </c>
      <c r="K17" t="s">
        <v>579</v>
      </c>
      <c r="L17">
        <v>1368</v>
      </c>
      <c r="N17">
        <v>1011</v>
      </c>
      <c r="O17" t="s">
        <v>580</v>
      </c>
      <c r="P17" t="s">
        <v>580</v>
      </c>
      <c r="Q17">
        <v>1</v>
      </c>
      <c r="X17">
        <v>0.19</v>
      </c>
      <c r="Y17">
        <v>0</v>
      </c>
      <c r="Z17">
        <v>65.709999999999994</v>
      </c>
      <c r="AA17">
        <v>11.6</v>
      </c>
      <c r="AB17">
        <v>0</v>
      </c>
      <c r="AC17">
        <v>0</v>
      </c>
      <c r="AD17">
        <v>1</v>
      </c>
      <c r="AE17">
        <v>0</v>
      </c>
      <c r="AF17" t="s">
        <v>1101</v>
      </c>
      <c r="AG17">
        <v>0.13299999999999998</v>
      </c>
      <c r="AH17">
        <v>2</v>
      </c>
      <c r="AI17">
        <v>39486515</v>
      </c>
      <c r="AJ17">
        <v>13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>
      <c r="A18">
        <f ca="1">ROW(Source!A30)</f>
        <v>30</v>
      </c>
      <c r="B18">
        <v>39486516</v>
      </c>
      <c r="C18">
        <v>39486510</v>
      </c>
      <c r="D18">
        <v>36883789</v>
      </c>
      <c r="E18">
        <v>1</v>
      </c>
      <c r="F18">
        <v>1</v>
      </c>
      <c r="G18">
        <v>1</v>
      </c>
      <c r="H18">
        <v>2</v>
      </c>
      <c r="I18" t="s">
        <v>592</v>
      </c>
      <c r="J18" t="s">
        <v>593</v>
      </c>
      <c r="K18" t="s">
        <v>594</v>
      </c>
      <c r="L18">
        <v>1368</v>
      </c>
      <c r="N18">
        <v>1011</v>
      </c>
      <c r="O18" t="s">
        <v>580</v>
      </c>
      <c r="P18" t="s">
        <v>580</v>
      </c>
      <c r="Q18">
        <v>1</v>
      </c>
      <c r="X18">
        <v>1.86</v>
      </c>
      <c r="Y18">
        <v>0</v>
      </c>
      <c r="Z18">
        <v>1.2</v>
      </c>
      <c r="AA18">
        <v>0</v>
      </c>
      <c r="AB18">
        <v>0</v>
      </c>
      <c r="AC18">
        <v>0</v>
      </c>
      <c r="AD18">
        <v>1</v>
      </c>
      <c r="AE18">
        <v>0</v>
      </c>
      <c r="AF18" t="s">
        <v>1101</v>
      </c>
      <c r="AG18">
        <v>1.302</v>
      </c>
      <c r="AH18">
        <v>2</v>
      </c>
      <c r="AI18">
        <v>39486516</v>
      </c>
      <c r="AJ18">
        <v>14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>
      <c r="A19">
        <f ca="1">ROW(Source!A30)</f>
        <v>30</v>
      </c>
      <c r="B19">
        <v>39486517</v>
      </c>
      <c r="C19">
        <v>39486510</v>
      </c>
      <c r="D19">
        <v>36883836</v>
      </c>
      <c r="E19">
        <v>1</v>
      </c>
      <c r="F19">
        <v>1</v>
      </c>
      <c r="G19">
        <v>1</v>
      </c>
      <c r="H19">
        <v>2</v>
      </c>
      <c r="I19" t="s">
        <v>595</v>
      </c>
      <c r="J19" t="s">
        <v>596</v>
      </c>
      <c r="K19" t="s">
        <v>597</v>
      </c>
      <c r="L19">
        <v>1368</v>
      </c>
      <c r="N19">
        <v>1011</v>
      </c>
      <c r="O19" t="s">
        <v>580</v>
      </c>
      <c r="P19" t="s">
        <v>580</v>
      </c>
      <c r="Q19">
        <v>1</v>
      </c>
      <c r="X19">
        <v>2.0299999999999998</v>
      </c>
      <c r="Y19">
        <v>0</v>
      </c>
      <c r="Z19">
        <v>12.31</v>
      </c>
      <c r="AA19">
        <v>0</v>
      </c>
      <c r="AB19">
        <v>0</v>
      </c>
      <c r="AC19">
        <v>0</v>
      </c>
      <c r="AD19">
        <v>1</v>
      </c>
      <c r="AE19">
        <v>0</v>
      </c>
      <c r="AF19" t="s">
        <v>1101</v>
      </c>
      <c r="AG19">
        <v>1.4209999999999998</v>
      </c>
      <c r="AH19">
        <v>2</v>
      </c>
      <c r="AI19">
        <v>39486517</v>
      </c>
      <c r="AJ19">
        <v>15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>
      <c r="A20">
        <f ca="1">ROW(Source!A30)</f>
        <v>30</v>
      </c>
      <c r="B20">
        <v>39486518</v>
      </c>
      <c r="C20">
        <v>39486510</v>
      </c>
      <c r="D20">
        <v>36800159</v>
      </c>
      <c r="E20">
        <v>1</v>
      </c>
      <c r="F20">
        <v>1</v>
      </c>
      <c r="G20">
        <v>1</v>
      </c>
      <c r="H20">
        <v>3</v>
      </c>
      <c r="I20" t="s">
        <v>598</v>
      </c>
      <c r="J20" t="s">
        <v>599</v>
      </c>
      <c r="K20" t="s">
        <v>600</v>
      </c>
      <c r="L20">
        <v>1339</v>
      </c>
      <c r="N20">
        <v>1007</v>
      </c>
      <c r="O20" t="s">
        <v>1249</v>
      </c>
      <c r="P20" t="s">
        <v>1249</v>
      </c>
      <c r="Q20">
        <v>1</v>
      </c>
      <c r="X20">
        <v>1.5</v>
      </c>
      <c r="Y20">
        <v>6.22</v>
      </c>
      <c r="Z20">
        <v>0</v>
      </c>
      <c r="AA20">
        <v>0</v>
      </c>
      <c r="AB20">
        <v>0</v>
      </c>
      <c r="AC20">
        <v>0</v>
      </c>
      <c r="AD20">
        <v>1</v>
      </c>
      <c r="AE20">
        <v>0</v>
      </c>
      <c r="AF20" t="s">
        <v>1100</v>
      </c>
      <c r="AG20">
        <v>0</v>
      </c>
      <c r="AH20">
        <v>2</v>
      </c>
      <c r="AI20">
        <v>39486518</v>
      </c>
      <c r="AJ20">
        <v>16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>
      <c r="A21">
        <f ca="1">ROW(Source!A30)</f>
        <v>30</v>
      </c>
      <c r="B21">
        <v>39486519</v>
      </c>
      <c r="C21">
        <v>39486510</v>
      </c>
      <c r="D21">
        <v>36800166</v>
      </c>
      <c r="E21">
        <v>1</v>
      </c>
      <c r="F21">
        <v>1</v>
      </c>
      <c r="G21">
        <v>1</v>
      </c>
      <c r="H21">
        <v>3</v>
      </c>
      <c r="I21" t="s">
        <v>601</v>
      </c>
      <c r="J21" t="s">
        <v>602</v>
      </c>
      <c r="K21" t="s">
        <v>603</v>
      </c>
      <c r="L21">
        <v>1346</v>
      </c>
      <c r="N21">
        <v>1009</v>
      </c>
      <c r="O21" t="s">
        <v>1227</v>
      </c>
      <c r="P21" t="s">
        <v>1227</v>
      </c>
      <c r="Q21">
        <v>1</v>
      </c>
      <c r="X21">
        <v>0.45</v>
      </c>
      <c r="Y21">
        <v>6.09</v>
      </c>
      <c r="Z21">
        <v>0</v>
      </c>
      <c r="AA21">
        <v>0</v>
      </c>
      <c r="AB21">
        <v>0</v>
      </c>
      <c r="AC21">
        <v>0</v>
      </c>
      <c r="AD21">
        <v>1</v>
      </c>
      <c r="AE21">
        <v>0</v>
      </c>
      <c r="AF21" t="s">
        <v>1100</v>
      </c>
      <c r="AG21">
        <v>0</v>
      </c>
      <c r="AH21">
        <v>2</v>
      </c>
      <c r="AI21">
        <v>39486519</v>
      </c>
      <c r="AJ21">
        <v>17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>
      <c r="A22">
        <f ca="1">ROW(Source!A30)</f>
        <v>30</v>
      </c>
      <c r="B22">
        <v>39486520</v>
      </c>
      <c r="C22">
        <v>39486510</v>
      </c>
      <c r="D22">
        <v>36803259</v>
      </c>
      <c r="E22">
        <v>1</v>
      </c>
      <c r="F22">
        <v>1</v>
      </c>
      <c r="G22">
        <v>1</v>
      </c>
      <c r="H22">
        <v>3</v>
      </c>
      <c r="I22" t="s">
        <v>604</v>
      </c>
      <c r="J22" t="s">
        <v>605</v>
      </c>
      <c r="K22" t="s">
        <v>606</v>
      </c>
      <c r="L22">
        <v>1348</v>
      </c>
      <c r="N22">
        <v>1009</v>
      </c>
      <c r="O22" t="s">
        <v>1097</v>
      </c>
      <c r="P22" t="s">
        <v>1097</v>
      </c>
      <c r="Q22">
        <v>1000</v>
      </c>
      <c r="X22">
        <v>1.4E-3</v>
      </c>
      <c r="Y22">
        <v>10749</v>
      </c>
      <c r="Z22">
        <v>0</v>
      </c>
      <c r="AA22">
        <v>0</v>
      </c>
      <c r="AB22">
        <v>0</v>
      </c>
      <c r="AC22">
        <v>0</v>
      </c>
      <c r="AD22">
        <v>1</v>
      </c>
      <c r="AE22">
        <v>0</v>
      </c>
      <c r="AF22" t="s">
        <v>1100</v>
      </c>
      <c r="AG22">
        <v>0</v>
      </c>
      <c r="AH22">
        <v>2</v>
      </c>
      <c r="AI22">
        <v>39486520</v>
      </c>
      <c r="AJ22">
        <v>18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>
      <c r="A23">
        <f ca="1">ROW(Source!A30)</f>
        <v>30</v>
      </c>
      <c r="B23">
        <v>39486521</v>
      </c>
      <c r="C23">
        <v>39486510</v>
      </c>
      <c r="D23">
        <v>36804447</v>
      </c>
      <c r="E23">
        <v>1</v>
      </c>
      <c r="F23">
        <v>1</v>
      </c>
      <c r="G23">
        <v>1</v>
      </c>
      <c r="H23">
        <v>3</v>
      </c>
      <c r="I23" t="s">
        <v>607</v>
      </c>
      <c r="J23" t="s">
        <v>608</v>
      </c>
      <c r="K23" t="s">
        <v>609</v>
      </c>
      <c r="L23">
        <v>1348</v>
      </c>
      <c r="N23">
        <v>1009</v>
      </c>
      <c r="O23" t="s">
        <v>1097</v>
      </c>
      <c r="P23" t="s">
        <v>1097</v>
      </c>
      <c r="Q23">
        <v>1000</v>
      </c>
      <c r="X23">
        <v>3.3E-3</v>
      </c>
      <c r="Y23">
        <v>9040.01</v>
      </c>
      <c r="Z23">
        <v>0</v>
      </c>
      <c r="AA23">
        <v>0</v>
      </c>
      <c r="AB23">
        <v>0</v>
      </c>
      <c r="AC23">
        <v>0</v>
      </c>
      <c r="AD23">
        <v>1</v>
      </c>
      <c r="AE23">
        <v>0</v>
      </c>
      <c r="AF23" t="s">
        <v>1100</v>
      </c>
      <c r="AG23">
        <v>0</v>
      </c>
      <c r="AH23">
        <v>2</v>
      </c>
      <c r="AI23">
        <v>39486521</v>
      </c>
      <c r="AJ23">
        <v>19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>
      <c r="A24">
        <f ca="1">ROW(Source!A30)</f>
        <v>30</v>
      </c>
      <c r="B24">
        <v>39486522</v>
      </c>
      <c r="C24">
        <v>39486510</v>
      </c>
      <c r="D24">
        <v>36804545</v>
      </c>
      <c r="E24">
        <v>1</v>
      </c>
      <c r="F24">
        <v>1</v>
      </c>
      <c r="G24">
        <v>1</v>
      </c>
      <c r="H24">
        <v>3</v>
      </c>
      <c r="I24" t="s">
        <v>96</v>
      </c>
      <c r="J24" t="s">
        <v>98</v>
      </c>
      <c r="K24" t="s">
        <v>97</v>
      </c>
      <c r="L24">
        <v>1348</v>
      </c>
      <c r="N24">
        <v>1009</v>
      </c>
      <c r="O24" t="s">
        <v>1097</v>
      </c>
      <c r="P24" t="s">
        <v>1097</v>
      </c>
      <c r="Q24">
        <v>1000</v>
      </c>
      <c r="X24">
        <v>1.0000000000000001E-5</v>
      </c>
      <c r="Y24">
        <v>11978</v>
      </c>
      <c r="Z24">
        <v>0</v>
      </c>
      <c r="AA24">
        <v>0</v>
      </c>
      <c r="AB24">
        <v>0</v>
      </c>
      <c r="AC24">
        <v>0</v>
      </c>
      <c r="AD24">
        <v>1</v>
      </c>
      <c r="AE24">
        <v>0</v>
      </c>
      <c r="AF24" t="s">
        <v>1100</v>
      </c>
      <c r="AG24">
        <v>0</v>
      </c>
      <c r="AH24">
        <v>2</v>
      </c>
      <c r="AI24">
        <v>39486522</v>
      </c>
      <c r="AJ24">
        <v>20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>
      <c r="A25">
        <f ca="1">ROW(Source!A30)</f>
        <v>30</v>
      </c>
      <c r="B25">
        <v>39486523</v>
      </c>
      <c r="C25">
        <v>39486510</v>
      </c>
      <c r="D25">
        <v>36805527</v>
      </c>
      <c r="E25">
        <v>1</v>
      </c>
      <c r="F25">
        <v>1</v>
      </c>
      <c r="G25">
        <v>1</v>
      </c>
      <c r="H25">
        <v>3</v>
      </c>
      <c r="I25" t="s">
        <v>610</v>
      </c>
      <c r="J25" t="s">
        <v>611</v>
      </c>
      <c r="K25" t="s">
        <v>612</v>
      </c>
      <c r="L25">
        <v>1348</v>
      </c>
      <c r="N25">
        <v>1009</v>
      </c>
      <c r="O25" t="s">
        <v>1097</v>
      </c>
      <c r="P25" t="s">
        <v>1097</v>
      </c>
      <c r="Q25">
        <v>1000</v>
      </c>
      <c r="X25">
        <v>1E-4</v>
      </c>
      <c r="Y25">
        <v>37900</v>
      </c>
      <c r="Z25">
        <v>0</v>
      </c>
      <c r="AA25">
        <v>0</v>
      </c>
      <c r="AB25">
        <v>0</v>
      </c>
      <c r="AC25">
        <v>0</v>
      </c>
      <c r="AD25">
        <v>1</v>
      </c>
      <c r="AE25">
        <v>0</v>
      </c>
      <c r="AF25" t="s">
        <v>1100</v>
      </c>
      <c r="AG25">
        <v>0</v>
      </c>
      <c r="AH25">
        <v>2</v>
      </c>
      <c r="AI25">
        <v>39486523</v>
      </c>
      <c r="AJ25">
        <v>21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>
      <c r="A26">
        <f ca="1">ROW(Source!A30)</f>
        <v>30</v>
      </c>
      <c r="B26">
        <v>39486524</v>
      </c>
      <c r="C26">
        <v>39486510</v>
      </c>
      <c r="D26">
        <v>36796419</v>
      </c>
      <c r="E26">
        <v>17</v>
      </c>
      <c r="F26">
        <v>1</v>
      </c>
      <c r="G26">
        <v>1</v>
      </c>
      <c r="H26">
        <v>3</v>
      </c>
      <c r="I26" t="s">
        <v>1209</v>
      </c>
      <c r="J26" t="s">
        <v>1067</v>
      </c>
      <c r="K26" t="s">
        <v>1210</v>
      </c>
      <c r="L26">
        <v>1348</v>
      </c>
      <c r="N26">
        <v>1009</v>
      </c>
      <c r="O26" t="s">
        <v>1097</v>
      </c>
      <c r="P26" t="s">
        <v>1097</v>
      </c>
      <c r="Q26">
        <v>1000</v>
      </c>
      <c r="X26">
        <v>1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 t="s">
        <v>1100</v>
      </c>
      <c r="AG26">
        <v>0</v>
      </c>
      <c r="AH26">
        <v>3</v>
      </c>
      <c r="AI26">
        <v>-1</v>
      </c>
      <c r="AJ26" t="s">
        <v>1067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>
      <c r="A27">
        <f ca="1">ROW(Source!A30)</f>
        <v>30</v>
      </c>
      <c r="B27">
        <v>39486525</v>
      </c>
      <c r="C27">
        <v>39486510</v>
      </c>
      <c r="D27">
        <v>36825287</v>
      </c>
      <c r="E27">
        <v>1</v>
      </c>
      <c r="F27">
        <v>1</v>
      </c>
      <c r="G27">
        <v>1</v>
      </c>
      <c r="H27">
        <v>3</v>
      </c>
      <c r="I27" t="s">
        <v>613</v>
      </c>
      <c r="J27" t="s">
        <v>614</v>
      </c>
      <c r="K27" t="s">
        <v>615</v>
      </c>
      <c r="L27">
        <v>1302</v>
      </c>
      <c r="N27">
        <v>1003</v>
      </c>
      <c r="O27" t="s">
        <v>8</v>
      </c>
      <c r="P27" t="s">
        <v>8</v>
      </c>
      <c r="Q27">
        <v>10</v>
      </c>
      <c r="X27">
        <v>1.8700000000000001E-2</v>
      </c>
      <c r="Y27">
        <v>50.24</v>
      </c>
      <c r="Z27">
        <v>0</v>
      </c>
      <c r="AA27">
        <v>0</v>
      </c>
      <c r="AB27">
        <v>0</v>
      </c>
      <c r="AC27">
        <v>0</v>
      </c>
      <c r="AD27">
        <v>1</v>
      </c>
      <c r="AE27">
        <v>0</v>
      </c>
      <c r="AF27" t="s">
        <v>1100</v>
      </c>
      <c r="AG27">
        <v>0</v>
      </c>
      <c r="AH27">
        <v>2</v>
      </c>
      <c r="AI27">
        <v>39486525</v>
      </c>
      <c r="AJ27">
        <v>22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>
      <c r="A28">
        <f ca="1">ROW(Source!A30)</f>
        <v>30</v>
      </c>
      <c r="B28">
        <v>39486526</v>
      </c>
      <c r="C28">
        <v>39486510</v>
      </c>
      <c r="D28">
        <v>36825646</v>
      </c>
      <c r="E28">
        <v>1</v>
      </c>
      <c r="F28">
        <v>1</v>
      </c>
      <c r="G28">
        <v>1</v>
      </c>
      <c r="H28">
        <v>3</v>
      </c>
      <c r="I28" t="s">
        <v>616</v>
      </c>
      <c r="J28" t="s">
        <v>617</v>
      </c>
      <c r="K28" t="s">
        <v>618</v>
      </c>
      <c r="L28">
        <v>1348</v>
      </c>
      <c r="N28">
        <v>1009</v>
      </c>
      <c r="O28" t="s">
        <v>1097</v>
      </c>
      <c r="P28" t="s">
        <v>1097</v>
      </c>
      <c r="Q28">
        <v>1000</v>
      </c>
      <c r="X28">
        <v>3.0000000000000001E-5</v>
      </c>
      <c r="Y28">
        <v>4455.2</v>
      </c>
      <c r="Z28">
        <v>0</v>
      </c>
      <c r="AA28">
        <v>0</v>
      </c>
      <c r="AB28">
        <v>0</v>
      </c>
      <c r="AC28">
        <v>0</v>
      </c>
      <c r="AD28">
        <v>1</v>
      </c>
      <c r="AE28">
        <v>0</v>
      </c>
      <c r="AF28" t="s">
        <v>1100</v>
      </c>
      <c r="AG28">
        <v>0</v>
      </c>
      <c r="AH28">
        <v>2</v>
      </c>
      <c r="AI28">
        <v>39486526</v>
      </c>
      <c r="AJ28">
        <v>23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>
      <c r="A29">
        <f ca="1">ROW(Source!A30)</f>
        <v>30</v>
      </c>
      <c r="B29">
        <v>39486527</v>
      </c>
      <c r="C29">
        <v>39486510</v>
      </c>
      <c r="D29">
        <v>36826406</v>
      </c>
      <c r="E29">
        <v>1</v>
      </c>
      <c r="F29">
        <v>1</v>
      </c>
      <c r="G29">
        <v>1</v>
      </c>
      <c r="H29">
        <v>3</v>
      </c>
      <c r="I29" t="s">
        <v>619</v>
      </c>
      <c r="J29" t="s">
        <v>620</v>
      </c>
      <c r="K29" t="s">
        <v>621</v>
      </c>
      <c r="L29">
        <v>1348</v>
      </c>
      <c r="N29">
        <v>1009</v>
      </c>
      <c r="O29" t="s">
        <v>1097</v>
      </c>
      <c r="P29" t="s">
        <v>1097</v>
      </c>
      <c r="Q29">
        <v>1000</v>
      </c>
      <c r="X29">
        <v>1.9400000000000001E-3</v>
      </c>
      <c r="Y29">
        <v>4920</v>
      </c>
      <c r="Z29">
        <v>0</v>
      </c>
      <c r="AA29">
        <v>0</v>
      </c>
      <c r="AB29">
        <v>0</v>
      </c>
      <c r="AC29">
        <v>0</v>
      </c>
      <c r="AD29">
        <v>1</v>
      </c>
      <c r="AE29">
        <v>0</v>
      </c>
      <c r="AF29" t="s">
        <v>1100</v>
      </c>
      <c r="AG29">
        <v>0</v>
      </c>
      <c r="AH29">
        <v>2</v>
      </c>
      <c r="AI29">
        <v>39486527</v>
      </c>
      <c r="AJ29">
        <v>24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>
      <c r="A30">
        <f ca="1">ROW(Source!A30)</f>
        <v>30</v>
      </c>
      <c r="B30">
        <v>39486528</v>
      </c>
      <c r="C30">
        <v>39486510</v>
      </c>
      <c r="D30">
        <v>36837948</v>
      </c>
      <c r="E30">
        <v>1</v>
      </c>
      <c r="F30">
        <v>1</v>
      </c>
      <c r="G30">
        <v>1</v>
      </c>
      <c r="H30">
        <v>3</v>
      </c>
      <c r="I30" t="s">
        <v>622</v>
      </c>
      <c r="J30" t="s">
        <v>623</v>
      </c>
      <c r="K30" t="s">
        <v>624</v>
      </c>
      <c r="L30">
        <v>1348</v>
      </c>
      <c r="N30">
        <v>1009</v>
      </c>
      <c r="O30" t="s">
        <v>1097</v>
      </c>
      <c r="P30" t="s">
        <v>1097</v>
      </c>
      <c r="Q30">
        <v>1000</v>
      </c>
      <c r="X30">
        <v>3.1E-4</v>
      </c>
      <c r="Y30">
        <v>15620</v>
      </c>
      <c r="Z30">
        <v>0</v>
      </c>
      <c r="AA30">
        <v>0</v>
      </c>
      <c r="AB30">
        <v>0</v>
      </c>
      <c r="AC30">
        <v>0</v>
      </c>
      <c r="AD30">
        <v>1</v>
      </c>
      <c r="AE30">
        <v>0</v>
      </c>
      <c r="AF30" t="s">
        <v>1100</v>
      </c>
      <c r="AG30">
        <v>0</v>
      </c>
      <c r="AH30">
        <v>2</v>
      </c>
      <c r="AI30">
        <v>39486528</v>
      </c>
      <c r="AJ30">
        <v>25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>
      <c r="A31">
        <f ca="1">ROW(Source!A30)</f>
        <v>30</v>
      </c>
      <c r="B31">
        <v>39486529</v>
      </c>
      <c r="C31">
        <v>39486510</v>
      </c>
      <c r="D31">
        <v>36839146</v>
      </c>
      <c r="E31">
        <v>1</v>
      </c>
      <c r="F31">
        <v>1</v>
      </c>
      <c r="G31">
        <v>1</v>
      </c>
      <c r="H31">
        <v>3</v>
      </c>
      <c r="I31" t="s">
        <v>625</v>
      </c>
      <c r="J31" t="s">
        <v>626</v>
      </c>
      <c r="K31" t="s">
        <v>627</v>
      </c>
      <c r="L31">
        <v>1348</v>
      </c>
      <c r="N31">
        <v>1009</v>
      </c>
      <c r="O31" t="s">
        <v>1097</v>
      </c>
      <c r="P31" t="s">
        <v>1097</v>
      </c>
      <c r="Q31">
        <v>1000</v>
      </c>
      <c r="X31">
        <v>5.9999999999999995E-4</v>
      </c>
      <c r="Y31">
        <v>9420</v>
      </c>
      <c r="Z31">
        <v>0</v>
      </c>
      <c r="AA31">
        <v>0</v>
      </c>
      <c r="AB31">
        <v>0</v>
      </c>
      <c r="AC31">
        <v>0</v>
      </c>
      <c r="AD31">
        <v>1</v>
      </c>
      <c r="AE31">
        <v>0</v>
      </c>
      <c r="AF31" t="s">
        <v>1100</v>
      </c>
      <c r="AG31">
        <v>0</v>
      </c>
      <c r="AH31">
        <v>2</v>
      </c>
      <c r="AI31">
        <v>39486529</v>
      </c>
      <c r="AJ31">
        <v>26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>
      <c r="A32">
        <f ca="1">ROW(Source!A31)</f>
        <v>31</v>
      </c>
      <c r="B32">
        <v>39486532</v>
      </c>
      <c r="C32">
        <v>39278976</v>
      </c>
      <c r="D32">
        <v>37064998</v>
      </c>
      <c r="E32">
        <v>1</v>
      </c>
      <c r="F32">
        <v>1</v>
      </c>
      <c r="G32">
        <v>1</v>
      </c>
      <c r="H32">
        <v>1</v>
      </c>
      <c r="I32" t="s">
        <v>628</v>
      </c>
      <c r="J32" t="s">
        <v>1067</v>
      </c>
      <c r="K32" t="s">
        <v>629</v>
      </c>
      <c r="L32">
        <v>1191</v>
      </c>
      <c r="N32">
        <v>1013</v>
      </c>
      <c r="O32" t="s">
        <v>574</v>
      </c>
      <c r="P32" t="s">
        <v>574</v>
      </c>
      <c r="Q32">
        <v>1</v>
      </c>
      <c r="X32">
        <v>3.77</v>
      </c>
      <c r="Y32">
        <v>0</v>
      </c>
      <c r="Z32">
        <v>0</v>
      </c>
      <c r="AA32">
        <v>0</v>
      </c>
      <c r="AB32">
        <v>7.8</v>
      </c>
      <c r="AC32">
        <v>0</v>
      </c>
      <c r="AD32">
        <v>1</v>
      </c>
      <c r="AE32">
        <v>1</v>
      </c>
      <c r="AF32" t="s">
        <v>1067</v>
      </c>
      <c r="AG32">
        <v>3.77</v>
      </c>
      <c r="AH32">
        <v>2</v>
      </c>
      <c r="AI32">
        <v>39486532</v>
      </c>
      <c r="AJ32">
        <v>27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>
      <c r="A33">
        <f ca="1">ROW(Source!A31)</f>
        <v>31</v>
      </c>
      <c r="B33">
        <v>39486533</v>
      </c>
      <c r="C33">
        <v>39278976</v>
      </c>
      <c r="D33">
        <v>36799072</v>
      </c>
      <c r="E33">
        <v>17</v>
      </c>
      <c r="F33">
        <v>1</v>
      </c>
      <c r="G33">
        <v>1</v>
      </c>
      <c r="H33">
        <v>3</v>
      </c>
      <c r="I33" t="s">
        <v>1002</v>
      </c>
      <c r="J33" t="s">
        <v>1067</v>
      </c>
      <c r="K33" t="s">
        <v>1003</v>
      </c>
      <c r="L33">
        <v>1348</v>
      </c>
      <c r="N33">
        <v>1009</v>
      </c>
      <c r="O33" t="s">
        <v>1097</v>
      </c>
      <c r="P33" t="s">
        <v>1097</v>
      </c>
      <c r="Q33">
        <v>1000</v>
      </c>
      <c r="X33">
        <v>0.11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 t="s">
        <v>1067</v>
      </c>
      <c r="AG33">
        <v>0.11</v>
      </c>
      <c r="AH33">
        <v>3</v>
      </c>
      <c r="AI33">
        <v>-1</v>
      </c>
      <c r="AJ33" t="s">
        <v>1067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>
      <c r="A34">
        <f ca="1">ROW(Source!A32)</f>
        <v>32</v>
      </c>
      <c r="B34">
        <v>39278981</v>
      </c>
      <c r="C34">
        <v>39278980</v>
      </c>
      <c r="D34">
        <v>37064998</v>
      </c>
      <c r="E34">
        <v>1</v>
      </c>
      <c r="F34">
        <v>1</v>
      </c>
      <c r="G34">
        <v>1</v>
      </c>
      <c r="H34">
        <v>1</v>
      </c>
      <c r="I34" t="s">
        <v>628</v>
      </c>
      <c r="J34" t="s">
        <v>1067</v>
      </c>
      <c r="K34" t="s">
        <v>629</v>
      </c>
      <c r="L34">
        <v>1191</v>
      </c>
      <c r="N34">
        <v>1013</v>
      </c>
      <c r="O34" t="s">
        <v>574</v>
      </c>
      <c r="P34" t="s">
        <v>574</v>
      </c>
      <c r="Q34">
        <v>1</v>
      </c>
      <c r="X34">
        <v>17.440000000000001</v>
      </c>
      <c r="Y34">
        <v>0</v>
      </c>
      <c r="Z34">
        <v>0</v>
      </c>
      <c r="AA34">
        <v>0</v>
      </c>
      <c r="AB34">
        <v>7.8</v>
      </c>
      <c r="AC34">
        <v>0</v>
      </c>
      <c r="AD34">
        <v>1</v>
      </c>
      <c r="AE34">
        <v>1</v>
      </c>
      <c r="AF34" t="s">
        <v>1067</v>
      </c>
      <c r="AG34">
        <v>17.440000000000001</v>
      </c>
      <c r="AH34">
        <v>2</v>
      </c>
      <c r="AI34">
        <v>39278981</v>
      </c>
      <c r="AJ34">
        <v>28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>
      <c r="A35">
        <f ca="1">ROW(Source!A32)</f>
        <v>32</v>
      </c>
      <c r="B35">
        <v>39278982</v>
      </c>
      <c r="C35">
        <v>39278980</v>
      </c>
      <c r="D35">
        <v>36799072</v>
      </c>
      <c r="E35">
        <v>17</v>
      </c>
      <c r="F35">
        <v>1</v>
      </c>
      <c r="G35">
        <v>1</v>
      </c>
      <c r="H35">
        <v>3</v>
      </c>
      <c r="I35" t="s">
        <v>1002</v>
      </c>
      <c r="J35" t="s">
        <v>1067</v>
      </c>
      <c r="K35" t="s">
        <v>1003</v>
      </c>
      <c r="L35">
        <v>1348</v>
      </c>
      <c r="N35">
        <v>1009</v>
      </c>
      <c r="O35" t="s">
        <v>1097</v>
      </c>
      <c r="P35" t="s">
        <v>1097</v>
      </c>
      <c r="Q35">
        <v>1000</v>
      </c>
      <c r="X35">
        <v>4.67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 t="s">
        <v>1067</v>
      </c>
      <c r="AG35">
        <v>4.67</v>
      </c>
      <c r="AH35">
        <v>3</v>
      </c>
      <c r="AI35">
        <v>-1</v>
      </c>
      <c r="AJ35" t="s">
        <v>1067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>
      <c r="A36">
        <f ca="1">ROW(Source!A33)</f>
        <v>33</v>
      </c>
      <c r="B36">
        <v>39278985</v>
      </c>
      <c r="C36">
        <v>39278984</v>
      </c>
      <c r="D36">
        <v>37064998</v>
      </c>
      <c r="E36">
        <v>1</v>
      </c>
      <c r="F36">
        <v>1</v>
      </c>
      <c r="G36">
        <v>1</v>
      </c>
      <c r="H36">
        <v>1</v>
      </c>
      <c r="I36" t="s">
        <v>628</v>
      </c>
      <c r="J36" t="s">
        <v>1067</v>
      </c>
      <c r="K36" t="s">
        <v>629</v>
      </c>
      <c r="L36">
        <v>1191</v>
      </c>
      <c r="N36">
        <v>1013</v>
      </c>
      <c r="O36" t="s">
        <v>574</v>
      </c>
      <c r="P36" t="s">
        <v>574</v>
      </c>
      <c r="Q36">
        <v>1</v>
      </c>
      <c r="X36">
        <v>7.67</v>
      </c>
      <c r="Y36">
        <v>0</v>
      </c>
      <c r="Z36">
        <v>0</v>
      </c>
      <c r="AA36">
        <v>0</v>
      </c>
      <c r="AB36">
        <v>7.8</v>
      </c>
      <c r="AC36">
        <v>0</v>
      </c>
      <c r="AD36">
        <v>1</v>
      </c>
      <c r="AE36">
        <v>1</v>
      </c>
      <c r="AF36" t="s">
        <v>1067</v>
      </c>
      <c r="AG36">
        <v>7.67</v>
      </c>
      <c r="AH36">
        <v>2</v>
      </c>
      <c r="AI36">
        <v>39278985</v>
      </c>
      <c r="AJ36">
        <v>29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>
      <c r="A37">
        <f ca="1">ROW(Source!A33)</f>
        <v>33</v>
      </c>
      <c r="B37">
        <v>39278986</v>
      </c>
      <c r="C37">
        <v>39278984</v>
      </c>
      <c r="D37">
        <v>36799072</v>
      </c>
      <c r="E37">
        <v>17</v>
      </c>
      <c r="F37">
        <v>1</v>
      </c>
      <c r="G37">
        <v>1</v>
      </c>
      <c r="H37">
        <v>3</v>
      </c>
      <c r="I37" t="s">
        <v>1002</v>
      </c>
      <c r="J37" t="s">
        <v>1067</v>
      </c>
      <c r="K37" t="s">
        <v>1003</v>
      </c>
      <c r="L37">
        <v>1348</v>
      </c>
      <c r="N37">
        <v>1009</v>
      </c>
      <c r="O37" t="s">
        <v>1097</v>
      </c>
      <c r="P37" t="s">
        <v>1097</v>
      </c>
      <c r="Q37">
        <v>1000</v>
      </c>
      <c r="X37">
        <v>0.7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 t="s">
        <v>1067</v>
      </c>
      <c r="AG37">
        <v>0.7</v>
      </c>
      <c r="AH37">
        <v>3</v>
      </c>
      <c r="AI37">
        <v>-1</v>
      </c>
      <c r="AJ37" t="s">
        <v>1067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>
      <c r="A38">
        <f ca="1">ROW(Source!A34)</f>
        <v>34</v>
      </c>
      <c r="B38">
        <v>39278989</v>
      </c>
      <c r="C38">
        <v>39278988</v>
      </c>
      <c r="D38">
        <v>37064998</v>
      </c>
      <c r="E38">
        <v>1</v>
      </c>
      <c r="F38">
        <v>1</v>
      </c>
      <c r="G38">
        <v>1</v>
      </c>
      <c r="H38">
        <v>1</v>
      </c>
      <c r="I38" t="s">
        <v>628</v>
      </c>
      <c r="J38" t="s">
        <v>1067</v>
      </c>
      <c r="K38" t="s">
        <v>629</v>
      </c>
      <c r="L38">
        <v>1191</v>
      </c>
      <c r="N38">
        <v>1013</v>
      </c>
      <c r="O38" t="s">
        <v>574</v>
      </c>
      <c r="P38" t="s">
        <v>574</v>
      </c>
      <c r="Q38">
        <v>1</v>
      </c>
      <c r="X38">
        <v>8.7100000000000009</v>
      </c>
      <c r="Y38">
        <v>0</v>
      </c>
      <c r="Z38">
        <v>0</v>
      </c>
      <c r="AA38">
        <v>0</v>
      </c>
      <c r="AB38">
        <v>7.8</v>
      </c>
      <c r="AC38">
        <v>0</v>
      </c>
      <c r="AD38">
        <v>1</v>
      </c>
      <c r="AE38">
        <v>1</v>
      </c>
      <c r="AF38" t="s">
        <v>1067</v>
      </c>
      <c r="AG38">
        <v>8.7100000000000009</v>
      </c>
      <c r="AH38">
        <v>2</v>
      </c>
      <c r="AI38">
        <v>39278989</v>
      </c>
      <c r="AJ38">
        <v>30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>
      <c r="A39">
        <f ca="1">ROW(Source!A34)</f>
        <v>34</v>
      </c>
      <c r="B39">
        <v>39278990</v>
      </c>
      <c r="C39">
        <v>39278988</v>
      </c>
      <c r="D39">
        <v>36799072</v>
      </c>
      <c r="E39">
        <v>17</v>
      </c>
      <c r="F39">
        <v>1</v>
      </c>
      <c r="G39">
        <v>1</v>
      </c>
      <c r="H39">
        <v>3</v>
      </c>
      <c r="I39" t="s">
        <v>1002</v>
      </c>
      <c r="J39" t="s">
        <v>1067</v>
      </c>
      <c r="K39" t="s">
        <v>1003</v>
      </c>
      <c r="L39">
        <v>1348</v>
      </c>
      <c r="N39">
        <v>1009</v>
      </c>
      <c r="O39" t="s">
        <v>1097</v>
      </c>
      <c r="P39" t="s">
        <v>1097</v>
      </c>
      <c r="Q39">
        <v>1000</v>
      </c>
      <c r="X39">
        <v>3.62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 t="s">
        <v>1067</v>
      </c>
      <c r="AG39">
        <v>3.62</v>
      </c>
      <c r="AH39">
        <v>3</v>
      </c>
      <c r="AI39">
        <v>-1</v>
      </c>
      <c r="AJ39" t="s">
        <v>1067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>
      <c r="A40">
        <f ca="1">ROW(Source!A35)</f>
        <v>35</v>
      </c>
      <c r="B40">
        <v>39486535</v>
      </c>
      <c r="C40">
        <v>39278992</v>
      </c>
      <c r="D40">
        <v>37068148</v>
      </c>
      <c r="E40">
        <v>1</v>
      </c>
      <c r="F40">
        <v>1</v>
      </c>
      <c r="G40">
        <v>1</v>
      </c>
      <c r="H40">
        <v>1</v>
      </c>
      <c r="I40" t="s">
        <v>630</v>
      </c>
      <c r="J40" t="s">
        <v>1067</v>
      </c>
      <c r="K40" t="s">
        <v>631</v>
      </c>
      <c r="L40">
        <v>1191</v>
      </c>
      <c r="N40">
        <v>1013</v>
      </c>
      <c r="O40" t="s">
        <v>574</v>
      </c>
      <c r="P40" t="s">
        <v>574</v>
      </c>
      <c r="Q40">
        <v>1</v>
      </c>
      <c r="X40">
        <v>103.91</v>
      </c>
      <c r="Y40">
        <v>0</v>
      </c>
      <c r="Z40">
        <v>0</v>
      </c>
      <c r="AA40">
        <v>0</v>
      </c>
      <c r="AB40">
        <v>8.09</v>
      </c>
      <c r="AC40">
        <v>0</v>
      </c>
      <c r="AD40">
        <v>1</v>
      </c>
      <c r="AE40">
        <v>1</v>
      </c>
      <c r="AF40" t="s">
        <v>1067</v>
      </c>
      <c r="AG40">
        <v>103.91</v>
      </c>
      <c r="AH40">
        <v>2</v>
      </c>
      <c r="AI40">
        <v>39486535</v>
      </c>
      <c r="AJ40">
        <v>31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>
      <c r="A41">
        <f ca="1">ROW(Source!A35)</f>
        <v>35</v>
      </c>
      <c r="B41">
        <v>39486536</v>
      </c>
      <c r="C41">
        <v>39278992</v>
      </c>
      <c r="D41">
        <v>37064876</v>
      </c>
      <c r="E41">
        <v>1</v>
      </c>
      <c r="F41">
        <v>1</v>
      </c>
      <c r="G41">
        <v>1</v>
      </c>
      <c r="H41">
        <v>1</v>
      </c>
      <c r="I41" t="s">
        <v>575</v>
      </c>
      <c r="J41" t="s">
        <v>1067</v>
      </c>
      <c r="K41" t="s">
        <v>576</v>
      </c>
      <c r="L41">
        <v>1191</v>
      </c>
      <c r="N41">
        <v>1013</v>
      </c>
      <c r="O41" t="s">
        <v>574</v>
      </c>
      <c r="P41" t="s">
        <v>574</v>
      </c>
      <c r="Q41">
        <v>1</v>
      </c>
      <c r="X41">
        <v>7.74</v>
      </c>
      <c r="Y41">
        <v>0</v>
      </c>
      <c r="Z41">
        <v>0</v>
      </c>
      <c r="AA41">
        <v>0</v>
      </c>
      <c r="AB41">
        <v>0</v>
      </c>
      <c r="AC41">
        <v>0</v>
      </c>
      <c r="AD41">
        <v>1</v>
      </c>
      <c r="AE41">
        <v>2</v>
      </c>
      <c r="AF41" t="s">
        <v>1067</v>
      </c>
      <c r="AG41">
        <v>7.74</v>
      </c>
      <c r="AH41">
        <v>2</v>
      </c>
      <c r="AI41">
        <v>39486536</v>
      </c>
      <c r="AJ41">
        <v>32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>
      <c r="A42">
        <f ca="1">ROW(Source!A35)</f>
        <v>35</v>
      </c>
      <c r="B42">
        <v>39486537</v>
      </c>
      <c r="C42">
        <v>39278992</v>
      </c>
      <c r="D42">
        <v>36882452</v>
      </c>
      <c r="E42">
        <v>1</v>
      </c>
      <c r="F42">
        <v>1</v>
      </c>
      <c r="G42">
        <v>1</v>
      </c>
      <c r="H42">
        <v>2</v>
      </c>
      <c r="I42" t="s">
        <v>632</v>
      </c>
      <c r="J42" t="s">
        <v>633</v>
      </c>
      <c r="K42" t="s">
        <v>634</v>
      </c>
      <c r="L42">
        <v>1368</v>
      </c>
      <c r="N42">
        <v>1011</v>
      </c>
      <c r="O42" t="s">
        <v>580</v>
      </c>
      <c r="P42" t="s">
        <v>580</v>
      </c>
      <c r="Q42">
        <v>1</v>
      </c>
      <c r="X42">
        <v>7.74</v>
      </c>
      <c r="Y42">
        <v>0</v>
      </c>
      <c r="Z42">
        <v>31.26</v>
      </c>
      <c r="AA42">
        <v>13.5</v>
      </c>
      <c r="AB42">
        <v>0</v>
      </c>
      <c r="AC42">
        <v>0</v>
      </c>
      <c r="AD42">
        <v>1</v>
      </c>
      <c r="AE42">
        <v>0</v>
      </c>
      <c r="AF42" t="s">
        <v>1067</v>
      </c>
      <c r="AG42">
        <v>7.74</v>
      </c>
      <c r="AH42">
        <v>2</v>
      </c>
      <c r="AI42">
        <v>39486537</v>
      </c>
      <c r="AJ42">
        <v>33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>
      <c r="A43">
        <f ca="1">ROW(Source!A36)</f>
        <v>36</v>
      </c>
      <c r="B43">
        <v>39278997</v>
      </c>
      <c r="C43">
        <v>39278996</v>
      </c>
      <c r="D43">
        <v>37080781</v>
      </c>
      <c r="E43">
        <v>1</v>
      </c>
      <c r="F43">
        <v>1</v>
      </c>
      <c r="G43">
        <v>1</v>
      </c>
      <c r="H43">
        <v>1</v>
      </c>
      <c r="I43" t="s">
        <v>635</v>
      </c>
      <c r="J43" t="s">
        <v>1067</v>
      </c>
      <c r="K43" t="s">
        <v>636</v>
      </c>
      <c r="L43">
        <v>1191</v>
      </c>
      <c r="N43">
        <v>1013</v>
      </c>
      <c r="O43" t="s">
        <v>574</v>
      </c>
      <c r="P43" t="s">
        <v>574</v>
      </c>
      <c r="Q43">
        <v>1</v>
      </c>
      <c r="X43">
        <v>2.4</v>
      </c>
      <c r="Y43">
        <v>0</v>
      </c>
      <c r="Z43">
        <v>0</v>
      </c>
      <c r="AA43">
        <v>0</v>
      </c>
      <c r="AB43">
        <v>9.92</v>
      </c>
      <c r="AC43">
        <v>0</v>
      </c>
      <c r="AD43">
        <v>1</v>
      </c>
      <c r="AE43">
        <v>1</v>
      </c>
      <c r="AF43" t="s">
        <v>1101</v>
      </c>
      <c r="AG43">
        <v>1.68</v>
      </c>
      <c r="AH43">
        <v>2</v>
      </c>
      <c r="AI43">
        <v>39278997</v>
      </c>
      <c r="AJ43">
        <v>34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>
      <c r="A44">
        <f ca="1">ROW(Source!A36)</f>
        <v>36</v>
      </c>
      <c r="B44">
        <v>39278998</v>
      </c>
      <c r="C44">
        <v>39278996</v>
      </c>
      <c r="D44">
        <v>37064876</v>
      </c>
      <c r="E44">
        <v>1</v>
      </c>
      <c r="F44">
        <v>1</v>
      </c>
      <c r="G44">
        <v>1</v>
      </c>
      <c r="H44">
        <v>1</v>
      </c>
      <c r="I44" t="s">
        <v>575</v>
      </c>
      <c r="J44" t="s">
        <v>1067</v>
      </c>
      <c r="K44" t="s">
        <v>576</v>
      </c>
      <c r="L44">
        <v>1191</v>
      </c>
      <c r="N44">
        <v>1013</v>
      </c>
      <c r="O44" t="s">
        <v>574</v>
      </c>
      <c r="P44" t="s">
        <v>574</v>
      </c>
      <c r="Q44">
        <v>1</v>
      </c>
      <c r="X44">
        <v>0.17</v>
      </c>
      <c r="Y44">
        <v>0</v>
      </c>
      <c r="Z44">
        <v>0</v>
      </c>
      <c r="AA44">
        <v>0</v>
      </c>
      <c r="AB44">
        <v>0</v>
      </c>
      <c r="AC44">
        <v>0</v>
      </c>
      <c r="AD44">
        <v>1</v>
      </c>
      <c r="AE44">
        <v>2</v>
      </c>
      <c r="AF44" t="s">
        <v>1101</v>
      </c>
      <c r="AG44">
        <v>0.11899999999999999</v>
      </c>
      <c r="AH44">
        <v>2</v>
      </c>
      <c r="AI44">
        <v>39278998</v>
      </c>
      <c r="AJ44">
        <v>35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>
      <c r="A45">
        <f ca="1">ROW(Source!A36)</f>
        <v>36</v>
      </c>
      <c r="B45">
        <v>39278999</v>
      </c>
      <c r="C45">
        <v>39278996</v>
      </c>
      <c r="D45">
        <v>36883554</v>
      </c>
      <c r="E45">
        <v>1</v>
      </c>
      <c r="F45">
        <v>1</v>
      </c>
      <c r="G45">
        <v>1</v>
      </c>
      <c r="H45">
        <v>2</v>
      </c>
      <c r="I45" t="s">
        <v>577</v>
      </c>
      <c r="J45" t="s">
        <v>578</v>
      </c>
      <c r="K45" t="s">
        <v>579</v>
      </c>
      <c r="L45">
        <v>1368</v>
      </c>
      <c r="N45">
        <v>1011</v>
      </c>
      <c r="O45" t="s">
        <v>580</v>
      </c>
      <c r="P45" t="s">
        <v>580</v>
      </c>
      <c r="Q45">
        <v>1</v>
      </c>
      <c r="X45">
        <v>0.17</v>
      </c>
      <c r="Y45">
        <v>0</v>
      </c>
      <c r="Z45">
        <v>65.709999999999994</v>
      </c>
      <c r="AA45">
        <v>11.6</v>
      </c>
      <c r="AB45">
        <v>0</v>
      </c>
      <c r="AC45">
        <v>0</v>
      </c>
      <c r="AD45">
        <v>1</v>
      </c>
      <c r="AE45">
        <v>0</v>
      </c>
      <c r="AF45" t="s">
        <v>1101</v>
      </c>
      <c r="AG45">
        <v>0.11899999999999999</v>
      </c>
      <c r="AH45">
        <v>2</v>
      </c>
      <c r="AI45">
        <v>39278999</v>
      </c>
      <c r="AJ45">
        <v>36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>
      <c r="A46">
        <f ca="1">ROW(Source!A36)</f>
        <v>36</v>
      </c>
      <c r="B46">
        <v>39279000</v>
      </c>
      <c r="C46">
        <v>39278996</v>
      </c>
      <c r="D46">
        <v>36883858</v>
      </c>
      <c r="E46">
        <v>1</v>
      </c>
      <c r="F46">
        <v>1</v>
      </c>
      <c r="G46">
        <v>1</v>
      </c>
      <c r="H46">
        <v>2</v>
      </c>
      <c r="I46" t="s">
        <v>637</v>
      </c>
      <c r="J46" t="s">
        <v>638</v>
      </c>
      <c r="K46" t="s">
        <v>639</v>
      </c>
      <c r="L46">
        <v>1368</v>
      </c>
      <c r="N46">
        <v>1011</v>
      </c>
      <c r="O46" t="s">
        <v>580</v>
      </c>
      <c r="P46" t="s">
        <v>580</v>
      </c>
      <c r="Q46">
        <v>1</v>
      </c>
      <c r="X46">
        <v>0.4</v>
      </c>
      <c r="Y46">
        <v>0</v>
      </c>
      <c r="Z46">
        <v>8.1</v>
      </c>
      <c r="AA46">
        <v>0</v>
      </c>
      <c r="AB46">
        <v>0</v>
      </c>
      <c r="AC46">
        <v>0</v>
      </c>
      <c r="AD46">
        <v>1</v>
      </c>
      <c r="AE46">
        <v>0</v>
      </c>
      <c r="AF46" t="s">
        <v>1101</v>
      </c>
      <c r="AG46">
        <v>0.27999999999999997</v>
      </c>
      <c r="AH46">
        <v>2</v>
      </c>
      <c r="AI46">
        <v>39279000</v>
      </c>
      <c r="AJ46">
        <v>37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>
      <c r="A47">
        <f ca="1">ROW(Source!A36)</f>
        <v>36</v>
      </c>
      <c r="B47">
        <v>39279001</v>
      </c>
      <c r="C47">
        <v>39278996</v>
      </c>
      <c r="D47">
        <v>36796888</v>
      </c>
      <c r="E47">
        <v>17</v>
      </c>
      <c r="F47">
        <v>1</v>
      </c>
      <c r="G47">
        <v>1</v>
      </c>
      <c r="H47">
        <v>3</v>
      </c>
      <c r="I47" t="s">
        <v>1004</v>
      </c>
      <c r="J47" t="s">
        <v>1067</v>
      </c>
      <c r="K47" t="s">
        <v>1005</v>
      </c>
      <c r="L47">
        <v>1035</v>
      </c>
      <c r="N47">
        <v>1013</v>
      </c>
      <c r="O47" t="s">
        <v>486</v>
      </c>
      <c r="P47" t="s">
        <v>486</v>
      </c>
      <c r="Q47">
        <v>1</v>
      </c>
      <c r="X47">
        <v>0</v>
      </c>
      <c r="Y47">
        <v>0</v>
      </c>
      <c r="Z47">
        <v>0</v>
      </c>
      <c r="AA47">
        <v>0</v>
      </c>
      <c r="AB47">
        <v>0</v>
      </c>
      <c r="AC47">
        <v>1</v>
      </c>
      <c r="AD47">
        <v>0</v>
      </c>
      <c r="AE47">
        <v>0</v>
      </c>
      <c r="AF47" t="s">
        <v>1100</v>
      </c>
      <c r="AG47">
        <v>0</v>
      </c>
      <c r="AH47">
        <v>3</v>
      </c>
      <c r="AI47">
        <v>-1</v>
      </c>
      <c r="AJ47" t="s">
        <v>1067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>
      <c r="A48">
        <f ca="1">ROW(Source!A36)</f>
        <v>36</v>
      </c>
      <c r="B48">
        <v>39279002</v>
      </c>
      <c r="C48">
        <v>39278996</v>
      </c>
      <c r="D48">
        <v>36803256</v>
      </c>
      <c r="E48">
        <v>1</v>
      </c>
      <c r="F48">
        <v>1</v>
      </c>
      <c r="G48">
        <v>1</v>
      </c>
      <c r="H48">
        <v>3</v>
      </c>
      <c r="I48" t="s">
        <v>640</v>
      </c>
      <c r="J48" t="s">
        <v>641</v>
      </c>
      <c r="K48" t="s">
        <v>642</v>
      </c>
      <c r="L48">
        <v>1348</v>
      </c>
      <c r="N48">
        <v>1009</v>
      </c>
      <c r="O48" t="s">
        <v>1097</v>
      </c>
      <c r="P48" t="s">
        <v>1097</v>
      </c>
      <c r="Q48">
        <v>1000</v>
      </c>
      <c r="X48">
        <v>1E-4</v>
      </c>
      <c r="Y48">
        <v>10315.01</v>
      </c>
      <c r="Z48">
        <v>0</v>
      </c>
      <c r="AA48">
        <v>0</v>
      </c>
      <c r="AB48">
        <v>0</v>
      </c>
      <c r="AC48">
        <v>0</v>
      </c>
      <c r="AD48">
        <v>1</v>
      </c>
      <c r="AE48">
        <v>0</v>
      </c>
      <c r="AF48" t="s">
        <v>1100</v>
      </c>
      <c r="AG48">
        <v>0</v>
      </c>
      <c r="AH48">
        <v>2</v>
      </c>
      <c r="AI48">
        <v>39279002</v>
      </c>
      <c r="AJ48">
        <v>38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>
      <c r="A49">
        <f ca="1">ROW(Source!A36)</f>
        <v>36</v>
      </c>
      <c r="B49">
        <v>39279003</v>
      </c>
      <c r="C49">
        <v>39278996</v>
      </c>
      <c r="D49">
        <v>36796893</v>
      </c>
      <c r="E49">
        <v>17</v>
      </c>
      <c r="F49">
        <v>1</v>
      </c>
      <c r="G49">
        <v>1</v>
      </c>
      <c r="H49">
        <v>3</v>
      </c>
      <c r="I49" t="s">
        <v>89</v>
      </c>
      <c r="J49" t="s">
        <v>1067</v>
      </c>
      <c r="K49" t="s">
        <v>90</v>
      </c>
      <c r="L49">
        <v>1327</v>
      </c>
      <c r="N49">
        <v>1005</v>
      </c>
      <c r="O49" t="s">
        <v>1134</v>
      </c>
      <c r="P49" t="s">
        <v>1134</v>
      </c>
      <c r="Q49">
        <v>1</v>
      </c>
      <c r="X49">
        <v>1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 t="s">
        <v>1100</v>
      </c>
      <c r="AG49">
        <v>0</v>
      </c>
      <c r="AH49">
        <v>3</v>
      </c>
      <c r="AI49">
        <v>-1</v>
      </c>
      <c r="AJ49" t="s">
        <v>1067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>
      <c r="A50">
        <f ca="1">ROW(Source!A36)</f>
        <v>36</v>
      </c>
      <c r="B50">
        <v>39279004</v>
      </c>
      <c r="C50">
        <v>39278996</v>
      </c>
      <c r="D50">
        <v>36826512</v>
      </c>
      <c r="E50">
        <v>1</v>
      </c>
      <c r="F50">
        <v>1</v>
      </c>
      <c r="G50">
        <v>1</v>
      </c>
      <c r="H50">
        <v>3</v>
      </c>
      <c r="I50" t="s">
        <v>643</v>
      </c>
      <c r="J50" t="s">
        <v>644</v>
      </c>
      <c r="K50" t="s">
        <v>645</v>
      </c>
      <c r="L50">
        <v>1348</v>
      </c>
      <c r="N50">
        <v>1009</v>
      </c>
      <c r="O50" t="s">
        <v>1097</v>
      </c>
      <c r="P50" t="s">
        <v>1097</v>
      </c>
      <c r="Q50">
        <v>1000</v>
      </c>
      <c r="X50">
        <v>3.0000000000000001E-3</v>
      </c>
      <c r="Y50">
        <v>5804</v>
      </c>
      <c r="Z50">
        <v>0</v>
      </c>
      <c r="AA50">
        <v>0</v>
      </c>
      <c r="AB50">
        <v>0</v>
      </c>
      <c r="AC50">
        <v>0</v>
      </c>
      <c r="AD50">
        <v>1</v>
      </c>
      <c r="AE50">
        <v>0</v>
      </c>
      <c r="AF50" t="s">
        <v>1100</v>
      </c>
      <c r="AG50">
        <v>0</v>
      </c>
      <c r="AH50">
        <v>2</v>
      </c>
      <c r="AI50">
        <v>39279004</v>
      </c>
      <c r="AJ50">
        <v>39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>
      <c r="A51">
        <f ca="1">ROW(Source!A36)</f>
        <v>36</v>
      </c>
      <c r="B51">
        <v>39279005</v>
      </c>
      <c r="C51">
        <v>39278996</v>
      </c>
      <c r="D51">
        <v>36838813</v>
      </c>
      <c r="E51">
        <v>1</v>
      </c>
      <c r="F51">
        <v>1</v>
      </c>
      <c r="G51">
        <v>1</v>
      </c>
      <c r="H51">
        <v>3</v>
      </c>
      <c r="I51" t="s">
        <v>646</v>
      </c>
      <c r="J51" t="s">
        <v>647</v>
      </c>
      <c r="K51" t="s">
        <v>648</v>
      </c>
      <c r="L51">
        <v>1354</v>
      </c>
      <c r="N51">
        <v>1010</v>
      </c>
      <c r="O51" t="s">
        <v>86</v>
      </c>
      <c r="P51" t="s">
        <v>86</v>
      </c>
      <c r="Q51">
        <v>1</v>
      </c>
      <c r="X51">
        <v>0.1</v>
      </c>
      <c r="Y51">
        <v>72.8</v>
      </c>
      <c r="Z51">
        <v>0</v>
      </c>
      <c r="AA51">
        <v>0</v>
      </c>
      <c r="AB51">
        <v>0</v>
      </c>
      <c r="AC51">
        <v>0</v>
      </c>
      <c r="AD51">
        <v>1</v>
      </c>
      <c r="AE51">
        <v>0</v>
      </c>
      <c r="AF51" t="s">
        <v>1100</v>
      </c>
      <c r="AG51">
        <v>0</v>
      </c>
      <c r="AH51">
        <v>2</v>
      </c>
      <c r="AI51">
        <v>39279005</v>
      </c>
      <c r="AJ51">
        <v>40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>
      <c r="A52">
        <f ca="1">ROW(Source!A37)</f>
        <v>37</v>
      </c>
      <c r="B52">
        <v>39486540</v>
      </c>
      <c r="C52">
        <v>39486539</v>
      </c>
      <c r="D52">
        <v>37069580</v>
      </c>
      <c r="E52">
        <v>1</v>
      </c>
      <c r="F52">
        <v>1</v>
      </c>
      <c r="G52">
        <v>1</v>
      </c>
      <c r="H52">
        <v>1</v>
      </c>
      <c r="I52" t="s">
        <v>572</v>
      </c>
      <c r="J52" t="s">
        <v>1067</v>
      </c>
      <c r="K52" t="s">
        <v>573</v>
      </c>
      <c r="L52">
        <v>1191</v>
      </c>
      <c r="N52">
        <v>1013</v>
      </c>
      <c r="O52" t="s">
        <v>574</v>
      </c>
      <c r="P52" t="s">
        <v>574</v>
      </c>
      <c r="Q52">
        <v>1</v>
      </c>
      <c r="X52">
        <v>108</v>
      </c>
      <c r="Y52">
        <v>0</v>
      </c>
      <c r="Z52">
        <v>0</v>
      </c>
      <c r="AA52">
        <v>0</v>
      </c>
      <c r="AB52">
        <v>8.64</v>
      </c>
      <c r="AC52">
        <v>0</v>
      </c>
      <c r="AD52">
        <v>1</v>
      </c>
      <c r="AE52">
        <v>1</v>
      </c>
      <c r="AF52" t="s">
        <v>1140</v>
      </c>
      <c r="AG52">
        <v>86.4</v>
      </c>
      <c r="AH52">
        <v>2</v>
      </c>
      <c r="AI52">
        <v>39486540</v>
      </c>
      <c r="AJ52">
        <v>41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>
      <c r="A53">
        <f ca="1">ROW(Source!A37)</f>
        <v>37</v>
      </c>
      <c r="B53">
        <v>39486541</v>
      </c>
      <c r="C53">
        <v>39486539</v>
      </c>
      <c r="D53">
        <v>37064876</v>
      </c>
      <c r="E53">
        <v>1</v>
      </c>
      <c r="F53">
        <v>1</v>
      </c>
      <c r="G53">
        <v>1</v>
      </c>
      <c r="H53">
        <v>1</v>
      </c>
      <c r="I53" t="s">
        <v>575</v>
      </c>
      <c r="J53" t="s">
        <v>1067</v>
      </c>
      <c r="K53" t="s">
        <v>576</v>
      </c>
      <c r="L53">
        <v>1191</v>
      </c>
      <c r="N53">
        <v>1013</v>
      </c>
      <c r="O53" t="s">
        <v>574</v>
      </c>
      <c r="P53" t="s">
        <v>574</v>
      </c>
      <c r="Q53">
        <v>1</v>
      </c>
      <c r="X53">
        <v>0.17</v>
      </c>
      <c r="Y53">
        <v>0</v>
      </c>
      <c r="Z53">
        <v>0</v>
      </c>
      <c r="AA53">
        <v>0</v>
      </c>
      <c r="AB53">
        <v>0</v>
      </c>
      <c r="AC53">
        <v>0</v>
      </c>
      <c r="AD53">
        <v>1</v>
      </c>
      <c r="AE53">
        <v>2</v>
      </c>
      <c r="AF53" t="s">
        <v>1140</v>
      </c>
      <c r="AG53">
        <v>0.13600000000000001</v>
      </c>
      <c r="AH53">
        <v>2</v>
      </c>
      <c r="AI53">
        <v>39486541</v>
      </c>
      <c r="AJ53">
        <v>42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>
      <c r="A54">
        <f ca="1">ROW(Source!A37)</f>
        <v>37</v>
      </c>
      <c r="B54">
        <v>39486542</v>
      </c>
      <c r="C54">
        <v>39486539</v>
      </c>
      <c r="D54">
        <v>36883554</v>
      </c>
      <c r="E54">
        <v>1</v>
      </c>
      <c r="F54">
        <v>1</v>
      </c>
      <c r="G54">
        <v>1</v>
      </c>
      <c r="H54">
        <v>2</v>
      </c>
      <c r="I54" t="s">
        <v>577</v>
      </c>
      <c r="J54" t="s">
        <v>578</v>
      </c>
      <c r="K54" t="s">
        <v>579</v>
      </c>
      <c r="L54">
        <v>1368</v>
      </c>
      <c r="N54">
        <v>1011</v>
      </c>
      <c r="O54" t="s">
        <v>580</v>
      </c>
      <c r="P54" t="s">
        <v>580</v>
      </c>
      <c r="Q54">
        <v>1</v>
      </c>
      <c r="X54">
        <v>0.17</v>
      </c>
      <c r="Y54">
        <v>0</v>
      </c>
      <c r="Z54">
        <v>65.709999999999994</v>
      </c>
      <c r="AA54">
        <v>11.6</v>
      </c>
      <c r="AB54">
        <v>0</v>
      </c>
      <c r="AC54">
        <v>0</v>
      </c>
      <c r="AD54">
        <v>1</v>
      </c>
      <c r="AE54">
        <v>0</v>
      </c>
      <c r="AF54" t="s">
        <v>1140</v>
      </c>
      <c r="AG54">
        <v>0.13600000000000001</v>
      </c>
      <c r="AH54">
        <v>2</v>
      </c>
      <c r="AI54">
        <v>39486542</v>
      </c>
      <c r="AJ54">
        <v>43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>
      <c r="A55">
        <f ca="1">ROW(Source!A37)</f>
        <v>37</v>
      </c>
      <c r="B55">
        <v>39486543</v>
      </c>
      <c r="C55">
        <v>39486539</v>
      </c>
      <c r="D55">
        <v>36804549</v>
      </c>
      <c r="E55">
        <v>1</v>
      </c>
      <c r="F55">
        <v>1</v>
      </c>
      <c r="G55">
        <v>1</v>
      </c>
      <c r="H55">
        <v>3</v>
      </c>
      <c r="I55" t="s">
        <v>649</v>
      </c>
      <c r="J55" t="s">
        <v>650</v>
      </c>
      <c r="K55" t="s">
        <v>651</v>
      </c>
      <c r="L55">
        <v>1348</v>
      </c>
      <c r="N55">
        <v>1009</v>
      </c>
      <c r="O55" t="s">
        <v>1097</v>
      </c>
      <c r="P55" t="s">
        <v>1097</v>
      </c>
      <c r="Q55">
        <v>1000</v>
      </c>
      <c r="X55">
        <v>9.7000000000000003E-3</v>
      </c>
      <c r="Y55">
        <v>8475</v>
      </c>
      <c r="Z55">
        <v>0</v>
      </c>
      <c r="AA55">
        <v>0</v>
      </c>
      <c r="AB55">
        <v>0</v>
      </c>
      <c r="AC55">
        <v>0</v>
      </c>
      <c r="AD55">
        <v>1</v>
      </c>
      <c r="AE55">
        <v>0</v>
      </c>
      <c r="AF55" t="s">
        <v>1100</v>
      </c>
      <c r="AG55">
        <v>0</v>
      </c>
      <c r="AH55">
        <v>2</v>
      </c>
      <c r="AI55">
        <v>39486543</v>
      </c>
      <c r="AJ55">
        <v>44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>
      <c r="A56">
        <f ca="1">ROW(Source!A37)</f>
        <v>37</v>
      </c>
      <c r="B56">
        <v>39486544</v>
      </c>
      <c r="C56">
        <v>39486539</v>
      </c>
      <c r="D56">
        <v>36830004</v>
      </c>
      <c r="E56">
        <v>1</v>
      </c>
      <c r="F56">
        <v>1</v>
      </c>
      <c r="G56">
        <v>1</v>
      </c>
      <c r="H56">
        <v>3</v>
      </c>
      <c r="I56" t="s">
        <v>652</v>
      </c>
      <c r="J56" t="s">
        <v>653</v>
      </c>
      <c r="K56" t="s">
        <v>654</v>
      </c>
      <c r="L56">
        <v>1301</v>
      </c>
      <c r="N56">
        <v>1003</v>
      </c>
      <c r="O56" t="s">
        <v>171</v>
      </c>
      <c r="P56" t="s">
        <v>171</v>
      </c>
      <c r="Q56">
        <v>1</v>
      </c>
      <c r="X56">
        <v>44</v>
      </c>
      <c r="Y56">
        <v>3.18</v>
      </c>
      <c r="Z56">
        <v>0</v>
      </c>
      <c r="AA56">
        <v>0</v>
      </c>
      <c r="AB56">
        <v>0</v>
      </c>
      <c r="AC56">
        <v>0</v>
      </c>
      <c r="AD56">
        <v>1</v>
      </c>
      <c r="AE56">
        <v>0</v>
      </c>
      <c r="AF56" t="s">
        <v>1100</v>
      </c>
      <c r="AG56">
        <v>0</v>
      </c>
      <c r="AH56">
        <v>2</v>
      </c>
      <c r="AI56">
        <v>39486544</v>
      </c>
      <c r="AJ56">
        <v>45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>
      <c r="A57">
        <f ca="1">ROW(Source!A37)</f>
        <v>37</v>
      </c>
      <c r="B57">
        <v>39486545</v>
      </c>
      <c r="C57">
        <v>39486539</v>
      </c>
      <c r="D57">
        <v>36830314</v>
      </c>
      <c r="E57">
        <v>1</v>
      </c>
      <c r="F57">
        <v>1</v>
      </c>
      <c r="G57">
        <v>1</v>
      </c>
      <c r="H57">
        <v>3</v>
      </c>
      <c r="I57" t="s">
        <v>100</v>
      </c>
      <c r="J57" t="s">
        <v>102</v>
      </c>
      <c r="K57" t="s">
        <v>101</v>
      </c>
      <c r="L57">
        <v>1339</v>
      </c>
      <c r="N57">
        <v>1007</v>
      </c>
      <c r="O57" t="s">
        <v>1249</v>
      </c>
      <c r="P57" t="s">
        <v>1249</v>
      </c>
      <c r="Q57">
        <v>1</v>
      </c>
      <c r="X57">
        <v>0.76</v>
      </c>
      <c r="Y57">
        <v>1601</v>
      </c>
      <c r="Z57">
        <v>0</v>
      </c>
      <c r="AA57">
        <v>0</v>
      </c>
      <c r="AB57">
        <v>0</v>
      </c>
      <c r="AC57">
        <v>0</v>
      </c>
      <c r="AD57">
        <v>1</v>
      </c>
      <c r="AE57">
        <v>0</v>
      </c>
      <c r="AF57" t="s">
        <v>1100</v>
      </c>
      <c r="AG57">
        <v>0</v>
      </c>
      <c r="AH57">
        <v>2</v>
      </c>
      <c r="AI57">
        <v>39486545</v>
      </c>
      <c r="AJ57">
        <v>46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>
      <c r="A58">
        <f ca="1">ROW(Source!A37)</f>
        <v>37</v>
      </c>
      <c r="B58">
        <v>39486546</v>
      </c>
      <c r="C58">
        <v>39486539</v>
      </c>
      <c r="D58">
        <v>36831690</v>
      </c>
      <c r="E58">
        <v>1</v>
      </c>
      <c r="F58">
        <v>1</v>
      </c>
      <c r="G58">
        <v>1</v>
      </c>
      <c r="H58">
        <v>3</v>
      </c>
      <c r="I58" t="s">
        <v>38</v>
      </c>
      <c r="J58" t="s">
        <v>40</v>
      </c>
      <c r="K58" t="s">
        <v>39</v>
      </c>
      <c r="L58">
        <v>1339</v>
      </c>
      <c r="N58">
        <v>1007</v>
      </c>
      <c r="O58" t="s">
        <v>1249</v>
      </c>
      <c r="P58" t="s">
        <v>1249</v>
      </c>
      <c r="Q58">
        <v>1</v>
      </c>
      <c r="X58">
        <v>0.34</v>
      </c>
      <c r="Y58">
        <v>4860</v>
      </c>
      <c r="Z58">
        <v>0</v>
      </c>
      <c r="AA58">
        <v>0</v>
      </c>
      <c r="AB58">
        <v>0</v>
      </c>
      <c r="AC58">
        <v>0</v>
      </c>
      <c r="AD58">
        <v>1</v>
      </c>
      <c r="AE58">
        <v>0</v>
      </c>
      <c r="AF58" t="s">
        <v>1100</v>
      </c>
      <c r="AG58">
        <v>0</v>
      </c>
      <c r="AH58">
        <v>2</v>
      </c>
      <c r="AI58">
        <v>39486546</v>
      </c>
      <c r="AJ58">
        <v>47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>
      <c r="A59">
        <f ca="1">ROW(Source!A37)</f>
        <v>37</v>
      </c>
      <c r="B59">
        <v>39486547</v>
      </c>
      <c r="C59">
        <v>39486539</v>
      </c>
      <c r="D59">
        <v>36838972</v>
      </c>
      <c r="E59">
        <v>1</v>
      </c>
      <c r="F59">
        <v>1</v>
      </c>
      <c r="G59">
        <v>1</v>
      </c>
      <c r="H59">
        <v>3</v>
      </c>
      <c r="I59" t="s">
        <v>655</v>
      </c>
      <c r="J59" t="s">
        <v>656</v>
      </c>
      <c r="K59" t="s">
        <v>657</v>
      </c>
      <c r="L59">
        <v>1348</v>
      </c>
      <c r="N59">
        <v>1009</v>
      </c>
      <c r="O59" t="s">
        <v>1097</v>
      </c>
      <c r="P59" t="s">
        <v>1097</v>
      </c>
      <c r="Q59">
        <v>1000</v>
      </c>
      <c r="X59">
        <v>3.8500000000000001E-3</v>
      </c>
      <c r="Y59">
        <v>15255</v>
      </c>
      <c r="Z59">
        <v>0</v>
      </c>
      <c r="AA59">
        <v>0</v>
      </c>
      <c r="AB59">
        <v>0</v>
      </c>
      <c r="AC59">
        <v>0</v>
      </c>
      <c r="AD59">
        <v>1</v>
      </c>
      <c r="AE59">
        <v>0</v>
      </c>
      <c r="AF59" t="s">
        <v>1100</v>
      </c>
      <c r="AG59">
        <v>0</v>
      </c>
      <c r="AH59">
        <v>2</v>
      </c>
      <c r="AI59">
        <v>39486547</v>
      </c>
      <c r="AJ59">
        <v>48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>
      <c r="A60">
        <f ca="1">ROW(Source!A38)</f>
        <v>38</v>
      </c>
      <c r="B60">
        <v>39486550</v>
      </c>
      <c r="C60">
        <v>39486549</v>
      </c>
      <c r="D60">
        <v>37068148</v>
      </c>
      <c r="E60">
        <v>1</v>
      </c>
      <c r="F60">
        <v>1</v>
      </c>
      <c r="G60">
        <v>1</v>
      </c>
      <c r="H60">
        <v>1</v>
      </c>
      <c r="I60" t="s">
        <v>630</v>
      </c>
      <c r="J60" t="s">
        <v>1067</v>
      </c>
      <c r="K60" t="s">
        <v>631</v>
      </c>
      <c r="L60">
        <v>1191</v>
      </c>
      <c r="N60">
        <v>1013</v>
      </c>
      <c r="O60" t="s">
        <v>574</v>
      </c>
      <c r="P60" t="s">
        <v>574</v>
      </c>
      <c r="Q60">
        <v>1</v>
      </c>
      <c r="X60">
        <v>129.71</v>
      </c>
      <c r="Y60">
        <v>0</v>
      </c>
      <c r="Z60">
        <v>0</v>
      </c>
      <c r="AA60">
        <v>0</v>
      </c>
      <c r="AB60">
        <v>8.09</v>
      </c>
      <c r="AC60">
        <v>0</v>
      </c>
      <c r="AD60">
        <v>1</v>
      </c>
      <c r="AE60">
        <v>1</v>
      </c>
      <c r="AF60" t="s">
        <v>1140</v>
      </c>
      <c r="AG60">
        <v>103.76800000000001</v>
      </c>
      <c r="AH60">
        <v>2</v>
      </c>
      <c r="AI60">
        <v>39486550</v>
      </c>
      <c r="AJ60">
        <v>49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>
      <c r="A61">
        <f ca="1">ROW(Source!A38)</f>
        <v>38</v>
      </c>
      <c r="B61">
        <v>39486551</v>
      </c>
      <c r="C61">
        <v>39486549</v>
      </c>
      <c r="D61">
        <v>37064876</v>
      </c>
      <c r="E61">
        <v>1</v>
      </c>
      <c r="F61">
        <v>1</v>
      </c>
      <c r="G61">
        <v>1</v>
      </c>
      <c r="H61">
        <v>1</v>
      </c>
      <c r="I61" t="s">
        <v>575</v>
      </c>
      <c r="J61" t="s">
        <v>1067</v>
      </c>
      <c r="K61" t="s">
        <v>576</v>
      </c>
      <c r="L61">
        <v>1191</v>
      </c>
      <c r="N61">
        <v>1013</v>
      </c>
      <c r="O61" t="s">
        <v>574</v>
      </c>
      <c r="P61" t="s">
        <v>574</v>
      </c>
      <c r="Q61">
        <v>1</v>
      </c>
      <c r="X61">
        <v>1.61</v>
      </c>
      <c r="Y61">
        <v>0</v>
      </c>
      <c r="Z61">
        <v>0</v>
      </c>
      <c r="AA61">
        <v>0</v>
      </c>
      <c r="AB61">
        <v>0</v>
      </c>
      <c r="AC61">
        <v>0</v>
      </c>
      <c r="AD61">
        <v>1</v>
      </c>
      <c r="AE61">
        <v>2</v>
      </c>
      <c r="AF61" t="s">
        <v>1140</v>
      </c>
      <c r="AG61">
        <v>1.2880000000000003</v>
      </c>
      <c r="AH61">
        <v>2</v>
      </c>
      <c r="AI61">
        <v>39486551</v>
      </c>
      <c r="AJ61">
        <v>50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>
      <c r="A62">
        <f ca="1">ROW(Source!A38)</f>
        <v>38</v>
      </c>
      <c r="B62">
        <v>39486552</v>
      </c>
      <c r="C62">
        <v>39486549</v>
      </c>
      <c r="D62">
        <v>36882159</v>
      </c>
      <c r="E62">
        <v>1</v>
      </c>
      <c r="F62">
        <v>1</v>
      </c>
      <c r="G62">
        <v>1</v>
      </c>
      <c r="H62">
        <v>2</v>
      </c>
      <c r="I62" t="s">
        <v>586</v>
      </c>
      <c r="J62" t="s">
        <v>587</v>
      </c>
      <c r="K62" t="s">
        <v>588</v>
      </c>
      <c r="L62">
        <v>1368</v>
      </c>
      <c r="N62">
        <v>1011</v>
      </c>
      <c r="O62" t="s">
        <v>580</v>
      </c>
      <c r="P62" t="s">
        <v>580</v>
      </c>
      <c r="Q62">
        <v>1</v>
      </c>
      <c r="X62">
        <v>0.97</v>
      </c>
      <c r="Y62">
        <v>0</v>
      </c>
      <c r="Z62">
        <v>111.99</v>
      </c>
      <c r="AA62">
        <v>13.5</v>
      </c>
      <c r="AB62">
        <v>0</v>
      </c>
      <c r="AC62">
        <v>0</v>
      </c>
      <c r="AD62">
        <v>1</v>
      </c>
      <c r="AE62">
        <v>0</v>
      </c>
      <c r="AF62" t="s">
        <v>1140</v>
      </c>
      <c r="AG62">
        <v>0.77600000000000002</v>
      </c>
      <c r="AH62">
        <v>2</v>
      </c>
      <c r="AI62">
        <v>39486552</v>
      </c>
      <c r="AJ62">
        <v>51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>
      <c r="A63">
        <f ca="1">ROW(Source!A38)</f>
        <v>38</v>
      </c>
      <c r="B63">
        <v>39486553</v>
      </c>
      <c r="C63">
        <v>39486549</v>
      </c>
      <c r="D63">
        <v>36883554</v>
      </c>
      <c r="E63">
        <v>1</v>
      </c>
      <c r="F63">
        <v>1</v>
      </c>
      <c r="G63">
        <v>1</v>
      </c>
      <c r="H63">
        <v>2</v>
      </c>
      <c r="I63" t="s">
        <v>577</v>
      </c>
      <c r="J63" t="s">
        <v>578</v>
      </c>
      <c r="K63" t="s">
        <v>579</v>
      </c>
      <c r="L63">
        <v>1368</v>
      </c>
      <c r="N63">
        <v>1011</v>
      </c>
      <c r="O63" t="s">
        <v>580</v>
      </c>
      <c r="P63" t="s">
        <v>580</v>
      </c>
      <c r="Q63">
        <v>1</v>
      </c>
      <c r="X63">
        <v>0.64</v>
      </c>
      <c r="Y63">
        <v>0</v>
      </c>
      <c r="Z63">
        <v>65.709999999999994</v>
      </c>
      <c r="AA63">
        <v>11.6</v>
      </c>
      <c r="AB63">
        <v>0</v>
      </c>
      <c r="AC63">
        <v>0</v>
      </c>
      <c r="AD63">
        <v>1</v>
      </c>
      <c r="AE63">
        <v>0</v>
      </c>
      <c r="AF63" t="s">
        <v>1140</v>
      </c>
      <c r="AG63">
        <v>0.51200000000000001</v>
      </c>
      <c r="AH63">
        <v>2</v>
      </c>
      <c r="AI63">
        <v>39486553</v>
      </c>
      <c r="AJ63">
        <v>52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>
      <c r="A64">
        <f ca="1">ROW(Source!A38)</f>
        <v>38</v>
      </c>
      <c r="B64">
        <v>39486554</v>
      </c>
      <c r="C64">
        <v>39486549</v>
      </c>
      <c r="D64">
        <v>36804549</v>
      </c>
      <c r="E64">
        <v>1</v>
      </c>
      <c r="F64">
        <v>1</v>
      </c>
      <c r="G64">
        <v>1</v>
      </c>
      <c r="H64">
        <v>3</v>
      </c>
      <c r="I64" t="s">
        <v>649</v>
      </c>
      <c r="J64" t="s">
        <v>650</v>
      </c>
      <c r="K64" t="s">
        <v>651</v>
      </c>
      <c r="L64">
        <v>1348</v>
      </c>
      <c r="N64">
        <v>1009</v>
      </c>
      <c r="O64" t="s">
        <v>1097</v>
      </c>
      <c r="P64" t="s">
        <v>1097</v>
      </c>
      <c r="Q64">
        <v>1000</v>
      </c>
      <c r="X64">
        <v>4.1999999999999997E-3</v>
      </c>
      <c r="Y64">
        <v>8475</v>
      </c>
      <c r="Z64">
        <v>0</v>
      </c>
      <c r="AA64">
        <v>0</v>
      </c>
      <c r="AB64">
        <v>0</v>
      </c>
      <c r="AC64">
        <v>0</v>
      </c>
      <c r="AD64">
        <v>1</v>
      </c>
      <c r="AE64">
        <v>0</v>
      </c>
      <c r="AF64" t="s">
        <v>1100</v>
      </c>
      <c r="AG64">
        <v>0</v>
      </c>
      <c r="AH64">
        <v>2</v>
      </c>
      <c r="AI64">
        <v>39486554</v>
      </c>
      <c r="AJ64">
        <v>53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>
      <c r="A65">
        <f ca="1">ROW(Source!A38)</f>
        <v>38</v>
      </c>
      <c r="B65">
        <v>39486555</v>
      </c>
      <c r="C65">
        <v>39486549</v>
      </c>
      <c r="D65">
        <v>36830314</v>
      </c>
      <c r="E65">
        <v>1</v>
      </c>
      <c r="F65">
        <v>1</v>
      </c>
      <c r="G65">
        <v>1</v>
      </c>
      <c r="H65">
        <v>3</v>
      </c>
      <c r="I65" t="s">
        <v>100</v>
      </c>
      <c r="J65" t="s">
        <v>102</v>
      </c>
      <c r="K65" t="s">
        <v>101</v>
      </c>
      <c r="L65">
        <v>1339</v>
      </c>
      <c r="N65">
        <v>1007</v>
      </c>
      <c r="O65" t="s">
        <v>1249</v>
      </c>
      <c r="P65" t="s">
        <v>1249</v>
      </c>
      <c r="Q65">
        <v>1</v>
      </c>
      <c r="X65">
        <v>0.19</v>
      </c>
      <c r="Y65">
        <v>1601</v>
      </c>
      <c r="Z65">
        <v>0</v>
      </c>
      <c r="AA65">
        <v>0</v>
      </c>
      <c r="AB65">
        <v>0</v>
      </c>
      <c r="AC65">
        <v>0</v>
      </c>
      <c r="AD65">
        <v>1</v>
      </c>
      <c r="AE65">
        <v>0</v>
      </c>
      <c r="AF65" t="s">
        <v>1100</v>
      </c>
      <c r="AG65">
        <v>0</v>
      </c>
      <c r="AH65">
        <v>2</v>
      </c>
      <c r="AI65">
        <v>39486555</v>
      </c>
      <c r="AJ65">
        <v>54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>
      <c r="A66">
        <f ca="1">ROW(Source!A38)</f>
        <v>38</v>
      </c>
      <c r="B66">
        <v>39486556</v>
      </c>
      <c r="C66">
        <v>39486549</v>
      </c>
      <c r="D66">
        <v>36830504</v>
      </c>
      <c r="E66">
        <v>1</v>
      </c>
      <c r="F66">
        <v>1</v>
      </c>
      <c r="G66">
        <v>1</v>
      </c>
      <c r="H66">
        <v>3</v>
      </c>
      <c r="I66" t="s">
        <v>1247</v>
      </c>
      <c r="J66" t="s">
        <v>1250</v>
      </c>
      <c r="K66" t="s">
        <v>1248</v>
      </c>
      <c r="L66">
        <v>1339</v>
      </c>
      <c r="N66">
        <v>1007</v>
      </c>
      <c r="O66" t="s">
        <v>1249</v>
      </c>
      <c r="P66" t="s">
        <v>1249</v>
      </c>
      <c r="Q66">
        <v>1</v>
      </c>
      <c r="X66">
        <v>4.5999999999999996</v>
      </c>
      <c r="Y66">
        <v>1430</v>
      </c>
      <c r="Z66">
        <v>0</v>
      </c>
      <c r="AA66">
        <v>0</v>
      </c>
      <c r="AB66">
        <v>0</v>
      </c>
      <c r="AC66">
        <v>0</v>
      </c>
      <c r="AD66">
        <v>1</v>
      </c>
      <c r="AE66">
        <v>0</v>
      </c>
      <c r="AF66" t="s">
        <v>1100</v>
      </c>
      <c r="AG66">
        <v>0</v>
      </c>
      <c r="AH66">
        <v>2</v>
      </c>
      <c r="AI66">
        <v>39486556</v>
      </c>
      <c r="AJ66">
        <v>55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>
      <c r="A67">
        <f ca="1">ROW(Source!A38)</f>
        <v>38</v>
      </c>
      <c r="B67">
        <v>39486557</v>
      </c>
      <c r="C67">
        <v>39486549</v>
      </c>
      <c r="D67">
        <v>36838972</v>
      </c>
      <c r="E67">
        <v>1</v>
      </c>
      <c r="F67">
        <v>1</v>
      </c>
      <c r="G67">
        <v>1</v>
      </c>
      <c r="H67">
        <v>3</v>
      </c>
      <c r="I67" t="s">
        <v>655</v>
      </c>
      <c r="J67" t="s">
        <v>656</v>
      </c>
      <c r="K67" t="s">
        <v>657</v>
      </c>
      <c r="L67">
        <v>1348</v>
      </c>
      <c r="N67">
        <v>1009</v>
      </c>
      <c r="O67" t="s">
        <v>1097</v>
      </c>
      <c r="P67" t="s">
        <v>1097</v>
      </c>
      <c r="Q67">
        <v>1000</v>
      </c>
      <c r="X67">
        <v>3.2000000000000002E-3</v>
      </c>
      <c r="Y67">
        <v>15255</v>
      </c>
      <c r="Z67">
        <v>0</v>
      </c>
      <c r="AA67">
        <v>0</v>
      </c>
      <c r="AB67">
        <v>0</v>
      </c>
      <c r="AC67">
        <v>0</v>
      </c>
      <c r="AD67">
        <v>1</v>
      </c>
      <c r="AE67">
        <v>0</v>
      </c>
      <c r="AF67" t="s">
        <v>1100</v>
      </c>
      <c r="AG67">
        <v>0</v>
      </c>
      <c r="AH67">
        <v>2</v>
      </c>
      <c r="AI67">
        <v>39486557</v>
      </c>
      <c r="AJ67">
        <v>56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>
      <c r="A68">
        <f ca="1">ROW(Source!A39)</f>
        <v>39</v>
      </c>
      <c r="B68">
        <v>39486560</v>
      </c>
      <c r="C68">
        <v>39486559</v>
      </c>
      <c r="D68">
        <v>37071037</v>
      </c>
      <c r="E68">
        <v>1</v>
      </c>
      <c r="F68">
        <v>1</v>
      </c>
      <c r="G68">
        <v>1</v>
      </c>
      <c r="H68">
        <v>1</v>
      </c>
      <c r="I68" t="s">
        <v>658</v>
      </c>
      <c r="J68" t="s">
        <v>1067</v>
      </c>
      <c r="K68" t="s">
        <v>659</v>
      </c>
      <c r="L68">
        <v>1191</v>
      </c>
      <c r="N68">
        <v>1013</v>
      </c>
      <c r="O68" t="s">
        <v>574</v>
      </c>
      <c r="P68" t="s">
        <v>574</v>
      </c>
      <c r="Q68">
        <v>1</v>
      </c>
      <c r="X68">
        <v>4.08</v>
      </c>
      <c r="Y68">
        <v>0</v>
      </c>
      <c r="Z68">
        <v>0</v>
      </c>
      <c r="AA68">
        <v>0</v>
      </c>
      <c r="AB68">
        <v>9.6199999999999992</v>
      </c>
      <c r="AC68">
        <v>0</v>
      </c>
      <c r="AD68">
        <v>1</v>
      </c>
      <c r="AE68">
        <v>1</v>
      </c>
      <c r="AF68" t="s">
        <v>1140</v>
      </c>
      <c r="AG68">
        <v>3.2640000000000002</v>
      </c>
      <c r="AH68">
        <v>2</v>
      </c>
      <c r="AI68">
        <v>39486560</v>
      </c>
      <c r="AJ68">
        <v>57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>
      <c r="A69">
        <f ca="1">ROW(Source!A39)</f>
        <v>39</v>
      </c>
      <c r="B69">
        <v>39486561</v>
      </c>
      <c r="C69">
        <v>39486559</v>
      </c>
      <c r="D69">
        <v>37064876</v>
      </c>
      <c r="E69">
        <v>1</v>
      </c>
      <c r="F69">
        <v>1</v>
      </c>
      <c r="G69">
        <v>1</v>
      </c>
      <c r="H69">
        <v>1</v>
      </c>
      <c r="I69" t="s">
        <v>575</v>
      </c>
      <c r="J69" t="s">
        <v>1067</v>
      </c>
      <c r="K69" t="s">
        <v>576</v>
      </c>
      <c r="L69">
        <v>1191</v>
      </c>
      <c r="N69">
        <v>1013</v>
      </c>
      <c r="O69" t="s">
        <v>574</v>
      </c>
      <c r="P69" t="s">
        <v>574</v>
      </c>
      <c r="Q69">
        <v>1</v>
      </c>
      <c r="X69">
        <v>0.06</v>
      </c>
      <c r="Y69">
        <v>0</v>
      </c>
      <c r="Z69">
        <v>0</v>
      </c>
      <c r="AA69">
        <v>0</v>
      </c>
      <c r="AB69">
        <v>0</v>
      </c>
      <c r="AC69">
        <v>0</v>
      </c>
      <c r="AD69">
        <v>1</v>
      </c>
      <c r="AE69">
        <v>2</v>
      </c>
      <c r="AF69" t="s">
        <v>1140</v>
      </c>
      <c r="AG69">
        <v>4.8000000000000001E-2</v>
      </c>
      <c r="AH69">
        <v>2</v>
      </c>
      <c r="AI69">
        <v>39486561</v>
      </c>
      <c r="AJ69">
        <v>58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>
      <c r="A70">
        <f ca="1">ROW(Source!A39)</f>
        <v>39</v>
      </c>
      <c r="B70">
        <v>39486562</v>
      </c>
      <c r="C70">
        <v>39486559</v>
      </c>
      <c r="D70">
        <v>36883554</v>
      </c>
      <c r="E70">
        <v>1</v>
      </c>
      <c r="F70">
        <v>1</v>
      </c>
      <c r="G70">
        <v>1</v>
      </c>
      <c r="H70">
        <v>2</v>
      </c>
      <c r="I70" t="s">
        <v>577</v>
      </c>
      <c r="J70" t="s">
        <v>578</v>
      </c>
      <c r="K70" t="s">
        <v>579</v>
      </c>
      <c r="L70">
        <v>1368</v>
      </c>
      <c r="N70">
        <v>1011</v>
      </c>
      <c r="O70" t="s">
        <v>580</v>
      </c>
      <c r="P70" t="s">
        <v>580</v>
      </c>
      <c r="Q70">
        <v>1</v>
      </c>
      <c r="X70">
        <v>0.06</v>
      </c>
      <c r="Y70">
        <v>0</v>
      </c>
      <c r="Z70">
        <v>65.709999999999994</v>
      </c>
      <c r="AA70">
        <v>11.6</v>
      </c>
      <c r="AB70">
        <v>0</v>
      </c>
      <c r="AC70">
        <v>0</v>
      </c>
      <c r="AD70">
        <v>1</v>
      </c>
      <c r="AE70">
        <v>0</v>
      </c>
      <c r="AF70" t="s">
        <v>1140</v>
      </c>
      <c r="AG70">
        <v>4.8000000000000001E-2</v>
      </c>
      <c r="AH70">
        <v>2</v>
      </c>
      <c r="AI70">
        <v>39486562</v>
      </c>
      <c r="AJ70">
        <v>59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>
      <c r="A71">
        <f ca="1">ROW(Source!A39)</f>
        <v>39</v>
      </c>
      <c r="B71">
        <v>39486563</v>
      </c>
      <c r="C71">
        <v>39486559</v>
      </c>
      <c r="D71">
        <v>36804545</v>
      </c>
      <c r="E71">
        <v>1</v>
      </c>
      <c r="F71">
        <v>1</v>
      </c>
      <c r="G71">
        <v>1</v>
      </c>
      <c r="H71">
        <v>3</v>
      </c>
      <c r="I71" t="s">
        <v>96</v>
      </c>
      <c r="J71" t="s">
        <v>98</v>
      </c>
      <c r="K71" t="s">
        <v>97</v>
      </c>
      <c r="L71">
        <v>1348</v>
      </c>
      <c r="N71">
        <v>1009</v>
      </c>
      <c r="O71" t="s">
        <v>1097</v>
      </c>
      <c r="P71" t="s">
        <v>1097</v>
      </c>
      <c r="Q71">
        <v>1000</v>
      </c>
      <c r="X71">
        <v>2.5000000000000001E-4</v>
      </c>
      <c r="Y71">
        <v>11978</v>
      </c>
      <c r="Z71">
        <v>0</v>
      </c>
      <c r="AA71">
        <v>0</v>
      </c>
      <c r="AB71">
        <v>0</v>
      </c>
      <c r="AC71">
        <v>0</v>
      </c>
      <c r="AD71">
        <v>1</v>
      </c>
      <c r="AE71">
        <v>0</v>
      </c>
      <c r="AF71" t="s">
        <v>1100</v>
      </c>
      <c r="AG71">
        <v>0</v>
      </c>
      <c r="AH71">
        <v>2</v>
      </c>
      <c r="AI71">
        <v>39486563</v>
      </c>
      <c r="AJ71">
        <v>60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>
      <c r="A72">
        <f ca="1">ROW(Source!A39)</f>
        <v>39</v>
      </c>
      <c r="B72">
        <v>39486564</v>
      </c>
      <c r="C72">
        <v>39486559</v>
      </c>
      <c r="D72">
        <v>36830314</v>
      </c>
      <c r="E72">
        <v>1</v>
      </c>
      <c r="F72">
        <v>1</v>
      </c>
      <c r="G72">
        <v>1</v>
      </c>
      <c r="H72">
        <v>3</v>
      </c>
      <c r="I72" t="s">
        <v>100</v>
      </c>
      <c r="J72" t="s">
        <v>102</v>
      </c>
      <c r="K72" t="s">
        <v>101</v>
      </c>
      <c r="L72">
        <v>1339</v>
      </c>
      <c r="N72">
        <v>1007</v>
      </c>
      <c r="O72" t="s">
        <v>1249</v>
      </c>
      <c r="P72" t="s">
        <v>1249</v>
      </c>
      <c r="Q72">
        <v>1</v>
      </c>
      <c r="X72">
        <v>0.03</v>
      </c>
      <c r="Y72">
        <v>1601</v>
      </c>
      <c r="Z72">
        <v>0</v>
      </c>
      <c r="AA72">
        <v>0</v>
      </c>
      <c r="AB72">
        <v>0</v>
      </c>
      <c r="AC72">
        <v>0</v>
      </c>
      <c r="AD72">
        <v>1</v>
      </c>
      <c r="AE72">
        <v>0</v>
      </c>
      <c r="AF72" t="s">
        <v>1100</v>
      </c>
      <c r="AG72">
        <v>0</v>
      </c>
      <c r="AH72">
        <v>2</v>
      </c>
      <c r="AI72">
        <v>39486564</v>
      </c>
      <c r="AJ72">
        <v>61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>
      <c r="A73">
        <f ca="1">ROW(Source!A39)</f>
        <v>39</v>
      </c>
      <c r="B73">
        <v>39486565</v>
      </c>
      <c r="C73">
        <v>39486559</v>
      </c>
      <c r="D73">
        <v>36830322</v>
      </c>
      <c r="E73">
        <v>1</v>
      </c>
      <c r="F73">
        <v>1</v>
      </c>
      <c r="G73">
        <v>1</v>
      </c>
      <c r="H73">
        <v>3</v>
      </c>
      <c r="I73" t="s">
        <v>104</v>
      </c>
      <c r="J73" t="s">
        <v>106</v>
      </c>
      <c r="K73" t="s">
        <v>105</v>
      </c>
      <c r="L73">
        <v>1339</v>
      </c>
      <c r="N73">
        <v>1007</v>
      </c>
      <c r="O73" t="s">
        <v>1249</v>
      </c>
      <c r="P73" t="s">
        <v>1249</v>
      </c>
      <c r="Q73">
        <v>1</v>
      </c>
      <c r="X73">
        <v>0.02</v>
      </c>
      <c r="Y73">
        <v>2156</v>
      </c>
      <c r="Z73">
        <v>0</v>
      </c>
      <c r="AA73">
        <v>0</v>
      </c>
      <c r="AB73">
        <v>0</v>
      </c>
      <c r="AC73">
        <v>0</v>
      </c>
      <c r="AD73">
        <v>1</v>
      </c>
      <c r="AE73">
        <v>0</v>
      </c>
      <c r="AF73" t="s">
        <v>1100</v>
      </c>
      <c r="AG73">
        <v>0</v>
      </c>
      <c r="AH73">
        <v>2</v>
      </c>
      <c r="AI73">
        <v>39486565</v>
      </c>
      <c r="AJ73">
        <v>62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>
      <c r="A74">
        <f ca="1">ROW(Source!A39)</f>
        <v>39</v>
      </c>
      <c r="B74">
        <v>39486566</v>
      </c>
      <c r="C74">
        <v>39486559</v>
      </c>
      <c r="D74">
        <v>36830500</v>
      </c>
      <c r="E74">
        <v>1</v>
      </c>
      <c r="F74">
        <v>1</v>
      </c>
      <c r="G74">
        <v>1</v>
      </c>
      <c r="H74">
        <v>3</v>
      </c>
      <c r="I74" t="s">
        <v>108</v>
      </c>
      <c r="J74" t="s">
        <v>110</v>
      </c>
      <c r="K74" t="s">
        <v>109</v>
      </c>
      <c r="L74">
        <v>1339</v>
      </c>
      <c r="N74">
        <v>1007</v>
      </c>
      <c r="O74" t="s">
        <v>1249</v>
      </c>
      <c r="P74" t="s">
        <v>1249</v>
      </c>
      <c r="Q74">
        <v>1</v>
      </c>
      <c r="X74">
        <v>0.01</v>
      </c>
      <c r="Y74">
        <v>1375</v>
      </c>
      <c r="Z74">
        <v>0</v>
      </c>
      <c r="AA74">
        <v>0</v>
      </c>
      <c r="AB74">
        <v>0</v>
      </c>
      <c r="AC74">
        <v>0</v>
      </c>
      <c r="AD74">
        <v>1</v>
      </c>
      <c r="AE74">
        <v>0</v>
      </c>
      <c r="AF74" t="s">
        <v>1100</v>
      </c>
      <c r="AG74">
        <v>0</v>
      </c>
      <c r="AH74">
        <v>2</v>
      </c>
      <c r="AI74">
        <v>39486566</v>
      </c>
      <c r="AJ74">
        <v>63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>
      <c r="A75">
        <f ca="1">ROW(Source!A39)</f>
        <v>39</v>
      </c>
      <c r="B75">
        <v>39486567</v>
      </c>
      <c r="C75">
        <v>39486559</v>
      </c>
      <c r="D75">
        <v>36830508</v>
      </c>
      <c r="E75">
        <v>1</v>
      </c>
      <c r="F75">
        <v>1</v>
      </c>
      <c r="G75">
        <v>1</v>
      </c>
      <c r="H75">
        <v>3</v>
      </c>
      <c r="I75" t="s">
        <v>112</v>
      </c>
      <c r="J75" t="s">
        <v>114</v>
      </c>
      <c r="K75" t="s">
        <v>113</v>
      </c>
      <c r="L75">
        <v>1339</v>
      </c>
      <c r="N75">
        <v>1007</v>
      </c>
      <c r="O75" t="s">
        <v>1249</v>
      </c>
      <c r="P75" t="s">
        <v>1249</v>
      </c>
      <c r="Q75">
        <v>1</v>
      </c>
      <c r="X75">
        <v>0.22</v>
      </c>
      <c r="Y75">
        <v>1320</v>
      </c>
      <c r="Z75">
        <v>0</v>
      </c>
      <c r="AA75">
        <v>0</v>
      </c>
      <c r="AB75">
        <v>0</v>
      </c>
      <c r="AC75">
        <v>0</v>
      </c>
      <c r="AD75">
        <v>1</v>
      </c>
      <c r="AE75">
        <v>0</v>
      </c>
      <c r="AF75" t="s">
        <v>1100</v>
      </c>
      <c r="AG75">
        <v>0</v>
      </c>
      <c r="AH75">
        <v>2</v>
      </c>
      <c r="AI75">
        <v>39486567</v>
      </c>
      <c r="AJ75">
        <v>64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>
      <c r="A76">
        <f ca="1">ROW(Source!A40)</f>
        <v>40</v>
      </c>
      <c r="B76">
        <v>39486569</v>
      </c>
      <c r="C76">
        <v>39486568</v>
      </c>
      <c r="D76">
        <v>37066717</v>
      </c>
      <c r="E76">
        <v>1</v>
      </c>
      <c r="F76">
        <v>1</v>
      </c>
      <c r="G76">
        <v>1</v>
      </c>
      <c r="H76">
        <v>1</v>
      </c>
      <c r="I76" t="s">
        <v>660</v>
      </c>
      <c r="J76" t="s">
        <v>1067</v>
      </c>
      <c r="K76" t="s">
        <v>661</v>
      </c>
      <c r="L76">
        <v>1191</v>
      </c>
      <c r="N76">
        <v>1013</v>
      </c>
      <c r="O76" t="s">
        <v>574</v>
      </c>
      <c r="P76" t="s">
        <v>574</v>
      </c>
      <c r="Q76">
        <v>1</v>
      </c>
      <c r="X76">
        <v>45.89</v>
      </c>
      <c r="Y76">
        <v>0</v>
      </c>
      <c r="Z76">
        <v>0</v>
      </c>
      <c r="AA76">
        <v>0</v>
      </c>
      <c r="AB76">
        <v>8.17</v>
      </c>
      <c r="AC76">
        <v>0</v>
      </c>
      <c r="AD76">
        <v>1</v>
      </c>
      <c r="AE76">
        <v>1</v>
      </c>
      <c r="AF76" t="s">
        <v>1140</v>
      </c>
      <c r="AG76">
        <v>36.712000000000003</v>
      </c>
      <c r="AH76">
        <v>2</v>
      </c>
      <c r="AI76">
        <v>39486569</v>
      </c>
      <c r="AJ76">
        <v>65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>
      <c r="A77">
        <f ca="1">ROW(Source!A40)</f>
        <v>40</v>
      </c>
      <c r="B77">
        <v>39486570</v>
      </c>
      <c r="C77">
        <v>39486568</v>
      </c>
      <c r="D77">
        <v>37064876</v>
      </c>
      <c r="E77">
        <v>1</v>
      </c>
      <c r="F77">
        <v>1</v>
      </c>
      <c r="G77">
        <v>1</v>
      </c>
      <c r="H77">
        <v>1</v>
      </c>
      <c r="I77" t="s">
        <v>575</v>
      </c>
      <c r="J77" t="s">
        <v>1067</v>
      </c>
      <c r="K77" t="s">
        <v>576</v>
      </c>
      <c r="L77">
        <v>1191</v>
      </c>
      <c r="N77">
        <v>1013</v>
      </c>
      <c r="O77" t="s">
        <v>574</v>
      </c>
      <c r="P77" t="s">
        <v>574</v>
      </c>
      <c r="Q77">
        <v>1</v>
      </c>
      <c r="X77">
        <v>1.65</v>
      </c>
      <c r="Y77">
        <v>0</v>
      </c>
      <c r="Z77">
        <v>0</v>
      </c>
      <c r="AA77">
        <v>0</v>
      </c>
      <c r="AB77">
        <v>0</v>
      </c>
      <c r="AC77">
        <v>0</v>
      </c>
      <c r="AD77">
        <v>1</v>
      </c>
      <c r="AE77">
        <v>2</v>
      </c>
      <c r="AF77" t="s">
        <v>1140</v>
      </c>
      <c r="AG77">
        <v>1.32</v>
      </c>
      <c r="AH77">
        <v>2</v>
      </c>
      <c r="AI77">
        <v>39486570</v>
      </c>
      <c r="AJ77">
        <v>66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>
      <c r="A78">
        <f ca="1">ROW(Source!A40)</f>
        <v>40</v>
      </c>
      <c r="B78">
        <v>39486571</v>
      </c>
      <c r="C78">
        <v>39486568</v>
      </c>
      <c r="D78">
        <v>36882159</v>
      </c>
      <c r="E78">
        <v>1</v>
      </c>
      <c r="F78">
        <v>1</v>
      </c>
      <c r="G78">
        <v>1</v>
      </c>
      <c r="H78">
        <v>2</v>
      </c>
      <c r="I78" t="s">
        <v>586</v>
      </c>
      <c r="J78" t="s">
        <v>587</v>
      </c>
      <c r="K78" t="s">
        <v>588</v>
      </c>
      <c r="L78">
        <v>1368</v>
      </c>
      <c r="N78">
        <v>1011</v>
      </c>
      <c r="O78" t="s">
        <v>580</v>
      </c>
      <c r="P78" t="s">
        <v>580</v>
      </c>
      <c r="Q78">
        <v>1</v>
      </c>
      <c r="X78">
        <v>0.66</v>
      </c>
      <c r="Y78">
        <v>0</v>
      </c>
      <c r="Z78">
        <v>111.99</v>
      </c>
      <c r="AA78">
        <v>13.5</v>
      </c>
      <c r="AB78">
        <v>0</v>
      </c>
      <c r="AC78">
        <v>0</v>
      </c>
      <c r="AD78">
        <v>1</v>
      </c>
      <c r="AE78">
        <v>0</v>
      </c>
      <c r="AF78" t="s">
        <v>1140</v>
      </c>
      <c r="AG78">
        <v>0.52800000000000002</v>
      </c>
      <c r="AH78">
        <v>2</v>
      </c>
      <c r="AI78">
        <v>39486571</v>
      </c>
      <c r="AJ78">
        <v>67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>
      <c r="A79">
        <f ca="1">ROW(Source!A40)</f>
        <v>40</v>
      </c>
      <c r="B79">
        <v>39486572</v>
      </c>
      <c r="C79">
        <v>39486568</v>
      </c>
      <c r="D79">
        <v>36883554</v>
      </c>
      <c r="E79">
        <v>1</v>
      </c>
      <c r="F79">
        <v>1</v>
      </c>
      <c r="G79">
        <v>1</v>
      </c>
      <c r="H79">
        <v>2</v>
      </c>
      <c r="I79" t="s">
        <v>577</v>
      </c>
      <c r="J79" t="s">
        <v>578</v>
      </c>
      <c r="K79" t="s">
        <v>579</v>
      </c>
      <c r="L79">
        <v>1368</v>
      </c>
      <c r="N79">
        <v>1011</v>
      </c>
      <c r="O79" t="s">
        <v>580</v>
      </c>
      <c r="P79" t="s">
        <v>580</v>
      </c>
      <c r="Q79">
        <v>1</v>
      </c>
      <c r="X79">
        <v>0.99</v>
      </c>
      <c r="Y79">
        <v>0</v>
      </c>
      <c r="Z79">
        <v>65.709999999999994</v>
      </c>
      <c r="AA79">
        <v>11.6</v>
      </c>
      <c r="AB79">
        <v>0</v>
      </c>
      <c r="AC79">
        <v>0</v>
      </c>
      <c r="AD79">
        <v>1</v>
      </c>
      <c r="AE79">
        <v>0</v>
      </c>
      <c r="AF79" t="s">
        <v>1140</v>
      </c>
      <c r="AG79">
        <v>0.79200000000000004</v>
      </c>
      <c r="AH79">
        <v>2</v>
      </c>
      <c r="AI79">
        <v>39486572</v>
      </c>
      <c r="AJ79">
        <v>68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>
      <c r="A80">
        <f ca="1">ROW(Source!A40)</f>
        <v>40</v>
      </c>
      <c r="B80">
        <v>39486573</v>
      </c>
      <c r="C80">
        <v>39486568</v>
      </c>
      <c r="D80">
        <v>36804545</v>
      </c>
      <c r="E80">
        <v>1</v>
      </c>
      <c r="F80">
        <v>1</v>
      </c>
      <c r="G80">
        <v>1</v>
      </c>
      <c r="H80">
        <v>3</v>
      </c>
      <c r="I80" t="s">
        <v>96</v>
      </c>
      <c r="J80" t="s">
        <v>98</v>
      </c>
      <c r="K80" t="s">
        <v>97</v>
      </c>
      <c r="L80">
        <v>1348</v>
      </c>
      <c r="N80">
        <v>1009</v>
      </c>
      <c r="O80" t="s">
        <v>1097</v>
      </c>
      <c r="P80" t="s">
        <v>1097</v>
      </c>
      <c r="Q80">
        <v>1000</v>
      </c>
      <c r="X80">
        <v>8.0000000000000002E-3</v>
      </c>
      <c r="Y80">
        <v>11978</v>
      </c>
      <c r="Z80">
        <v>0</v>
      </c>
      <c r="AA80">
        <v>0</v>
      </c>
      <c r="AB80">
        <v>0</v>
      </c>
      <c r="AC80">
        <v>0</v>
      </c>
      <c r="AD80">
        <v>1</v>
      </c>
      <c r="AE80">
        <v>0</v>
      </c>
      <c r="AF80" t="s">
        <v>1100</v>
      </c>
      <c r="AG80">
        <v>0</v>
      </c>
      <c r="AH80">
        <v>2</v>
      </c>
      <c r="AI80">
        <v>39486573</v>
      </c>
      <c r="AJ80">
        <v>69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>
      <c r="A81">
        <f ca="1">ROW(Source!A41)</f>
        <v>41</v>
      </c>
      <c r="B81">
        <v>39486575</v>
      </c>
      <c r="C81">
        <v>39486574</v>
      </c>
      <c r="D81">
        <v>37066837</v>
      </c>
      <c r="E81">
        <v>1</v>
      </c>
      <c r="F81">
        <v>1</v>
      </c>
      <c r="G81">
        <v>1</v>
      </c>
      <c r="H81">
        <v>1</v>
      </c>
      <c r="I81" t="s">
        <v>662</v>
      </c>
      <c r="J81" t="s">
        <v>1067</v>
      </c>
      <c r="K81" t="s">
        <v>663</v>
      </c>
      <c r="L81">
        <v>1191</v>
      </c>
      <c r="N81">
        <v>1013</v>
      </c>
      <c r="O81" t="s">
        <v>574</v>
      </c>
      <c r="P81" t="s">
        <v>574</v>
      </c>
      <c r="Q81">
        <v>1</v>
      </c>
      <c r="X81">
        <v>66.599999999999994</v>
      </c>
      <c r="Y81">
        <v>0</v>
      </c>
      <c r="Z81">
        <v>0</v>
      </c>
      <c r="AA81">
        <v>0</v>
      </c>
      <c r="AB81">
        <v>8.31</v>
      </c>
      <c r="AC81">
        <v>0</v>
      </c>
      <c r="AD81">
        <v>1</v>
      </c>
      <c r="AE81">
        <v>1</v>
      </c>
      <c r="AF81" t="s">
        <v>1140</v>
      </c>
      <c r="AG81">
        <v>53.28</v>
      </c>
      <c r="AH81">
        <v>2</v>
      </c>
      <c r="AI81">
        <v>39486575</v>
      </c>
      <c r="AJ81">
        <v>70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>
      <c r="A82">
        <f ca="1">ROW(Source!A41)</f>
        <v>41</v>
      </c>
      <c r="B82">
        <v>39486576</v>
      </c>
      <c r="C82">
        <v>39486574</v>
      </c>
      <c r="D82">
        <v>37064876</v>
      </c>
      <c r="E82">
        <v>1</v>
      </c>
      <c r="F82">
        <v>1</v>
      </c>
      <c r="G82">
        <v>1</v>
      </c>
      <c r="H82">
        <v>1</v>
      </c>
      <c r="I82" t="s">
        <v>575</v>
      </c>
      <c r="J82" t="s">
        <v>1067</v>
      </c>
      <c r="K82" t="s">
        <v>576</v>
      </c>
      <c r="L82">
        <v>1191</v>
      </c>
      <c r="N82">
        <v>1013</v>
      </c>
      <c r="O82" t="s">
        <v>574</v>
      </c>
      <c r="P82" t="s">
        <v>574</v>
      </c>
      <c r="Q82">
        <v>1</v>
      </c>
      <c r="X82">
        <v>0.69</v>
      </c>
      <c r="Y82">
        <v>0</v>
      </c>
      <c r="Z82">
        <v>0</v>
      </c>
      <c r="AA82">
        <v>0</v>
      </c>
      <c r="AB82">
        <v>0</v>
      </c>
      <c r="AC82">
        <v>0</v>
      </c>
      <c r="AD82">
        <v>1</v>
      </c>
      <c r="AE82">
        <v>2</v>
      </c>
      <c r="AF82" t="s">
        <v>1140</v>
      </c>
      <c r="AG82">
        <v>0.55199999999999994</v>
      </c>
      <c r="AH82">
        <v>2</v>
      </c>
      <c r="AI82">
        <v>39486576</v>
      </c>
      <c r="AJ82">
        <v>71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>
      <c r="A83">
        <f ca="1">ROW(Source!A41)</f>
        <v>41</v>
      </c>
      <c r="B83">
        <v>39486577</v>
      </c>
      <c r="C83">
        <v>39486574</v>
      </c>
      <c r="D83">
        <v>36882452</v>
      </c>
      <c r="E83">
        <v>1</v>
      </c>
      <c r="F83">
        <v>1</v>
      </c>
      <c r="G83">
        <v>1</v>
      </c>
      <c r="H83">
        <v>2</v>
      </c>
      <c r="I83" t="s">
        <v>632</v>
      </c>
      <c r="J83" t="s">
        <v>633</v>
      </c>
      <c r="K83" t="s">
        <v>634</v>
      </c>
      <c r="L83">
        <v>1368</v>
      </c>
      <c r="N83">
        <v>1011</v>
      </c>
      <c r="O83" t="s">
        <v>580</v>
      </c>
      <c r="P83" t="s">
        <v>580</v>
      </c>
      <c r="Q83">
        <v>1</v>
      </c>
      <c r="X83">
        <v>0.28000000000000003</v>
      </c>
      <c r="Y83">
        <v>0</v>
      </c>
      <c r="Z83">
        <v>31.26</v>
      </c>
      <c r="AA83">
        <v>13.5</v>
      </c>
      <c r="AB83">
        <v>0</v>
      </c>
      <c r="AC83">
        <v>0</v>
      </c>
      <c r="AD83">
        <v>1</v>
      </c>
      <c r="AE83">
        <v>0</v>
      </c>
      <c r="AF83" t="s">
        <v>1140</v>
      </c>
      <c r="AG83">
        <v>0.22400000000000003</v>
      </c>
      <c r="AH83">
        <v>2</v>
      </c>
      <c r="AI83">
        <v>39486577</v>
      </c>
      <c r="AJ83">
        <v>72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>
      <c r="A84">
        <f ca="1">ROW(Source!A41)</f>
        <v>41</v>
      </c>
      <c r="B84">
        <v>39486578</v>
      </c>
      <c r="C84">
        <v>39486574</v>
      </c>
      <c r="D84">
        <v>36883554</v>
      </c>
      <c r="E84">
        <v>1</v>
      </c>
      <c r="F84">
        <v>1</v>
      </c>
      <c r="G84">
        <v>1</v>
      </c>
      <c r="H84">
        <v>2</v>
      </c>
      <c r="I84" t="s">
        <v>577</v>
      </c>
      <c r="J84" t="s">
        <v>578</v>
      </c>
      <c r="K84" t="s">
        <v>579</v>
      </c>
      <c r="L84">
        <v>1368</v>
      </c>
      <c r="N84">
        <v>1011</v>
      </c>
      <c r="O84" t="s">
        <v>580</v>
      </c>
      <c r="P84" t="s">
        <v>580</v>
      </c>
      <c r="Q84">
        <v>1</v>
      </c>
      <c r="X84">
        <v>0.41</v>
      </c>
      <c r="Y84">
        <v>0</v>
      </c>
      <c r="Z84">
        <v>65.709999999999994</v>
      </c>
      <c r="AA84">
        <v>11.6</v>
      </c>
      <c r="AB84">
        <v>0</v>
      </c>
      <c r="AC84">
        <v>0</v>
      </c>
      <c r="AD84">
        <v>1</v>
      </c>
      <c r="AE84">
        <v>0</v>
      </c>
      <c r="AF84" t="s">
        <v>1140</v>
      </c>
      <c r="AG84">
        <v>0.32800000000000001</v>
      </c>
      <c r="AH84">
        <v>2</v>
      </c>
      <c r="AI84">
        <v>39486578</v>
      </c>
      <c r="AJ84">
        <v>73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>
      <c r="A85">
        <f ca="1">ROW(Source!A41)</f>
        <v>41</v>
      </c>
      <c r="B85">
        <v>39486579</v>
      </c>
      <c r="C85">
        <v>39486574</v>
      </c>
      <c r="D85">
        <v>36804526</v>
      </c>
      <c r="E85">
        <v>1</v>
      </c>
      <c r="F85">
        <v>1</v>
      </c>
      <c r="G85">
        <v>1</v>
      </c>
      <c r="H85">
        <v>3</v>
      </c>
      <c r="I85" t="s">
        <v>664</v>
      </c>
      <c r="J85" t="s">
        <v>665</v>
      </c>
      <c r="K85" t="s">
        <v>666</v>
      </c>
      <c r="L85">
        <v>1348</v>
      </c>
      <c r="N85">
        <v>1009</v>
      </c>
      <c r="O85" t="s">
        <v>1097</v>
      </c>
      <c r="P85" t="s">
        <v>1097</v>
      </c>
      <c r="Q85">
        <v>1000</v>
      </c>
      <c r="X85">
        <v>6.0000000000000001E-3</v>
      </c>
      <c r="Y85">
        <v>9713.4</v>
      </c>
      <c r="Z85">
        <v>0</v>
      </c>
      <c r="AA85">
        <v>0</v>
      </c>
      <c r="AB85">
        <v>0</v>
      </c>
      <c r="AC85">
        <v>0</v>
      </c>
      <c r="AD85">
        <v>1</v>
      </c>
      <c r="AE85">
        <v>0</v>
      </c>
      <c r="AF85" t="s">
        <v>1100</v>
      </c>
      <c r="AG85">
        <v>0</v>
      </c>
      <c r="AH85">
        <v>2</v>
      </c>
      <c r="AI85">
        <v>39486579</v>
      </c>
      <c r="AJ85">
        <v>74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>
      <c r="A86">
        <f ca="1">ROW(Source!A41)</f>
        <v>41</v>
      </c>
      <c r="B86">
        <v>39486580</v>
      </c>
      <c r="C86">
        <v>39486574</v>
      </c>
      <c r="D86">
        <v>36806488</v>
      </c>
      <c r="E86">
        <v>1</v>
      </c>
      <c r="F86">
        <v>1</v>
      </c>
      <c r="G86">
        <v>1</v>
      </c>
      <c r="H86">
        <v>3</v>
      </c>
      <c r="I86" t="s">
        <v>667</v>
      </c>
      <c r="J86" t="s">
        <v>668</v>
      </c>
      <c r="K86" t="s">
        <v>669</v>
      </c>
      <c r="L86">
        <v>1348</v>
      </c>
      <c r="N86">
        <v>1009</v>
      </c>
      <c r="O86" t="s">
        <v>1097</v>
      </c>
      <c r="P86" t="s">
        <v>1097</v>
      </c>
      <c r="Q86">
        <v>1000</v>
      </c>
      <c r="X86">
        <v>7.0000000000000007E-2</v>
      </c>
      <c r="Y86">
        <v>729.98</v>
      </c>
      <c r="Z86">
        <v>0</v>
      </c>
      <c r="AA86">
        <v>0</v>
      </c>
      <c r="AB86">
        <v>0</v>
      </c>
      <c r="AC86">
        <v>0</v>
      </c>
      <c r="AD86">
        <v>1</v>
      </c>
      <c r="AE86">
        <v>0</v>
      </c>
      <c r="AF86" t="s">
        <v>1100</v>
      </c>
      <c r="AG86">
        <v>0</v>
      </c>
      <c r="AH86">
        <v>2</v>
      </c>
      <c r="AI86">
        <v>39486580</v>
      </c>
      <c r="AJ86">
        <v>75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>
      <c r="A87">
        <f ca="1">ROW(Source!A41)</f>
        <v>41</v>
      </c>
      <c r="B87">
        <v>39486581</v>
      </c>
      <c r="C87">
        <v>39486574</v>
      </c>
      <c r="D87">
        <v>36807325</v>
      </c>
      <c r="E87">
        <v>1</v>
      </c>
      <c r="F87">
        <v>1</v>
      </c>
      <c r="G87">
        <v>1</v>
      </c>
      <c r="H87">
        <v>3</v>
      </c>
      <c r="I87" t="s">
        <v>670</v>
      </c>
      <c r="J87" t="s">
        <v>671</v>
      </c>
      <c r="K87" t="s">
        <v>672</v>
      </c>
      <c r="L87">
        <v>1339</v>
      </c>
      <c r="N87">
        <v>1007</v>
      </c>
      <c r="O87" t="s">
        <v>1249</v>
      </c>
      <c r="P87" t="s">
        <v>1249</v>
      </c>
      <c r="Q87">
        <v>1</v>
      </c>
      <c r="X87">
        <v>0.03</v>
      </c>
      <c r="Y87">
        <v>510.4</v>
      </c>
      <c r="Z87">
        <v>0</v>
      </c>
      <c r="AA87">
        <v>0</v>
      </c>
      <c r="AB87">
        <v>0</v>
      </c>
      <c r="AC87">
        <v>0</v>
      </c>
      <c r="AD87">
        <v>1</v>
      </c>
      <c r="AE87">
        <v>0</v>
      </c>
      <c r="AF87" t="s">
        <v>1100</v>
      </c>
      <c r="AG87">
        <v>0</v>
      </c>
      <c r="AH87">
        <v>2</v>
      </c>
      <c r="AI87">
        <v>39486581</v>
      </c>
      <c r="AJ87">
        <v>76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>
      <c r="A88">
        <f ca="1">ROW(Source!A41)</f>
        <v>41</v>
      </c>
      <c r="B88">
        <v>39486582</v>
      </c>
      <c r="C88">
        <v>39486574</v>
      </c>
      <c r="D88">
        <v>36830315</v>
      </c>
      <c r="E88">
        <v>1</v>
      </c>
      <c r="F88">
        <v>1</v>
      </c>
      <c r="G88">
        <v>1</v>
      </c>
      <c r="H88">
        <v>3</v>
      </c>
      <c r="I88" t="s">
        <v>673</v>
      </c>
      <c r="J88" t="s">
        <v>674</v>
      </c>
      <c r="K88" t="s">
        <v>675</v>
      </c>
      <c r="L88">
        <v>1339</v>
      </c>
      <c r="N88">
        <v>1007</v>
      </c>
      <c r="O88" t="s">
        <v>1249</v>
      </c>
      <c r="P88" t="s">
        <v>1249</v>
      </c>
      <c r="Q88">
        <v>1</v>
      </c>
      <c r="X88">
        <v>0.52</v>
      </c>
      <c r="Y88">
        <v>1287</v>
      </c>
      <c r="Z88">
        <v>0</v>
      </c>
      <c r="AA88">
        <v>0</v>
      </c>
      <c r="AB88">
        <v>0</v>
      </c>
      <c r="AC88">
        <v>0</v>
      </c>
      <c r="AD88">
        <v>1</v>
      </c>
      <c r="AE88">
        <v>0</v>
      </c>
      <c r="AF88" t="s">
        <v>1100</v>
      </c>
      <c r="AG88">
        <v>0</v>
      </c>
      <c r="AH88">
        <v>2</v>
      </c>
      <c r="AI88">
        <v>39486582</v>
      </c>
      <c r="AJ88">
        <v>77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>
      <c r="A89">
        <f ca="1">ROW(Source!A41)</f>
        <v>41</v>
      </c>
      <c r="B89">
        <v>39486583</v>
      </c>
      <c r="C89">
        <v>39486574</v>
      </c>
      <c r="D89">
        <v>36831274</v>
      </c>
      <c r="E89">
        <v>1</v>
      </c>
      <c r="F89">
        <v>1</v>
      </c>
      <c r="G89">
        <v>1</v>
      </c>
      <c r="H89">
        <v>3</v>
      </c>
      <c r="I89" t="s">
        <v>1270</v>
      </c>
      <c r="J89" t="s">
        <v>1273</v>
      </c>
      <c r="K89" t="s">
        <v>1271</v>
      </c>
      <c r="L89">
        <v>1329</v>
      </c>
      <c r="N89">
        <v>1005</v>
      </c>
      <c r="O89" t="s">
        <v>1272</v>
      </c>
      <c r="P89" t="s">
        <v>1272</v>
      </c>
      <c r="Q89">
        <v>1000</v>
      </c>
      <c r="X89">
        <v>0.105</v>
      </c>
      <c r="Y89">
        <v>5600</v>
      </c>
      <c r="Z89">
        <v>0</v>
      </c>
      <c r="AA89">
        <v>0</v>
      </c>
      <c r="AB89">
        <v>0</v>
      </c>
      <c r="AC89">
        <v>0</v>
      </c>
      <c r="AD89">
        <v>1</v>
      </c>
      <c r="AE89">
        <v>0</v>
      </c>
      <c r="AF89" t="s">
        <v>1100</v>
      </c>
      <c r="AG89">
        <v>0</v>
      </c>
      <c r="AH89">
        <v>2</v>
      </c>
      <c r="AI89">
        <v>39486583</v>
      </c>
      <c r="AJ89">
        <v>78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>
      <c r="A90">
        <f ca="1">ROW(Source!A41)</f>
        <v>41</v>
      </c>
      <c r="B90">
        <v>39486584</v>
      </c>
      <c r="C90">
        <v>39486574</v>
      </c>
      <c r="D90">
        <v>36836927</v>
      </c>
      <c r="E90">
        <v>1</v>
      </c>
      <c r="F90">
        <v>1</v>
      </c>
      <c r="G90">
        <v>1</v>
      </c>
      <c r="H90">
        <v>3</v>
      </c>
      <c r="I90" t="s">
        <v>676</v>
      </c>
      <c r="J90" t="s">
        <v>677</v>
      </c>
      <c r="K90" t="s">
        <v>678</v>
      </c>
      <c r="L90">
        <v>1348</v>
      </c>
      <c r="N90">
        <v>1009</v>
      </c>
      <c r="O90" t="s">
        <v>1097</v>
      </c>
      <c r="P90" t="s">
        <v>1097</v>
      </c>
      <c r="Q90">
        <v>1000</v>
      </c>
      <c r="X90">
        <v>2.9999999999999997E-4</v>
      </c>
      <c r="Y90">
        <v>26500</v>
      </c>
      <c r="Z90">
        <v>0</v>
      </c>
      <c r="AA90">
        <v>0</v>
      </c>
      <c r="AB90">
        <v>0</v>
      </c>
      <c r="AC90">
        <v>0</v>
      </c>
      <c r="AD90">
        <v>1</v>
      </c>
      <c r="AE90">
        <v>0</v>
      </c>
      <c r="AF90" t="s">
        <v>1100</v>
      </c>
      <c r="AG90">
        <v>0</v>
      </c>
      <c r="AH90">
        <v>2</v>
      </c>
      <c r="AI90">
        <v>39486584</v>
      </c>
      <c r="AJ90">
        <v>79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>
      <c r="A91">
        <f ca="1">ROW(Source!A42)</f>
        <v>42</v>
      </c>
      <c r="B91">
        <v>39486589</v>
      </c>
      <c r="C91">
        <v>39486588</v>
      </c>
      <c r="D91">
        <v>37065248</v>
      </c>
      <c r="E91">
        <v>1</v>
      </c>
      <c r="F91">
        <v>1</v>
      </c>
      <c r="G91">
        <v>1</v>
      </c>
      <c r="H91">
        <v>1</v>
      </c>
      <c r="I91" t="s">
        <v>584</v>
      </c>
      <c r="J91" t="s">
        <v>1067</v>
      </c>
      <c r="K91" t="s">
        <v>585</v>
      </c>
      <c r="L91">
        <v>1191</v>
      </c>
      <c r="N91">
        <v>1013</v>
      </c>
      <c r="O91" t="s">
        <v>574</v>
      </c>
      <c r="P91" t="s">
        <v>574</v>
      </c>
      <c r="Q91">
        <v>1</v>
      </c>
      <c r="X91">
        <v>46.11</v>
      </c>
      <c r="Y91">
        <v>0</v>
      </c>
      <c r="Z91">
        <v>0</v>
      </c>
      <c r="AA91">
        <v>0</v>
      </c>
      <c r="AB91">
        <v>8.5299999999999994</v>
      </c>
      <c r="AC91">
        <v>0</v>
      </c>
      <c r="AD91">
        <v>1</v>
      </c>
      <c r="AE91">
        <v>1</v>
      </c>
      <c r="AF91" t="s">
        <v>1101</v>
      </c>
      <c r="AG91">
        <v>32.277000000000001</v>
      </c>
      <c r="AH91">
        <v>2</v>
      </c>
      <c r="AI91">
        <v>39486589</v>
      </c>
      <c r="AJ91">
        <v>80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>
      <c r="A92">
        <f ca="1">ROW(Source!A42)</f>
        <v>42</v>
      </c>
      <c r="B92">
        <v>39486590</v>
      </c>
      <c r="C92">
        <v>39486588</v>
      </c>
      <c r="D92">
        <v>37064876</v>
      </c>
      <c r="E92">
        <v>1</v>
      </c>
      <c r="F92">
        <v>1</v>
      </c>
      <c r="G92">
        <v>1</v>
      </c>
      <c r="H92">
        <v>1</v>
      </c>
      <c r="I92" t="s">
        <v>575</v>
      </c>
      <c r="J92" t="s">
        <v>1067</v>
      </c>
      <c r="K92" t="s">
        <v>576</v>
      </c>
      <c r="L92">
        <v>1191</v>
      </c>
      <c r="N92">
        <v>1013</v>
      </c>
      <c r="O92" t="s">
        <v>574</v>
      </c>
      <c r="P92" t="s">
        <v>574</v>
      </c>
      <c r="Q92">
        <v>1</v>
      </c>
      <c r="X92">
        <v>0.04</v>
      </c>
      <c r="Y92">
        <v>0</v>
      </c>
      <c r="Z92">
        <v>0</v>
      </c>
      <c r="AA92">
        <v>0</v>
      </c>
      <c r="AB92">
        <v>0</v>
      </c>
      <c r="AC92">
        <v>0</v>
      </c>
      <c r="AD92">
        <v>1</v>
      </c>
      <c r="AE92">
        <v>2</v>
      </c>
      <c r="AF92" t="s">
        <v>1101</v>
      </c>
      <c r="AG92">
        <v>2.7999999999999997E-2</v>
      </c>
      <c r="AH92">
        <v>2</v>
      </c>
      <c r="AI92">
        <v>39486590</v>
      </c>
      <c r="AJ92">
        <v>81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>
      <c r="A93">
        <f ca="1">ROW(Source!A42)</f>
        <v>42</v>
      </c>
      <c r="B93">
        <v>39486591</v>
      </c>
      <c r="C93">
        <v>39486588</v>
      </c>
      <c r="D93">
        <v>36882452</v>
      </c>
      <c r="E93">
        <v>1</v>
      </c>
      <c r="F93">
        <v>1</v>
      </c>
      <c r="G93">
        <v>1</v>
      </c>
      <c r="H93">
        <v>2</v>
      </c>
      <c r="I93" t="s">
        <v>632</v>
      </c>
      <c r="J93" t="s">
        <v>633</v>
      </c>
      <c r="K93" t="s">
        <v>634</v>
      </c>
      <c r="L93">
        <v>1368</v>
      </c>
      <c r="N93">
        <v>1011</v>
      </c>
      <c r="O93" t="s">
        <v>580</v>
      </c>
      <c r="P93" t="s">
        <v>580</v>
      </c>
      <c r="Q93">
        <v>1</v>
      </c>
      <c r="X93">
        <v>0.04</v>
      </c>
      <c r="Y93">
        <v>0</v>
      </c>
      <c r="Z93">
        <v>31.26</v>
      </c>
      <c r="AA93">
        <v>13.5</v>
      </c>
      <c r="AB93">
        <v>0</v>
      </c>
      <c r="AC93">
        <v>0</v>
      </c>
      <c r="AD93">
        <v>1</v>
      </c>
      <c r="AE93">
        <v>0</v>
      </c>
      <c r="AF93" t="s">
        <v>1101</v>
      </c>
      <c r="AG93">
        <v>2.7999999999999997E-2</v>
      </c>
      <c r="AH93">
        <v>2</v>
      </c>
      <c r="AI93">
        <v>39486591</v>
      </c>
      <c r="AJ93">
        <v>82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>
      <c r="A94">
        <f ca="1">ROW(Source!A42)</f>
        <v>42</v>
      </c>
      <c r="B94">
        <v>39486592</v>
      </c>
      <c r="C94">
        <v>39486588</v>
      </c>
      <c r="D94">
        <v>36883554</v>
      </c>
      <c r="E94">
        <v>1</v>
      </c>
      <c r="F94">
        <v>1</v>
      </c>
      <c r="G94">
        <v>1</v>
      </c>
      <c r="H94">
        <v>2</v>
      </c>
      <c r="I94" t="s">
        <v>577</v>
      </c>
      <c r="J94" t="s">
        <v>578</v>
      </c>
      <c r="K94" t="s">
        <v>579</v>
      </c>
      <c r="L94">
        <v>1368</v>
      </c>
      <c r="N94">
        <v>1011</v>
      </c>
      <c r="O94" t="s">
        <v>580</v>
      </c>
      <c r="P94" t="s">
        <v>580</v>
      </c>
      <c r="Q94">
        <v>1</v>
      </c>
      <c r="X94">
        <v>4.0000000000000001E-3</v>
      </c>
      <c r="Y94">
        <v>0</v>
      </c>
      <c r="Z94">
        <v>65.709999999999994</v>
      </c>
      <c r="AA94">
        <v>11.6</v>
      </c>
      <c r="AB94">
        <v>0</v>
      </c>
      <c r="AC94">
        <v>0</v>
      </c>
      <c r="AD94">
        <v>1</v>
      </c>
      <c r="AE94">
        <v>0</v>
      </c>
      <c r="AF94" t="s">
        <v>1101</v>
      </c>
      <c r="AG94">
        <v>2.8E-3</v>
      </c>
      <c r="AH94">
        <v>2</v>
      </c>
      <c r="AI94">
        <v>39486592</v>
      </c>
      <c r="AJ94">
        <v>83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>
      <c r="A95">
        <f ca="1">ROW(Source!A42)</f>
        <v>42</v>
      </c>
      <c r="B95">
        <v>39486593</v>
      </c>
      <c r="C95">
        <v>39486588</v>
      </c>
      <c r="D95">
        <v>36804616</v>
      </c>
      <c r="E95">
        <v>1</v>
      </c>
      <c r="F95">
        <v>1</v>
      </c>
      <c r="G95">
        <v>1</v>
      </c>
      <c r="H95">
        <v>3</v>
      </c>
      <c r="I95" t="s">
        <v>679</v>
      </c>
      <c r="J95" t="s">
        <v>680</v>
      </c>
      <c r="K95" t="s">
        <v>681</v>
      </c>
      <c r="L95">
        <v>1355</v>
      </c>
      <c r="N95">
        <v>1010</v>
      </c>
      <c r="O95" t="s">
        <v>126</v>
      </c>
      <c r="P95" t="s">
        <v>126</v>
      </c>
      <c r="Q95">
        <v>100</v>
      </c>
      <c r="X95">
        <v>2.5099999999999998</v>
      </c>
      <c r="Y95">
        <v>70</v>
      </c>
      <c r="Z95">
        <v>0</v>
      </c>
      <c r="AA95">
        <v>0</v>
      </c>
      <c r="AB95">
        <v>0</v>
      </c>
      <c r="AC95">
        <v>0</v>
      </c>
      <c r="AD95">
        <v>1</v>
      </c>
      <c r="AE95">
        <v>0</v>
      </c>
      <c r="AF95" t="s">
        <v>1100</v>
      </c>
      <c r="AG95">
        <v>0</v>
      </c>
      <c r="AH95">
        <v>2</v>
      </c>
      <c r="AI95">
        <v>39486593</v>
      </c>
      <c r="AJ95">
        <v>84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>
      <c r="A96">
        <f ca="1">ROW(Source!A42)</f>
        <v>42</v>
      </c>
      <c r="B96">
        <v>39486594</v>
      </c>
      <c r="C96">
        <v>39486588</v>
      </c>
      <c r="D96">
        <v>36804661</v>
      </c>
      <c r="E96">
        <v>1</v>
      </c>
      <c r="F96">
        <v>1</v>
      </c>
      <c r="G96">
        <v>1</v>
      </c>
      <c r="H96">
        <v>3</v>
      </c>
      <c r="I96" t="s">
        <v>682</v>
      </c>
      <c r="J96" t="s">
        <v>683</v>
      </c>
      <c r="K96" t="s">
        <v>684</v>
      </c>
      <c r="L96">
        <v>1355</v>
      </c>
      <c r="N96">
        <v>1010</v>
      </c>
      <c r="O96" t="s">
        <v>126</v>
      </c>
      <c r="P96" t="s">
        <v>126</v>
      </c>
      <c r="Q96">
        <v>100</v>
      </c>
      <c r="X96">
        <v>1.51</v>
      </c>
      <c r="Y96">
        <v>8</v>
      </c>
      <c r="Z96">
        <v>0</v>
      </c>
      <c r="AA96">
        <v>0</v>
      </c>
      <c r="AB96">
        <v>0</v>
      </c>
      <c r="AC96">
        <v>0</v>
      </c>
      <c r="AD96">
        <v>1</v>
      </c>
      <c r="AE96">
        <v>0</v>
      </c>
      <c r="AF96" t="s">
        <v>1100</v>
      </c>
      <c r="AG96">
        <v>0</v>
      </c>
      <c r="AH96">
        <v>2</v>
      </c>
      <c r="AI96">
        <v>39486594</v>
      </c>
      <c r="AJ96">
        <v>85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>
      <c r="A97">
        <f ca="1">ROW(Source!A42)</f>
        <v>42</v>
      </c>
      <c r="B97">
        <v>39486595</v>
      </c>
      <c r="C97">
        <v>39486588</v>
      </c>
      <c r="D97">
        <v>36804889</v>
      </c>
      <c r="E97">
        <v>1</v>
      </c>
      <c r="F97">
        <v>1</v>
      </c>
      <c r="G97">
        <v>1</v>
      </c>
      <c r="H97">
        <v>3</v>
      </c>
      <c r="I97" t="s">
        <v>685</v>
      </c>
      <c r="J97" t="s">
        <v>686</v>
      </c>
      <c r="K97" t="s">
        <v>687</v>
      </c>
      <c r="L97">
        <v>1355</v>
      </c>
      <c r="N97">
        <v>1010</v>
      </c>
      <c r="O97" t="s">
        <v>126</v>
      </c>
      <c r="P97" t="s">
        <v>126</v>
      </c>
      <c r="Q97">
        <v>100</v>
      </c>
      <c r="X97">
        <v>5.0199999999999996</v>
      </c>
      <c r="Y97">
        <v>2</v>
      </c>
      <c r="Z97">
        <v>0</v>
      </c>
      <c r="AA97">
        <v>0</v>
      </c>
      <c r="AB97">
        <v>0</v>
      </c>
      <c r="AC97">
        <v>0</v>
      </c>
      <c r="AD97">
        <v>1</v>
      </c>
      <c r="AE97">
        <v>0</v>
      </c>
      <c r="AF97" t="s">
        <v>1100</v>
      </c>
      <c r="AG97">
        <v>0</v>
      </c>
      <c r="AH97">
        <v>2</v>
      </c>
      <c r="AI97">
        <v>39486595</v>
      </c>
      <c r="AJ97">
        <v>86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>
      <c r="A98">
        <f ca="1">ROW(Source!A42)</f>
        <v>42</v>
      </c>
      <c r="B98">
        <v>39486596</v>
      </c>
      <c r="C98">
        <v>39486588</v>
      </c>
      <c r="D98">
        <v>36822895</v>
      </c>
      <c r="E98">
        <v>1</v>
      </c>
      <c r="F98">
        <v>1</v>
      </c>
      <c r="G98">
        <v>1</v>
      </c>
      <c r="H98">
        <v>3</v>
      </c>
      <c r="I98" t="s">
        <v>688</v>
      </c>
      <c r="J98" t="s">
        <v>689</v>
      </c>
      <c r="K98" t="s">
        <v>690</v>
      </c>
      <c r="L98">
        <v>1301</v>
      </c>
      <c r="N98">
        <v>1003</v>
      </c>
      <c r="O98" t="s">
        <v>171</v>
      </c>
      <c r="P98" t="s">
        <v>171</v>
      </c>
      <c r="Q98">
        <v>1</v>
      </c>
      <c r="X98">
        <v>121.5</v>
      </c>
      <c r="Y98">
        <v>6.91</v>
      </c>
      <c r="Z98">
        <v>0</v>
      </c>
      <c r="AA98">
        <v>0</v>
      </c>
      <c r="AB98">
        <v>0</v>
      </c>
      <c r="AC98">
        <v>0</v>
      </c>
      <c r="AD98">
        <v>1</v>
      </c>
      <c r="AE98">
        <v>0</v>
      </c>
      <c r="AF98" t="s">
        <v>1100</v>
      </c>
      <c r="AG98">
        <v>0</v>
      </c>
      <c r="AH98">
        <v>2</v>
      </c>
      <c r="AI98">
        <v>39486596</v>
      </c>
      <c r="AJ98">
        <v>87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>
      <c r="A99">
        <f ca="1">ROW(Source!A42)</f>
        <v>42</v>
      </c>
      <c r="B99">
        <v>39486597</v>
      </c>
      <c r="C99">
        <v>39486588</v>
      </c>
      <c r="D99">
        <v>36822957</v>
      </c>
      <c r="E99">
        <v>1</v>
      </c>
      <c r="F99">
        <v>1</v>
      </c>
      <c r="G99">
        <v>1</v>
      </c>
      <c r="H99">
        <v>3</v>
      </c>
      <c r="I99" t="s">
        <v>691</v>
      </c>
      <c r="J99" t="s">
        <v>692</v>
      </c>
      <c r="K99" t="s">
        <v>693</v>
      </c>
      <c r="L99">
        <v>1301</v>
      </c>
      <c r="N99">
        <v>1003</v>
      </c>
      <c r="O99" t="s">
        <v>171</v>
      </c>
      <c r="P99" t="s">
        <v>171</v>
      </c>
      <c r="Q99">
        <v>1</v>
      </c>
      <c r="X99">
        <v>229.5</v>
      </c>
      <c r="Y99">
        <v>8.06</v>
      </c>
      <c r="Z99">
        <v>0</v>
      </c>
      <c r="AA99">
        <v>0</v>
      </c>
      <c r="AB99">
        <v>0</v>
      </c>
      <c r="AC99">
        <v>0</v>
      </c>
      <c r="AD99">
        <v>1</v>
      </c>
      <c r="AE99">
        <v>0</v>
      </c>
      <c r="AF99" t="s">
        <v>1100</v>
      </c>
      <c r="AG99">
        <v>0</v>
      </c>
      <c r="AH99">
        <v>2</v>
      </c>
      <c r="AI99">
        <v>39486597</v>
      </c>
      <c r="AJ99">
        <v>88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>
      <c r="A100">
        <f ca="1">ROW(Source!A42)</f>
        <v>42</v>
      </c>
      <c r="B100">
        <v>39486598</v>
      </c>
      <c r="C100">
        <v>39486588</v>
      </c>
      <c r="D100">
        <v>36822998</v>
      </c>
      <c r="E100">
        <v>1</v>
      </c>
      <c r="F100">
        <v>1</v>
      </c>
      <c r="G100">
        <v>1</v>
      </c>
      <c r="H100">
        <v>3</v>
      </c>
      <c r="I100" t="s">
        <v>694</v>
      </c>
      <c r="J100" t="s">
        <v>695</v>
      </c>
      <c r="K100" t="s">
        <v>696</v>
      </c>
      <c r="L100">
        <v>1355</v>
      </c>
      <c r="N100">
        <v>1010</v>
      </c>
      <c r="O100" t="s">
        <v>126</v>
      </c>
      <c r="P100" t="s">
        <v>126</v>
      </c>
      <c r="Q100">
        <v>100</v>
      </c>
      <c r="X100">
        <v>2.5099999999999998</v>
      </c>
      <c r="Y100">
        <v>43.76</v>
      </c>
      <c r="Z100">
        <v>0</v>
      </c>
      <c r="AA100">
        <v>0</v>
      </c>
      <c r="AB100">
        <v>0</v>
      </c>
      <c r="AC100">
        <v>0</v>
      </c>
      <c r="AD100">
        <v>1</v>
      </c>
      <c r="AE100">
        <v>0</v>
      </c>
      <c r="AF100" t="s">
        <v>1100</v>
      </c>
      <c r="AG100">
        <v>0</v>
      </c>
      <c r="AH100">
        <v>2</v>
      </c>
      <c r="AI100">
        <v>39486598</v>
      </c>
      <c r="AJ100">
        <v>89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>
      <c r="A101">
        <f ca="1">ROW(Source!A42)</f>
        <v>42</v>
      </c>
      <c r="B101">
        <v>39486599</v>
      </c>
      <c r="C101">
        <v>39486588</v>
      </c>
      <c r="D101">
        <v>36830271</v>
      </c>
      <c r="E101">
        <v>1</v>
      </c>
      <c r="F101">
        <v>1</v>
      </c>
      <c r="G101">
        <v>1</v>
      </c>
      <c r="H101">
        <v>3</v>
      </c>
      <c r="I101" t="s">
        <v>697</v>
      </c>
      <c r="J101" t="s">
        <v>698</v>
      </c>
      <c r="K101" t="s">
        <v>699</v>
      </c>
      <c r="L101">
        <v>1301</v>
      </c>
      <c r="N101">
        <v>1003</v>
      </c>
      <c r="O101" t="s">
        <v>171</v>
      </c>
      <c r="P101" t="s">
        <v>171</v>
      </c>
      <c r="Q101">
        <v>1</v>
      </c>
      <c r="X101">
        <v>37</v>
      </c>
      <c r="Y101">
        <v>6.26</v>
      </c>
      <c r="Z101">
        <v>0</v>
      </c>
      <c r="AA101">
        <v>0</v>
      </c>
      <c r="AB101">
        <v>0</v>
      </c>
      <c r="AC101">
        <v>0</v>
      </c>
      <c r="AD101">
        <v>1</v>
      </c>
      <c r="AE101">
        <v>0</v>
      </c>
      <c r="AF101" t="s">
        <v>1100</v>
      </c>
      <c r="AG101">
        <v>0</v>
      </c>
      <c r="AH101">
        <v>2</v>
      </c>
      <c r="AI101">
        <v>39486599</v>
      </c>
      <c r="AJ101">
        <v>90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>
      <c r="A102">
        <f ca="1">ROW(Source!A43)</f>
        <v>43</v>
      </c>
      <c r="B102">
        <v>39279125</v>
      </c>
      <c r="C102">
        <v>39279124</v>
      </c>
      <c r="D102">
        <v>37066491</v>
      </c>
      <c r="E102">
        <v>1</v>
      </c>
      <c r="F102">
        <v>1</v>
      </c>
      <c r="G102">
        <v>1</v>
      </c>
      <c r="H102">
        <v>1</v>
      </c>
      <c r="I102" t="s">
        <v>700</v>
      </c>
      <c r="J102" t="s">
        <v>1067</v>
      </c>
      <c r="K102" t="s">
        <v>701</v>
      </c>
      <c r="L102">
        <v>1191</v>
      </c>
      <c r="N102">
        <v>1013</v>
      </c>
      <c r="O102" t="s">
        <v>574</v>
      </c>
      <c r="P102" t="s">
        <v>574</v>
      </c>
      <c r="Q102">
        <v>1</v>
      </c>
      <c r="X102">
        <v>94.97</v>
      </c>
      <c r="Y102">
        <v>0</v>
      </c>
      <c r="Z102">
        <v>0</v>
      </c>
      <c r="AA102">
        <v>0</v>
      </c>
      <c r="AB102">
        <v>8.02</v>
      </c>
      <c r="AC102">
        <v>0</v>
      </c>
      <c r="AD102">
        <v>1</v>
      </c>
      <c r="AE102">
        <v>1</v>
      </c>
      <c r="AF102" t="s">
        <v>1067</v>
      </c>
      <c r="AG102">
        <v>94.97</v>
      </c>
      <c r="AH102">
        <v>2</v>
      </c>
      <c r="AI102">
        <v>39279125</v>
      </c>
      <c r="AJ102">
        <v>91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>
      <c r="A103">
        <f ca="1">ROW(Source!A43)</f>
        <v>43</v>
      </c>
      <c r="B103">
        <v>39279126</v>
      </c>
      <c r="C103">
        <v>39279124</v>
      </c>
      <c r="D103">
        <v>36799072</v>
      </c>
      <c r="E103">
        <v>17</v>
      </c>
      <c r="F103">
        <v>1</v>
      </c>
      <c r="G103">
        <v>1</v>
      </c>
      <c r="H103">
        <v>3</v>
      </c>
      <c r="I103" t="s">
        <v>1002</v>
      </c>
      <c r="J103" t="s">
        <v>1067</v>
      </c>
      <c r="K103" t="s">
        <v>1003</v>
      </c>
      <c r="L103">
        <v>1348</v>
      </c>
      <c r="N103">
        <v>1009</v>
      </c>
      <c r="O103" t="s">
        <v>1097</v>
      </c>
      <c r="P103" t="s">
        <v>1097</v>
      </c>
      <c r="Q103">
        <v>1000</v>
      </c>
      <c r="X103">
        <v>3.5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 t="s">
        <v>1067</v>
      </c>
      <c r="AG103">
        <v>3.5</v>
      </c>
      <c r="AH103">
        <v>3</v>
      </c>
      <c r="AI103">
        <v>-1</v>
      </c>
      <c r="AJ103" t="s">
        <v>1067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>
      <c r="A104">
        <f ca="1">ROW(Source!A44)</f>
        <v>44</v>
      </c>
      <c r="B104">
        <v>39486601</v>
      </c>
      <c r="C104">
        <v>39279162</v>
      </c>
      <c r="D104">
        <v>37064998</v>
      </c>
      <c r="E104">
        <v>1</v>
      </c>
      <c r="F104">
        <v>1</v>
      </c>
      <c r="G104">
        <v>1</v>
      </c>
      <c r="H104">
        <v>1</v>
      </c>
      <c r="I104" t="s">
        <v>628</v>
      </c>
      <c r="J104" t="s">
        <v>1067</v>
      </c>
      <c r="K104" t="s">
        <v>629</v>
      </c>
      <c r="L104">
        <v>1191</v>
      </c>
      <c r="N104">
        <v>1013</v>
      </c>
      <c r="O104" t="s">
        <v>574</v>
      </c>
      <c r="P104" t="s">
        <v>574</v>
      </c>
      <c r="Q104">
        <v>1</v>
      </c>
      <c r="X104">
        <v>22.82</v>
      </c>
      <c r="Y104">
        <v>0</v>
      </c>
      <c r="Z104">
        <v>0</v>
      </c>
      <c r="AA104">
        <v>0</v>
      </c>
      <c r="AB104">
        <v>7.8</v>
      </c>
      <c r="AC104">
        <v>0</v>
      </c>
      <c r="AD104">
        <v>1</v>
      </c>
      <c r="AE104">
        <v>1</v>
      </c>
      <c r="AF104" t="s">
        <v>1067</v>
      </c>
      <c r="AG104">
        <v>22.82</v>
      </c>
      <c r="AH104">
        <v>2</v>
      </c>
      <c r="AI104">
        <v>39486601</v>
      </c>
      <c r="AJ104">
        <v>92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>
      <c r="A105">
        <f ca="1">ROW(Source!A45)</f>
        <v>45</v>
      </c>
      <c r="B105">
        <v>39279206</v>
      </c>
      <c r="C105">
        <v>39279199</v>
      </c>
      <c r="D105">
        <v>37071037</v>
      </c>
      <c r="E105">
        <v>1</v>
      </c>
      <c r="F105">
        <v>1</v>
      </c>
      <c r="G105">
        <v>1</v>
      </c>
      <c r="H105">
        <v>1</v>
      </c>
      <c r="I105" t="s">
        <v>658</v>
      </c>
      <c r="J105" t="s">
        <v>1067</v>
      </c>
      <c r="K105" t="s">
        <v>659</v>
      </c>
      <c r="L105">
        <v>1191</v>
      </c>
      <c r="N105">
        <v>1013</v>
      </c>
      <c r="O105" t="s">
        <v>574</v>
      </c>
      <c r="P105" t="s">
        <v>574</v>
      </c>
      <c r="Q105">
        <v>1</v>
      </c>
      <c r="X105">
        <v>20.02</v>
      </c>
      <c r="Y105">
        <v>0</v>
      </c>
      <c r="Z105">
        <v>0</v>
      </c>
      <c r="AA105">
        <v>0</v>
      </c>
      <c r="AB105">
        <v>9.6199999999999992</v>
      </c>
      <c r="AC105">
        <v>0</v>
      </c>
      <c r="AD105">
        <v>1</v>
      </c>
      <c r="AE105">
        <v>1</v>
      </c>
      <c r="AF105" t="s">
        <v>1083</v>
      </c>
      <c r="AG105">
        <v>23.022999999999996</v>
      </c>
      <c r="AH105">
        <v>2</v>
      </c>
      <c r="AI105">
        <v>39279200</v>
      </c>
      <c r="AJ105">
        <v>93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>
      <c r="A106">
        <f ca="1">ROW(Source!A45)</f>
        <v>45</v>
      </c>
      <c r="B106">
        <v>39279207</v>
      </c>
      <c r="C106">
        <v>39279199</v>
      </c>
      <c r="D106">
        <v>37064876</v>
      </c>
      <c r="E106">
        <v>1</v>
      </c>
      <c r="F106">
        <v>1</v>
      </c>
      <c r="G106">
        <v>1</v>
      </c>
      <c r="H106">
        <v>1</v>
      </c>
      <c r="I106" t="s">
        <v>575</v>
      </c>
      <c r="J106" t="s">
        <v>1067</v>
      </c>
      <c r="K106" t="s">
        <v>576</v>
      </c>
      <c r="L106">
        <v>1191</v>
      </c>
      <c r="N106">
        <v>1013</v>
      </c>
      <c r="O106" t="s">
        <v>574</v>
      </c>
      <c r="P106" t="s">
        <v>574</v>
      </c>
      <c r="Q106">
        <v>1</v>
      </c>
      <c r="X106">
        <v>0.04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1</v>
      </c>
      <c r="AE106">
        <v>2</v>
      </c>
      <c r="AF106" t="s">
        <v>1082</v>
      </c>
      <c r="AG106">
        <v>0.05</v>
      </c>
      <c r="AH106">
        <v>2</v>
      </c>
      <c r="AI106">
        <v>39279201</v>
      </c>
      <c r="AJ106">
        <v>94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>
      <c r="A107">
        <f ca="1">ROW(Source!A45)</f>
        <v>45</v>
      </c>
      <c r="B107">
        <v>39279208</v>
      </c>
      <c r="C107">
        <v>39279199</v>
      </c>
      <c r="D107">
        <v>36882452</v>
      </c>
      <c r="E107">
        <v>1</v>
      </c>
      <c r="F107">
        <v>1</v>
      </c>
      <c r="G107">
        <v>1</v>
      </c>
      <c r="H107">
        <v>2</v>
      </c>
      <c r="I107" t="s">
        <v>632</v>
      </c>
      <c r="J107" t="s">
        <v>633</v>
      </c>
      <c r="K107" t="s">
        <v>634</v>
      </c>
      <c r="L107">
        <v>1368</v>
      </c>
      <c r="N107">
        <v>1011</v>
      </c>
      <c r="O107" t="s">
        <v>580</v>
      </c>
      <c r="P107" t="s">
        <v>580</v>
      </c>
      <c r="Q107">
        <v>1</v>
      </c>
      <c r="X107">
        <v>0.01</v>
      </c>
      <c r="Y107">
        <v>0</v>
      </c>
      <c r="Z107">
        <v>31.26</v>
      </c>
      <c r="AA107">
        <v>13.5</v>
      </c>
      <c r="AB107">
        <v>0</v>
      </c>
      <c r="AC107">
        <v>0</v>
      </c>
      <c r="AD107">
        <v>1</v>
      </c>
      <c r="AE107">
        <v>0</v>
      </c>
      <c r="AF107" t="s">
        <v>1082</v>
      </c>
      <c r="AG107">
        <v>1.2500000000000001E-2</v>
      </c>
      <c r="AH107">
        <v>2</v>
      </c>
      <c r="AI107">
        <v>39279202</v>
      </c>
      <c r="AJ107">
        <v>95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>
      <c r="A108">
        <f ca="1">ROW(Source!A45)</f>
        <v>45</v>
      </c>
      <c r="B108">
        <v>39279209</v>
      </c>
      <c r="C108">
        <v>39279199</v>
      </c>
      <c r="D108">
        <v>36883554</v>
      </c>
      <c r="E108">
        <v>1</v>
      </c>
      <c r="F108">
        <v>1</v>
      </c>
      <c r="G108">
        <v>1</v>
      </c>
      <c r="H108">
        <v>2</v>
      </c>
      <c r="I108" t="s">
        <v>577</v>
      </c>
      <c r="J108" t="s">
        <v>578</v>
      </c>
      <c r="K108" t="s">
        <v>579</v>
      </c>
      <c r="L108">
        <v>1368</v>
      </c>
      <c r="N108">
        <v>1011</v>
      </c>
      <c r="O108" t="s">
        <v>580</v>
      </c>
      <c r="P108" t="s">
        <v>580</v>
      </c>
      <c r="Q108">
        <v>1</v>
      </c>
      <c r="X108">
        <v>0.03</v>
      </c>
      <c r="Y108">
        <v>0</v>
      </c>
      <c r="Z108">
        <v>65.709999999999994</v>
      </c>
      <c r="AA108">
        <v>11.6</v>
      </c>
      <c r="AB108">
        <v>0</v>
      </c>
      <c r="AC108">
        <v>0</v>
      </c>
      <c r="AD108">
        <v>1</v>
      </c>
      <c r="AE108">
        <v>0</v>
      </c>
      <c r="AF108" t="s">
        <v>1082</v>
      </c>
      <c r="AG108">
        <v>3.7499999999999999E-2</v>
      </c>
      <c r="AH108">
        <v>2</v>
      </c>
      <c r="AI108">
        <v>39279203</v>
      </c>
      <c r="AJ108">
        <v>96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>
      <c r="A109">
        <f ca="1">ROW(Source!A45)</f>
        <v>45</v>
      </c>
      <c r="B109">
        <v>39279210</v>
      </c>
      <c r="C109">
        <v>39279199</v>
      </c>
      <c r="D109">
        <v>36805524</v>
      </c>
      <c r="E109">
        <v>1</v>
      </c>
      <c r="F109">
        <v>1</v>
      </c>
      <c r="G109">
        <v>1</v>
      </c>
      <c r="H109">
        <v>3</v>
      </c>
      <c r="I109" t="s">
        <v>702</v>
      </c>
      <c r="J109" t="s">
        <v>703</v>
      </c>
      <c r="K109" t="s">
        <v>704</v>
      </c>
      <c r="L109">
        <v>1346</v>
      </c>
      <c r="N109">
        <v>1009</v>
      </c>
      <c r="O109" t="s">
        <v>1227</v>
      </c>
      <c r="P109" t="s">
        <v>1227</v>
      </c>
      <c r="Q109">
        <v>1</v>
      </c>
      <c r="X109">
        <v>0.2</v>
      </c>
      <c r="Y109">
        <v>1.82</v>
      </c>
      <c r="Z109">
        <v>0</v>
      </c>
      <c r="AA109">
        <v>0</v>
      </c>
      <c r="AB109">
        <v>0</v>
      </c>
      <c r="AC109">
        <v>0</v>
      </c>
      <c r="AD109">
        <v>1</v>
      </c>
      <c r="AE109">
        <v>0</v>
      </c>
      <c r="AF109" t="s">
        <v>1067</v>
      </c>
      <c r="AG109">
        <v>0.2</v>
      </c>
      <c r="AH109">
        <v>2</v>
      </c>
      <c r="AI109">
        <v>39279204</v>
      </c>
      <c r="AJ109">
        <v>97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>
      <c r="A110">
        <f ca="1">ROW(Source!A45)</f>
        <v>45</v>
      </c>
      <c r="B110">
        <v>39279211</v>
      </c>
      <c r="C110">
        <v>39279199</v>
      </c>
      <c r="D110">
        <v>36797079</v>
      </c>
      <c r="E110">
        <v>17</v>
      </c>
      <c r="F110">
        <v>1</v>
      </c>
      <c r="G110">
        <v>1</v>
      </c>
      <c r="H110">
        <v>3</v>
      </c>
      <c r="I110" t="s">
        <v>1189</v>
      </c>
      <c r="J110" t="s">
        <v>1067</v>
      </c>
      <c r="K110" t="s">
        <v>1190</v>
      </c>
      <c r="L110">
        <v>1348</v>
      </c>
      <c r="N110">
        <v>1009</v>
      </c>
      <c r="O110" t="s">
        <v>1097</v>
      </c>
      <c r="P110" t="s">
        <v>1097</v>
      </c>
      <c r="Q110">
        <v>1000</v>
      </c>
      <c r="X110">
        <v>0.02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 t="s">
        <v>1067</v>
      </c>
      <c r="AG110">
        <v>0.02</v>
      </c>
      <c r="AH110">
        <v>2</v>
      </c>
      <c r="AI110">
        <v>39279205</v>
      </c>
      <c r="AJ110">
        <v>99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>
      <c r="A111">
        <f ca="1">ROW(Source!A48)</f>
        <v>48</v>
      </c>
      <c r="B111">
        <v>39279168</v>
      </c>
      <c r="C111">
        <v>39279167</v>
      </c>
      <c r="D111">
        <v>37070090</v>
      </c>
      <c r="E111">
        <v>1</v>
      </c>
      <c r="F111">
        <v>1</v>
      </c>
      <c r="G111">
        <v>1</v>
      </c>
      <c r="H111">
        <v>1</v>
      </c>
      <c r="I111" t="s">
        <v>705</v>
      </c>
      <c r="J111" t="s">
        <v>1067</v>
      </c>
      <c r="K111" t="s">
        <v>706</v>
      </c>
      <c r="L111">
        <v>1191</v>
      </c>
      <c r="N111">
        <v>1013</v>
      </c>
      <c r="O111" t="s">
        <v>574</v>
      </c>
      <c r="P111" t="s">
        <v>574</v>
      </c>
      <c r="Q111">
        <v>1</v>
      </c>
      <c r="X111">
        <v>53.9</v>
      </c>
      <c r="Y111">
        <v>0</v>
      </c>
      <c r="Z111">
        <v>0</v>
      </c>
      <c r="AA111">
        <v>0</v>
      </c>
      <c r="AB111">
        <v>8.9700000000000006</v>
      </c>
      <c r="AC111">
        <v>0</v>
      </c>
      <c r="AD111">
        <v>1</v>
      </c>
      <c r="AE111">
        <v>1</v>
      </c>
      <c r="AF111" t="s">
        <v>1083</v>
      </c>
      <c r="AG111">
        <v>61.984999999999992</v>
      </c>
      <c r="AH111">
        <v>2</v>
      </c>
      <c r="AI111">
        <v>39279168</v>
      </c>
      <c r="AJ111">
        <v>100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>
      <c r="A112">
        <f ca="1">ROW(Source!A48)</f>
        <v>48</v>
      </c>
      <c r="B112">
        <v>39279169</v>
      </c>
      <c r="C112">
        <v>39279167</v>
      </c>
      <c r="D112">
        <v>37064876</v>
      </c>
      <c r="E112">
        <v>1</v>
      </c>
      <c r="F112">
        <v>1</v>
      </c>
      <c r="G112">
        <v>1</v>
      </c>
      <c r="H112">
        <v>1</v>
      </c>
      <c r="I112" t="s">
        <v>575</v>
      </c>
      <c r="J112" t="s">
        <v>1067</v>
      </c>
      <c r="K112" t="s">
        <v>576</v>
      </c>
      <c r="L112">
        <v>1191</v>
      </c>
      <c r="N112">
        <v>1013</v>
      </c>
      <c r="O112" t="s">
        <v>574</v>
      </c>
      <c r="P112" t="s">
        <v>574</v>
      </c>
      <c r="Q112">
        <v>1</v>
      </c>
      <c r="X112">
        <v>0.18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1</v>
      </c>
      <c r="AE112">
        <v>2</v>
      </c>
      <c r="AF112" t="s">
        <v>1082</v>
      </c>
      <c r="AG112">
        <v>0.22499999999999998</v>
      </c>
      <c r="AH112">
        <v>2</v>
      </c>
      <c r="AI112">
        <v>39279169</v>
      </c>
      <c r="AJ112">
        <v>101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>
      <c r="A113">
        <f ca="1">ROW(Source!A48)</f>
        <v>48</v>
      </c>
      <c r="B113">
        <v>39279170</v>
      </c>
      <c r="C113">
        <v>39279167</v>
      </c>
      <c r="D113">
        <v>36882452</v>
      </c>
      <c r="E113">
        <v>1</v>
      </c>
      <c r="F113">
        <v>1</v>
      </c>
      <c r="G113">
        <v>1</v>
      </c>
      <c r="H113">
        <v>2</v>
      </c>
      <c r="I113" t="s">
        <v>632</v>
      </c>
      <c r="J113" t="s">
        <v>633</v>
      </c>
      <c r="K113" t="s">
        <v>634</v>
      </c>
      <c r="L113">
        <v>1368</v>
      </c>
      <c r="N113">
        <v>1011</v>
      </c>
      <c r="O113" t="s">
        <v>580</v>
      </c>
      <c r="P113" t="s">
        <v>580</v>
      </c>
      <c r="Q113">
        <v>1</v>
      </c>
      <c r="X113">
        <v>0.02</v>
      </c>
      <c r="Y113">
        <v>0</v>
      </c>
      <c r="Z113">
        <v>31.26</v>
      </c>
      <c r="AA113">
        <v>13.5</v>
      </c>
      <c r="AB113">
        <v>0</v>
      </c>
      <c r="AC113">
        <v>0</v>
      </c>
      <c r="AD113">
        <v>1</v>
      </c>
      <c r="AE113">
        <v>0</v>
      </c>
      <c r="AF113" t="s">
        <v>1082</v>
      </c>
      <c r="AG113">
        <v>2.5000000000000001E-2</v>
      </c>
      <c r="AH113">
        <v>2</v>
      </c>
      <c r="AI113">
        <v>39279170</v>
      </c>
      <c r="AJ113">
        <v>102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>
      <c r="A114">
        <f ca="1">ROW(Source!A48)</f>
        <v>48</v>
      </c>
      <c r="B114">
        <v>39279171</v>
      </c>
      <c r="C114">
        <v>39279167</v>
      </c>
      <c r="D114">
        <v>36883554</v>
      </c>
      <c r="E114">
        <v>1</v>
      </c>
      <c r="F114">
        <v>1</v>
      </c>
      <c r="G114">
        <v>1</v>
      </c>
      <c r="H114">
        <v>2</v>
      </c>
      <c r="I114" t="s">
        <v>577</v>
      </c>
      <c r="J114" t="s">
        <v>578</v>
      </c>
      <c r="K114" t="s">
        <v>579</v>
      </c>
      <c r="L114">
        <v>1368</v>
      </c>
      <c r="N114">
        <v>1011</v>
      </c>
      <c r="O114" t="s">
        <v>580</v>
      </c>
      <c r="P114" t="s">
        <v>580</v>
      </c>
      <c r="Q114">
        <v>1</v>
      </c>
      <c r="X114">
        <v>0.16</v>
      </c>
      <c r="Y114">
        <v>0</v>
      </c>
      <c r="Z114">
        <v>65.709999999999994</v>
      </c>
      <c r="AA114">
        <v>11.6</v>
      </c>
      <c r="AB114">
        <v>0</v>
      </c>
      <c r="AC114">
        <v>0</v>
      </c>
      <c r="AD114">
        <v>1</v>
      </c>
      <c r="AE114">
        <v>0</v>
      </c>
      <c r="AF114" t="s">
        <v>1082</v>
      </c>
      <c r="AG114">
        <v>0.2</v>
      </c>
      <c r="AH114">
        <v>2</v>
      </c>
      <c r="AI114">
        <v>39279171</v>
      </c>
      <c r="AJ114">
        <v>103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>
      <c r="A115">
        <f ca="1">ROW(Source!A48)</f>
        <v>48</v>
      </c>
      <c r="B115">
        <v>39279172</v>
      </c>
      <c r="C115">
        <v>39279167</v>
      </c>
      <c r="D115">
        <v>36805188</v>
      </c>
      <c r="E115">
        <v>1</v>
      </c>
      <c r="F115">
        <v>1</v>
      </c>
      <c r="G115">
        <v>1</v>
      </c>
      <c r="H115">
        <v>3</v>
      </c>
      <c r="I115" t="s">
        <v>707</v>
      </c>
      <c r="J115" t="s">
        <v>708</v>
      </c>
      <c r="K115" t="s">
        <v>709</v>
      </c>
      <c r="L115">
        <v>1327</v>
      </c>
      <c r="N115">
        <v>1005</v>
      </c>
      <c r="O115" t="s">
        <v>1134</v>
      </c>
      <c r="P115" t="s">
        <v>1134</v>
      </c>
      <c r="Q115">
        <v>1</v>
      </c>
      <c r="X115">
        <v>0.84</v>
      </c>
      <c r="Y115">
        <v>72.319999999999993</v>
      </c>
      <c r="Z115">
        <v>0</v>
      </c>
      <c r="AA115">
        <v>0</v>
      </c>
      <c r="AB115">
        <v>0</v>
      </c>
      <c r="AC115">
        <v>0</v>
      </c>
      <c r="AD115">
        <v>1</v>
      </c>
      <c r="AE115">
        <v>0</v>
      </c>
      <c r="AF115" t="s">
        <v>1067</v>
      </c>
      <c r="AG115">
        <v>0.84</v>
      </c>
      <c r="AH115">
        <v>2</v>
      </c>
      <c r="AI115">
        <v>39279172</v>
      </c>
      <c r="AJ115">
        <v>104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>
      <c r="A116">
        <f ca="1">ROW(Source!A48)</f>
        <v>48</v>
      </c>
      <c r="B116">
        <v>39279173</v>
      </c>
      <c r="C116">
        <v>39279167</v>
      </c>
      <c r="D116">
        <v>36805524</v>
      </c>
      <c r="E116">
        <v>1</v>
      </c>
      <c r="F116">
        <v>1</v>
      </c>
      <c r="G116">
        <v>1</v>
      </c>
      <c r="H116">
        <v>3</v>
      </c>
      <c r="I116" t="s">
        <v>702</v>
      </c>
      <c r="J116" t="s">
        <v>703</v>
      </c>
      <c r="K116" t="s">
        <v>704</v>
      </c>
      <c r="L116">
        <v>1346</v>
      </c>
      <c r="N116">
        <v>1009</v>
      </c>
      <c r="O116" t="s">
        <v>1227</v>
      </c>
      <c r="P116" t="s">
        <v>1227</v>
      </c>
      <c r="Q116">
        <v>1</v>
      </c>
      <c r="X116">
        <v>0.31</v>
      </c>
      <c r="Y116">
        <v>1.82</v>
      </c>
      <c r="Z116">
        <v>0</v>
      </c>
      <c r="AA116">
        <v>0</v>
      </c>
      <c r="AB116">
        <v>0</v>
      </c>
      <c r="AC116">
        <v>0</v>
      </c>
      <c r="AD116">
        <v>1</v>
      </c>
      <c r="AE116">
        <v>0</v>
      </c>
      <c r="AF116" t="s">
        <v>1067</v>
      </c>
      <c r="AG116">
        <v>0.31</v>
      </c>
      <c r="AH116">
        <v>2</v>
      </c>
      <c r="AI116">
        <v>39279173</v>
      </c>
      <c r="AJ116">
        <v>105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>
      <c r="A117">
        <f ca="1">ROW(Source!A48)</f>
        <v>48</v>
      </c>
      <c r="B117">
        <v>39279174</v>
      </c>
      <c r="C117">
        <v>39279167</v>
      </c>
      <c r="D117">
        <v>36797561</v>
      </c>
      <c r="E117">
        <v>17</v>
      </c>
      <c r="F117">
        <v>1</v>
      </c>
      <c r="G117">
        <v>1</v>
      </c>
      <c r="H117">
        <v>3</v>
      </c>
      <c r="I117" t="s">
        <v>1200</v>
      </c>
      <c r="J117" t="s">
        <v>1067</v>
      </c>
      <c r="K117" t="s">
        <v>1201</v>
      </c>
      <c r="L117">
        <v>1348</v>
      </c>
      <c r="N117">
        <v>1009</v>
      </c>
      <c r="O117" t="s">
        <v>1097</v>
      </c>
      <c r="P117" t="s">
        <v>1097</v>
      </c>
      <c r="Q117">
        <v>1000</v>
      </c>
      <c r="X117">
        <v>6.9000000000000006E-2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 t="s">
        <v>1067</v>
      </c>
      <c r="AG117">
        <v>6.9000000000000006E-2</v>
      </c>
      <c r="AH117">
        <v>2</v>
      </c>
      <c r="AI117">
        <v>39279174</v>
      </c>
      <c r="AJ117">
        <v>106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>
      <c r="A118">
        <f ca="1">ROW(Source!A48)</f>
        <v>48</v>
      </c>
      <c r="B118">
        <v>39279175</v>
      </c>
      <c r="C118">
        <v>39279167</v>
      </c>
      <c r="D118">
        <v>36839212</v>
      </c>
      <c r="E118">
        <v>1</v>
      </c>
      <c r="F118">
        <v>1</v>
      </c>
      <c r="G118">
        <v>1</v>
      </c>
      <c r="H118">
        <v>3</v>
      </c>
      <c r="I118" t="s">
        <v>710</v>
      </c>
      <c r="J118" t="s">
        <v>711</v>
      </c>
      <c r="K118" t="s">
        <v>712</v>
      </c>
      <c r="L118">
        <v>1348</v>
      </c>
      <c r="N118">
        <v>1009</v>
      </c>
      <c r="O118" t="s">
        <v>1097</v>
      </c>
      <c r="P118" t="s">
        <v>1097</v>
      </c>
      <c r="Q118">
        <v>1000</v>
      </c>
      <c r="X118">
        <v>5.5E-2</v>
      </c>
      <c r="Y118">
        <v>4294</v>
      </c>
      <c r="Z118">
        <v>0</v>
      </c>
      <c r="AA118">
        <v>0</v>
      </c>
      <c r="AB118">
        <v>0</v>
      </c>
      <c r="AC118">
        <v>0</v>
      </c>
      <c r="AD118">
        <v>1</v>
      </c>
      <c r="AE118">
        <v>0</v>
      </c>
      <c r="AF118" t="s">
        <v>1067</v>
      </c>
      <c r="AG118">
        <v>5.5E-2</v>
      </c>
      <c r="AH118">
        <v>2</v>
      </c>
      <c r="AI118">
        <v>39279175</v>
      </c>
      <c r="AJ118">
        <v>108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>
      <c r="A119">
        <f ca="1">ROW(Source!A51)</f>
        <v>51</v>
      </c>
      <c r="B119">
        <v>39486603</v>
      </c>
      <c r="C119">
        <v>39486602</v>
      </c>
      <c r="D119">
        <v>37065248</v>
      </c>
      <c r="E119">
        <v>1</v>
      </c>
      <c r="F119">
        <v>1</v>
      </c>
      <c r="G119">
        <v>1</v>
      </c>
      <c r="H119">
        <v>1</v>
      </c>
      <c r="I119" t="s">
        <v>584</v>
      </c>
      <c r="J119" t="s">
        <v>1067</v>
      </c>
      <c r="K119" t="s">
        <v>585</v>
      </c>
      <c r="L119">
        <v>1191</v>
      </c>
      <c r="N119">
        <v>1013</v>
      </c>
      <c r="O119" t="s">
        <v>574</v>
      </c>
      <c r="P119" t="s">
        <v>574</v>
      </c>
      <c r="Q119">
        <v>1</v>
      </c>
      <c r="X119">
        <v>50.79</v>
      </c>
      <c r="Y119">
        <v>0</v>
      </c>
      <c r="Z119">
        <v>0</v>
      </c>
      <c r="AA119">
        <v>0</v>
      </c>
      <c r="AB119">
        <v>8.5299999999999994</v>
      </c>
      <c r="AC119">
        <v>0</v>
      </c>
      <c r="AD119">
        <v>1</v>
      </c>
      <c r="AE119">
        <v>1</v>
      </c>
      <c r="AF119" t="s">
        <v>1083</v>
      </c>
      <c r="AG119">
        <v>58.408499999999997</v>
      </c>
      <c r="AH119">
        <v>2</v>
      </c>
      <c r="AI119">
        <v>39486603</v>
      </c>
      <c r="AJ119">
        <v>109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>
      <c r="A120">
        <f ca="1">ROW(Source!A51)</f>
        <v>51</v>
      </c>
      <c r="B120">
        <v>39486604</v>
      </c>
      <c r="C120">
        <v>39486602</v>
      </c>
      <c r="D120">
        <v>37064876</v>
      </c>
      <c r="E120">
        <v>1</v>
      </c>
      <c r="F120">
        <v>1</v>
      </c>
      <c r="G120">
        <v>1</v>
      </c>
      <c r="H120">
        <v>1</v>
      </c>
      <c r="I120" t="s">
        <v>575</v>
      </c>
      <c r="J120" t="s">
        <v>1067</v>
      </c>
      <c r="K120" t="s">
        <v>576</v>
      </c>
      <c r="L120">
        <v>1191</v>
      </c>
      <c r="N120">
        <v>1013</v>
      </c>
      <c r="O120" t="s">
        <v>574</v>
      </c>
      <c r="P120" t="s">
        <v>574</v>
      </c>
      <c r="Q120">
        <v>1</v>
      </c>
      <c r="X120">
        <v>0.31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1</v>
      </c>
      <c r="AE120">
        <v>2</v>
      </c>
      <c r="AF120" t="s">
        <v>1082</v>
      </c>
      <c r="AG120">
        <v>0.38750000000000001</v>
      </c>
      <c r="AH120">
        <v>2</v>
      </c>
      <c r="AI120">
        <v>39486604</v>
      </c>
      <c r="AJ120">
        <v>110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>
      <c r="A121">
        <f ca="1">ROW(Source!A51)</f>
        <v>51</v>
      </c>
      <c r="B121">
        <v>39486605</v>
      </c>
      <c r="C121">
        <v>39486602</v>
      </c>
      <c r="D121">
        <v>36882159</v>
      </c>
      <c r="E121">
        <v>1</v>
      </c>
      <c r="F121">
        <v>1</v>
      </c>
      <c r="G121">
        <v>1</v>
      </c>
      <c r="H121">
        <v>2</v>
      </c>
      <c r="I121" t="s">
        <v>586</v>
      </c>
      <c r="J121" t="s">
        <v>587</v>
      </c>
      <c r="K121" t="s">
        <v>588</v>
      </c>
      <c r="L121">
        <v>1368</v>
      </c>
      <c r="N121">
        <v>1011</v>
      </c>
      <c r="O121" t="s">
        <v>580</v>
      </c>
      <c r="P121" t="s">
        <v>580</v>
      </c>
      <c r="Q121">
        <v>1</v>
      </c>
      <c r="X121">
        <v>0.12</v>
      </c>
      <c r="Y121">
        <v>0</v>
      </c>
      <c r="Z121">
        <v>111.99</v>
      </c>
      <c r="AA121">
        <v>13.5</v>
      </c>
      <c r="AB121">
        <v>0</v>
      </c>
      <c r="AC121">
        <v>0</v>
      </c>
      <c r="AD121">
        <v>1</v>
      </c>
      <c r="AE121">
        <v>0</v>
      </c>
      <c r="AF121" t="s">
        <v>1082</v>
      </c>
      <c r="AG121">
        <v>0.15</v>
      </c>
      <c r="AH121">
        <v>2</v>
      </c>
      <c r="AI121">
        <v>39486605</v>
      </c>
      <c r="AJ121">
        <v>111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>
      <c r="A122">
        <f ca="1">ROW(Source!A51)</f>
        <v>51</v>
      </c>
      <c r="B122">
        <v>39486606</v>
      </c>
      <c r="C122">
        <v>39486602</v>
      </c>
      <c r="D122">
        <v>36882358</v>
      </c>
      <c r="E122">
        <v>1</v>
      </c>
      <c r="F122">
        <v>1</v>
      </c>
      <c r="G122">
        <v>1</v>
      </c>
      <c r="H122">
        <v>2</v>
      </c>
      <c r="I122" t="s">
        <v>589</v>
      </c>
      <c r="J122" t="s">
        <v>590</v>
      </c>
      <c r="K122" t="s">
        <v>591</v>
      </c>
      <c r="L122">
        <v>1368</v>
      </c>
      <c r="N122">
        <v>1011</v>
      </c>
      <c r="O122" t="s">
        <v>580</v>
      </c>
      <c r="P122" t="s">
        <v>580</v>
      </c>
      <c r="Q122">
        <v>1</v>
      </c>
      <c r="X122">
        <v>10.53</v>
      </c>
      <c r="Y122">
        <v>0</v>
      </c>
      <c r="Z122">
        <v>6.9</v>
      </c>
      <c r="AA122">
        <v>0</v>
      </c>
      <c r="AB122">
        <v>0</v>
      </c>
      <c r="AC122">
        <v>0</v>
      </c>
      <c r="AD122">
        <v>1</v>
      </c>
      <c r="AE122">
        <v>0</v>
      </c>
      <c r="AF122" t="s">
        <v>1082</v>
      </c>
      <c r="AG122">
        <v>13.1625</v>
      </c>
      <c r="AH122">
        <v>2</v>
      </c>
      <c r="AI122">
        <v>39486606</v>
      </c>
      <c r="AJ122">
        <v>112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>
      <c r="A123">
        <f ca="1">ROW(Source!A51)</f>
        <v>51</v>
      </c>
      <c r="B123">
        <v>39486607</v>
      </c>
      <c r="C123">
        <v>39486602</v>
      </c>
      <c r="D123">
        <v>36883554</v>
      </c>
      <c r="E123">
        <v>1</v>
      </c>
      <c r="F123">
        <v>1</v>
      </c>
      <c r="G123">
        <v>1</v>
      </c>
      <c r="H123">
        <v>2</v>
      </c>
      <c r="I123" t="s">
        <v>577</v>
      </c>
      <c r="J123" t="s">
        <v>578</v>
      </c>
      <c r="K123" t="s">
        <v>579</v>
      </c>
      <c r="L123">
        <v>1368</v>
      </c>
      <c r="N123">
        <v>1011</v>
      </c>
      <c r="O123" t="s">
        <v>580</v>
      </c>
      <c r="P123" t="s">
        <v>580</v>
      </c>
      <c r="Q123">
        <v>1</v>
      </c>
      <c r="X123">
        <v>0.19</v>
      </c>
      <c r="Y123">
        <v>0</v>
      </c>
      <c r="Z123">
        <v>65.709999999999994</v>
      </c>
      <c r="AA123">
        <v>11.6</v>
      </c>
      <c r="AB123">
        <v>0</v>
      </c>
      <c r="AC123">
        <v>0</v>
      </c>
      <c r="AD123">
        <v>1</v>
      </c>
      <c r="AE123">
        <v>0</v>
      </c>
      <c r="AF123" t="s">
        <v>1082</v>
      </c>
      <c r="AG123">
        <v>0.23749999999999999</v>
      </c>
      <c r="AH123">
        <v>2</v>
      </c>
      <c r="AI123">
        <v>39486607</v>
      </c>
      <c r="AJ123">
        <v>113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>
      <c r="A124">
        <f ca="1">ROW(Source!A51)</f>
        <v>51</v>
      </c>
      <c r="B124">
        <v>39486608</v>
      </c>
      <c r="C124">
        <v>39486602</v>
      </c>
      <c r="D124">
        <v>36883789</v>
      </c>
      <c r="E124">
        <v>1</v>
      </c>
      <c r="F124">
        <v>1</v>
      </c>
      <c r="G124">
        <v>1</v>
      </c>
      <c r="H124">
        <v>2</v>
      </c>
      <c r="I124" t="s">
        <v>592</v>
      </c>
      <c r="J124" t="s">
        <v>593</v>
      </c>
      <c r="K124" t="s">
        <v>594</v>
      </c>
      <c r="L124">
        <v>1368</v>
      </c>
      <c r="N124">
        <v>1011</v>
      </c>
      <c r="O124" t="s">
        <v>580</v>
      </c>
      <c r="P124" t="s">
        <v>580</v>
      </c>
      <c r="Q124">
        <v>1</v>
      </c>
      <c r="X124">
        <v>1.86</v>
      </c>
      <c r="Y124">
        <v>0</v>
      </c>
      <c r="Z124">
        <v>1.2</v>
      </c>
      <c r="AA124">
        <v>0</v>
      </c>
      <c r="AB124">
        <v>0</v>
      </c>
      <c r="AC124">
        <v>0</v>
      </c>
      <c r="AD124">
        <v>1</v>
      </c>
      <c r="AE124">
        <v>0</v>
      </c>
      <c r="AF124" t="s">
        <v>1082</v>
      </c>
      <c r="AG124">
        <v>2.3250000000000002</v>
      </c>
      <c r="AH124">
        <v>2</v>
      </c>
      <c r="AI124">
        <v>39486608</v>
      </c>
      <c r="AJ124">
        <v>114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>
      <c r="A125">
        <f ca="1">ROW(Source!A51)</f>
        <v>51</v>
      </c>
      <c r="B125">
        <v>39486609</v>
      </c>
      <c r="C125">
        <v>39486602</v>
      </c>
      <c r="D125">
        <v>36883836</v>
      </c>
      <c r="E125">
        <v>1</v>
      </c>
      <c r="F125">
        <v>1</v>
      </c>
      <c r="G125">
        <v>1</v>
      </c>
      <c r="H125">
        <v>2</v>
      </c>
      <c r="I125" t="s">
        <v>595</v>
      </c>
      <c r="J125" t="s">
        <v>596</v>
      </c>
      <c r="K125" t="s">
        <v>597</v>
      </c>
      <c r="L125">
        <v>1368</v>
      </c>
      <c r="N125">
        <v>1011</v>
      </c>
      <c r="O125" t="s">
        <v>580</v>
      </c>
      <c r="P125" t="s">
        <v>580</v>
      </c>
      <c r="Q125">
        <v>1</v>
      </c>
      <c r="X125">
        <v>2.0299999999999998</v>
      </c>
      <c r="Y125">
        <v>0</v>
      </c>
      <c r="Z125">
        <v>12.31</v>
      </c>
      <c r="AA125">
        <v>0</v>
      </c>
      <c r="AB125">
        <v>0</v>
      </c>
      <c r="AC125">
        <v>0</v>
      </c>
      <c r="AD125">
        <v>1</v>
      </c>
      <c r="AE125">
        <v>0</v>
      </c>
      <c r="AF125" t="s">
        <v>1082</v>
      </c>
      <c r="AG125">
        <v>2.5374999999999996</v>
      </c>
      <c r="AH125">
        <v>2</v>
      </c>
      <c r="AI125">
        <v>39486609</v>
      </c>
      <c r="AJ125">
        <v>115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>
      <c r="A126">
        <f ca="1">ROW(Source!A51)</f>
        <v>51</v>
      </c>
      <c r="B126">
        <v>39486610</v>
      </c>
      <c r="C126">
        <v>39486602</v>
      </c>
      <c r="D126">
        <v>36800159</v>
      </c>
      <c r="E126">
        <v>1</v>
      </c>
      <c r="F126">
        <v>1</v>
      </c>
      <c r="G126">
        <v>1</v>
      </c>
      <c r="H126">
        <v>3</v>
      </c>
      <c r="I126" t="s">
        <v>598</v>
      </c>
      <c r="J126" t="s">
        <v>599</v>
      </c>
      <c r="K126" t="s">
        <v>600</v>
      </c>
      <c r="L126">
        <v>1339</v>
      </c>
      <c r="N126">
        <v>1007</v>
      </c>
      <c r="O126" t="s">
        <v>1249</v>
      </c>
      <c r="P126" t="s">
        <v>1249</v>
      </c>
      <c r="Q126">
        <v>1</v>
      </c>
      <c r="X126">
        <v>1.5</v>
      </c>
      <c r="Y126">
        <v>6.22</v>
      </c>
      <c r="Z126">
        <v>0</v>
      </c>
      <c r="AA126">
        <v>0</v>
      </c>
      <c r="AB126">
        <v>0</v>
      </c>
      <c r="AC126">
        <v>0</v>
      </c>
      <c r="AD126">
        <v>1</v>
      </c>
      <c r="AE126">
        <v>0</v>
      </c>
      <c r="AF126" t="s">
        <v>1067</v>
      </c>
      <c r="AG126">
        <v>1.5</v>
      </c>
      <c r="AH126">
        <v>2</v>
      </c>
      <c r="AI126">
        <v>39486610</v>
      </c>
      <c r="AJ126">
        <v>116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>
      <c r="A127">
        <f ca="1">ROW(Source!A51)</f>
        <v>51</v>
      </c>
      <c r="B127">
        <v>39486611</v>
      </c>
      <c r="C127">
        <v>39486602</v>
      </c>
      <c r="D127">
        <v>36800166</v>
      </c>
      <c r="E127">
        <v>1</v>
      </c>
      <c r="F127">
        <v>1</v>
      </c>
      <c r="G127">
        <v>1</v>
      </c>
      <c r="H127">
        <v>3</v>
      </c>
      <c r="I127" t="s">
        <v>601</v>
      </c>
      <c r="J127" t="s">
        <v>602</v>
      </c>
      <c r="K127" t="s">
        <v>603</v>
      </c>
      <c r="L127">
        <v>1346</v>
      </c>
      <c r="N127">
        <v>1009</v>
      </c>
      <c r="O127" t="s">
        <v>1227</v>
      </c>
      <c r="P127" t="s">
        <v>1227</v>
      </c>
      <c r="Q127">
        <v>1</v>
      </c>
      <c r="X127">
        <v>0.45</v>
      </c>
      <c r="Y127">
        <v>6.09</v>
      </c>
      <c r="Z127">
        <v>0</v>
      </c>
      <c r="AA127">
        <v>0</v>
      </c>
      <c r="AB127">
        <v>0</v>
      </c>
      <c r="AC127">
        <v>0</v>
      </c>
      <c r="AD127">
        <v>1</v>
      </c>
      <c r="AE127">
        <v>0</v>
      </c>
      <c r="AF127" t="s">
        <v>1067</v>
      </c>
      <c r="AG127">
        <v>0.45</v>
      </c>
      <c r="AH127">
        <v>2</v>
      </c>
      <c r="AI127">
        <v>39486611</v>
      </c>
      <c r="AJ127">
        <v>117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>
      <c r="A128">
        <f ca="1">ROW(Source!A51)</f>
        <v>51</v>
      </c>
      <c r="B128">
        <v>39486612</v>
      </c>
      <c r="C128">
        <v>39486602</v>
      </c>
      <c r="D128">
        <v>36803259</v>
      </c>
      <c r="E128">
        <v>1</v>
      </c>
      <c r="F128">
        <v>1</v>
      </c>
      <c r="G128">
        <v>1</v>
      </c>
      <c r="H128">
        <v>3</v>
      </c>
      <c r="I128" t="s">
        <v>604</v>
      </c>
      <c r="J128" t="s">
        <v>605</v>
      </c>
      <c r="K128" t="s">
        <v>606</v>
      </c>
      <c r="L128">
        <v>1348</v>
      </c>
      <c r="N128">
        <v>1009</v>
      </c>
      <c r="O128" t="s">
        <v>1097</v>
      </c>
      <c r="P128" t="s">
        <v>1097</v>
      </c>
      <c r="Q128">
        <v>1000</v>
      </c>
      <c r="X128">
        <v>1.4E-3</v>
      </c>
      <c r="Y128">
        <v>10749</v>
      </c>
      <c r="Z128">
        <v>0</v>
      </c>
      <c r="AA128">
        <v>0</v>
      </c>
      <c r="AB128">
        <v>0</v>
      </c>
      <c r="AC128">
        <v>0</v>
      </c>
      <c r="AD128">
        <v>1</v>
      </c>
      <c r="AE128">
        <v>0</v>
      </c>
      <c r="AF128" t="s">
        <v>1067</v>
      </c>
      <c r="AG128">
        <v>1.4E-3</v>
      </c>
      <c r="AH128">
        <v>2</v>
      </c>
      <c r="AI128">
        <v>39486612</v>
      </c>
      <c r="AJ128">
        <v>118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>
      <c r="A129">
        <f ca="1">ROW(Source!A51)</f>
        <v>51</v>
      </c>
      <c r="B129">
        <v>39486613</v>
      </c>
      <c r="C129">
        <v>39486602</v>
      </c>
      <c r="D129">
        <v>36804447</v>
      </c>
      <c r="E129">
        <v>1</v>
      </c>
      <c r="F129">
        <v>1</v>
      </c>
      <c r="G129">
        <v>1</v>
      </c>
      <c r="H129">
        <v>3</v>
      </c>
      <c r="I129" t="s">
        <v>607</v>
      </c>
      <c r="J129" t="s">
        <v>608</v>
      </c>
      <c r="K129" t="s">
        <v>609</v>
      </c>
      <c r="L129">
        <v>1348</v>
      </c>
      <c r="N129">
        <v>1009</v>
      </c>
      <c r="O129" t="s">
        <v>1097</v>
      </c>
      <c r="P129" t="s">
        <v>1097</v>
      </c>
      <c r="Q129">
        <v>1000</v>
      </c>
      <c r="X129">
        <v>3.3E-3</v>
      </c>
      <c r="Y129">
        <v>9040.01</v>
      </c>
      <c r="Z129">
        <v>0</v>
      </c>
      <c r="AA129">
        <v>0</v>
      </c>
      <c r="AB129">
        <v>0</v>
      </c>
      <c r="AC129">
        <v>0</v>
      </c>
      <c r="AD129">
        <v>1</v>
      </c>
      <c r="AE129">
        <v>0</v>
      </c>
      <c r="AF129" t="s">
        <v>1067</v>
      </c>
      <c r="AG129">
        <v>3.3E-3</v>
      </c>
      <c r="AH129">
        <v>2</v>
      </c>
      <c r="AI129">
        <v>39486613</v>
      </c>
      <c r="AJ129">
        <v>119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>
      <c r="A130">
        <f ca="1">ROW(Source!A51)</f>
        <v>51</v>
      </c>
      <c r="B130">
        <v>39486614</v>
      </c>
      <c r="C130">
        <v>39486602</v>
      </c>
      <c r="D130">
        <v>36804545</v>
      </c>
      <c r="E130">
        <v>1</v>
      </c>
      <c r="F130">
        <v>1</v>
      </c>
      <c r="G130">
        <v>1</v>
      </c>
      <c r="H130">
        <v>3</v>
      </c>
      <c r="I130" t="s">
        <v>96</v>
      </c>
      <c r="J130" t="s">
        <v>98</v>
      </c>
      <c r="K130" t="s">
        <v>97</v>
      </c>
      <c r="L130">
        <v>1348</v>
      </c>
      <c r="N130">
        <v>1009</v>
      </c>
      <c r="O130" t="s">
        <v>1097</v>
      </c>
      <c r="P130" t="s">
        <v>1097</v>
      </c>
      <c r="Q130">
        <v>1000</v>
      </c>
      <c r="X130">
        <v>1.0000000000000001E-5</v>
      </c>
      <c r="Y130">
        <v>11978</v>
      </c>
      <c r="Z130">
        <v>0</v>
      </c>
      <c r="AA130">
        <v>0</v>
      </c>
      <c r="AB130">
        <v>0</v>
      </c>
      <c r="AC130">
        <v>0</v>
      </c>
      <c r="AD130">
        <v>1</v>
      </c>
      <c r="AE130">
        <v>0</v>
      </c>
      <c r="AF130" t="s">
        <v>1067</v>
      </c>
      <c r="AG130">
        <v>1.0000000000000001E-5</v>
      </c>
      <c r="AH130">
        <v>2</v>
      </c>
      <c r="AI130">
        <v>39486614</v>
      </c>
      <c r="AJ130">
        <v>120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>
      <c r="A131">
        <f ca="1">ROW(Source!A51)</f>
        <v>51</v>
      </c>
      <c r="B131">
        <v>39486615</v>
      </c>
      <c r="C131">
        <v>39486602</v>
      </c>
      <c r="D131">
        <v>36805527</v>
      </c>
      <c r="E131">
        <v>1</v>
      </c>
      <c r="F131">
        <v>1</v>
      </c>
      <c r="G131">
        <v>1</v>
      </c>
      <c r="H131">
        <v>3</v>
      </c>
      <c r="I131" t="s">
        <v>610</v>
      </c>
      <c r="J131" t="s">
        <v>611</v>
      </c>
      <c r="K131" t="s">
        <v>612</v>
      </c>
      <c r="L131">
        <v>1348</v>
      </c>
      <c r="N131">
        <v>1009</v>
      </c>
      <c r="O131" t="s">
        <v>1097</v>
      </c>
      <c r="P131" t="s">
        <v>1097</v>
      </c>
      <c r="Q131">
        <v>1000</v>
      </c>
      <c r="X131">
        <v>1E-4</v>
      </c>
      <c r="Y131">
        <v>37900</v>
      </c>
      <c r="Z131">
        <v>0</v>
      </c>
      <c r="AA131">
        <v>0</v>
      </c>
      <c r="AB131">
        <v>0</v>
      </c>
      <c r="AC131">
        <v>0</v>
      </c>
      <c r="AD131">
        <v>1</v>
      </c>
      <c r="AE131">
        <v>0</v>
      </c>
      <c r="AF131" t="s">
        <v>1067</v>
      </c>
      <c r="AG131">
        <v>1E-4</v>
      </c>
      <c r="AH131">
        <v>2</v>
      </c>
      <c r="AI131">
        <v>39486615</v>
      </c>
      <c r="AJ131">
        <v>121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>
      <c r="A132">
        <f ca="1">ROW(Source!A51)</f>
        <v>51</v>
      </c>
      <c r="B132">
        <v>39486616</v>
      </c>
      <c r="C132">
        <v>39486602</v>
      </c>
      <c r="D132">
        <v>36796419</v>
      </c>
      <c r="E132">
        <v>17</v>
      </c>
      <c r="F132">
        <v>1</v>
      </c>
      <c r="G132">
        <v>1</v>
      </c>
      <c r="H132">
        <v>3</v>
      </c>
      <c r="I132" t="s">
        <v>1209</v>
      </c>
      <c r="J132" t="s">
        <v>1067</v>
      </c>
      <c r="K132" t="s">
        <v>1210</v>
      </c>
      <c r="L132">
        <v>1348</v>
      </c>
      <c r="N132">
        <v>1009</v>
      </c>
      <c r="O132" t="s">
        <v>1097</v>
      </c>
      <c r="P132" t="s">
        <v>1097</v>
      </c>
      <c r="Q132">
        <v>1000</v>
      </c>
      <c r="X132">
        <v>1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 t="s">
        <v>1067</v>
      </c>
      <c r="AG132">
        <v>1</v>
      </c>
      <c r="AH132">
        <v>2</v>
      </c>
      <c r="AI132">
        <v>39486616</v>
      </c>
      <c r="AJ132">
        <v>123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>
      <c r="A133">
        <f ca="1">ROW(Source!A51)</f>
        <v>51</v>
      </c>
      <c r="B133">
        <v>39486617</v>
      </c>
      <c r="C133">
        <v>39486602</v>
      </c>
      <c r="D133">
        <v>36825287</v>
      </c>
      <c r="E133">
        <v>1</v>
      </c>
      <c r="F133">
        <v>1</v>
      </c>
      <c r="G133">
        <v>1</v>
      </c>
      <c r="H133">
        <v>3</v>
      </c>
      <c r="I133" t="s">
        <v>613</v>
      </c>
      <c r="J133" t="s">
        <v>614</v>
      </c>
      <c r="K133" t="s">
        <v>615</v>
      </c>
      <c r="L133">
        <v>1302</v>
      </c>
      <c r="N133">
        <v>1003</v>
      </c>
      <c r="O133" t="s">
        <v>8</v>
      </c>
      <c r="P133" t="s">
        <v>8</v>
      </c>
      <c r="Q133">
        <v>10</v>
      </c>
      <c r="X133">
        <v>1.8700000000000001E-2</v>
      </c>
      <c r="Y133">
        <v>50.24</v>
      </c>
      <c r="Z133">
        <v>0</v>
      </c>
      <c r="AA133">
        <v>0</v>
      </c>
      <c r="AB133">
        <v>0</v>
      </c>
      <c r="AC133">
        <v>0</v>
      </c>
      <c r="AD133">
        <v>1</v>
      </c>
      <c r="AE133">
        <v>0</v>
      </c>
      <c r="AF133" t="s">
        <v>1067</v>
      </c>
      <c r="AG133">
        <v>1.8700000000000001E-2</v>
      </c>
      <c r="AH133">
        <v>2</v>
      </c>
      <c r="AI133">
        <v>39486617</v>
      </c>
      <c r="AJ133">
        <v>124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>
      <c r="A134">
        <f ca="1">ROW(Source!A51)</f>
        <v>51</v>
      </c>
      <c r="B134">
        <v>39486618</v>
      </c>
      <c r="C134">
        <v>39486602</v>
      </c>
      <c r="D134">
        <v>36825646</v>
      </c>
      <c r="E134">
        <v>1</v>
      </c>
      <c r="F134">
        <v>1</v>
      </c>
      <c r="G134">
        <v>1</v>
      </c>
      <c r="H134">
        <v>3</v>
      </c>
      <c r="I134" t="s">
        <v>616</v>
      </c>
      <c r="J134" t="s">
        <v>617</v>
      </c>
      <c r="K134" t="s">
        <v>618</v>
      </c>
      <c r="L134">
        <v>1348</v>
      </c>
      <c r="N134">
        <v>1009</v>
      </c>
      <c r="O134" t="s">
        <v>1097</v>
      </c>
      <c r="P134" t="s">
        <v>1097</v>
      </c>
      <c r="Q134">
        <v>1000</v>
      </c>
      <c r="X134">
        <v>3.0000000000000001E-5</v>
      </c>
      <c r="Y134">
        <v>4455.2</v>
      </c>
      <c r="Z134">
        <v>0</v>
      </c>
      <c r="AA134">
        <v>0</v>
      </c>
      <c r="AB134">
        <v>0</v>
      </c>
      <c r="AC134">
        <v>0</v>
      </c>
      <c r="AD134">
        <v>1</v>
      </c>
      <c r="AE134">
        <v>0</v>
      </c>
      <c r="AF134" t="s">
        <v>1067</v>
      </c>
      <c r="AG134">
        <v>3.0000000000000001E-5</v>
      </c>
      <c r="AH134">
        <v>2</v>
      </c>
      <c r="AI134">
        <v>39486618</v>
      </c>
      <c r="AJ134">
        <v>125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>
      <c r="A135">
        <f ca="1">ROW(Source!A51)</f>
        <v>51</v>
      </c>
      <c r="B135">
        <v>39486619</v>
      </c>
      <c r="C135">
        <v>39486602</v>
      </c>
      <c r="D135">
        <v>36826406</v>
      </c>
      <c r="E135">
        <v>1</v>
      </c>
      <c r="F135">
        <v>1</v>
      </c>
      <c r="G135">
        <v>1</v>
      </c>
      <c r="H135">
        <v>3</v>
      </c>
      <c r="I135" t="s">
        <v>619</v>
      </c>
      <c r="J135" t="s">
        <v>620</v>
      </c>
      <c r="K135" t="s">
        <v>621</v>
      </c>
      <c r="L135">
        <v>1348</v>
      </c>
      <c r="N135">
        <v>1009</v>
      </c>
      <c r="O135" t="s">
        <v>1097</v>
      </c>
      <c r="P135" t="s">
        <v>1097</v>
      </c>
      <c r="Q135">
        <v>1000</v>
      </c>
      <c r="X135">
        <v>1.9400000000000001E-3</v>
      </c>
      <c r="Y135">
        <v>4920</v>
      </c>
      <c r="Z135">
        <v>0</v>
      </c>
      <c r="AA135">
        <v>0</v>
      </c>
      <c r="AB135">
        <v>0</v>
      </c>
      <c r="AC135">
        <v>0</v>
      </c>
      <c r="AD135">
        <v>1</v>
      </c>
      <c r="AE135">
        <v>0</v>
      </c>
      <c r="AF135" t="s">
        <v>1067</v>
      </c>
      <c r="AG135">
        <v>1.9400000000000001E-3</v>
      </c>
      <c r="AH135">
        <v>2</v>
      </c>
      <c r="AI135">
        <v>39486619</v>
      </c>
      <c r="AJ135">
        <v>126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>
      <c r="A136">
        <f ca="1">ROW(Source!A51)</f>
        <v>51</v>
      </c>
      <c r="B136">
        <v>39486620</v>
      </c>
      <c r="C136">
        <v>39486602</v>
      </c>
      <c r="D136">
        <v>36837948</v>
      </c>
      <c r="E136">
        <v>1</v>
      </c>
      <c r="F136">
        <v>1</v>
      </c>
      <c r="G136">
        <v>1</v>
      </c>
      <c r="H136">
        <v>3</v>
      </c>
      <c r="I136" t="s">
        <v>622</v>
      </c>
      <c r="J136" t="s">
        <v>623</v>
      </c>
      <c r="K136" t="s">
        <v>624</v>
      </c>
      <c r="L136">
        <v>1348</v>
      </c>
      <c r="N136">
        <v>1009</v>
      </c>
      <c r="O136" t="s">
        <v>1097</v>
      </c>
      <c r="P136" t="s">
        <v>1097</v>
      </c>
      <c r="Q136">
        <v>1000</v>
      </c>
      <c r="X136">
        <v>3.1E-4</v>
      </c>
      <c r="Y136">
        <v>15620</v>
      </c>
      <c r="Z136">
        <v>0</v>
      </c>
      <c r="AA136">
        <v>0</v>
      </c>
      <c r="AB136">
        <v>0</v>
      </c>
      <c r="AC136">
        <v>0</v>
      </c>
      <c r="AD136">
        <v>1</v>
      </c>
      <c r="AE136">
        <v>0</v>
      </c>
      <c r="AF136" t="s">
        <v>1067</v>
      </c>
      <c r="AG136">
        <v>3.1E-4</v>
      </c>
      <c r="AH136">
        <v>2</v>
      </c>
      <c r="AI136">
        <v>39486620</v>
      </c>
      <c r="AJ136">
        <v>127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>
      <c r="A137">
        <f ca="1">ROW(Source!A51)</f>
        <v>51</v>
      </c>
      <c r="B137">
        <v>39486621</v>
      </c>
      <c r="C137">
        <v>39486602</v>
      </c>
      <c r="D137">
        <v>36839146</v>
      </c>
      <c r="E137">
        <v>1</v>
      </c>
      <c r="F137">
        <v>1</v>
      </c>
      <c r="G137">
        <v>1</v>
      </c>
      <c r="H137">
        <v>3</v>
      </c>
      <c r="I137" t="s">
        <v>625</v>
      </c>
      <c r="J137" t="s">
        <v>626</v>
      </c>
      <c r="K137" t="s">
        <v>627</v>
      </c>
      <c r="L137">
        <v>1348</v>
      </c>
      <c r="N137">
        <v>1009</v>
      </c>
      <c r="O137" t="s">
        <v>1097</v>
      </c>
      <c r="P137" t="s">
        <v>1097</v>
      </c>
      <c r="Q137">
        <v>1000</v>
      </c>
      <c r="X137">
        <v>5.9999999999999995E-4</v>
      </c>
      <c r="Y137">
        <v>9420</v>
      </c>
      <c r="Z137">
        <v>0</v>
      </c>
      <c r="AA137">
        <v>0</v>
      </c>
      <c r="AB137">
        <v>0</v>
      </c>
      <c r="AC137">
        <v>0</v>
      </c>
      <c r="AD137">
        <v>1</v>
      </c>
      <c r="AE137">
        <v>0</v>
      </c>
      <c r="AF137" t="s">
        <v>1067</v>
      </c>
      <c r="AG137">
        <v>5.9999999999999995E-4</v>
      </c>
      <c r="AH137">
        <v>2</v>
      </c>
      <c r="AI137">
        <v>39486621</v>
      </c>
      <c r="AJ137">
        <v>128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>
      <c r="A138">
        <f ca="1">ROW(Source!A54)</f>
        <v>54</v>
      </c>
      <c r="B138">
        <v>39279214</v>
      </c>
      <c r="C138">
        <v>39279213</v>
      </c>
      <c r="D138">
        <v>37066739</v>
      </c>
      <c r="E138">
        <v>1</v>
      </c>
      <c r="F138">
        <v>1</v>
      </c>
      <c r="G138">
        <v>1</v>
      </c>
      <c r="H138">
        <v>1</v>
      </c>
      <c r="I138" t="s">
        <v>713</v>
      </c>
      <c r="J138" t="s">
        <v>1067</v>
      </c>
      <c r="K138" t="s">
        <v>714</v>
      </c>
      <c r="L138">
        <v>1191</v>
      </c>
      <c r="N138">
        <v>1013</v>
      </c>
      <c r="O138" t="s">
        <v>574</v>
      </c>
      <c r="P138" t="s">
        <v>574</v>
      </c>
      <c r="Q138">
        <v>1</v>
      </c>
      <c r="X138">
        <v>35.83</v>
      </c>
      <c r="Y138">
        <v>0</v>
      </c>
      <c r="Z138">
        <v>0</v>
      </c>
      <c r="AA138">
        <v>0</v>
      </c>
      <c r="AB138">
        <v>8.4600000000000009</v>
      </c>
      <c r="AC138">
        <v>0</v>
      </c>
      <c r="AD138">
        <v>1</v>
      </c>
      <c r="AE138">
        <v>1</v>
      </c>
      <c r="AF138" t="s">
        <v>1067</v>
      </c>
      <c r="AG138">
        <v>35.83</v>
      </c>
      <c r="AH138">
        <v>2</v>
      </c>
      <c r="AI138">
        <v>39279214</v>
      </c>
      <c r="AJ138">
        <v>129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>
      <c r="A139">
        <f ca="1">ROW(Source!A54)</f>
        <v>54</v>
      </c>
      <c r="B139">
        <v>39279215</v>
      </c>
      <c r="C139">
        <v>39279213</v>
      </c>
      <c r="D139">
        <v>37064876</v>
      </c>
      <c r="E139">
        <v>1</v>
      </c>
      <c r="F139">
        <v>1</v>
      </c>
      <c r="G139">
        <v>1</v>
      </c>
      <c r="H139">
        <v>1</v>
      </c>
      <c r="I139" t="s">
        <v>575</v>
      </c>
      <c r="J139" t="s">
        <v>1067</v>
      </c>
      <c r="K139" t="s">
        <v>576</v>
      </c>
      <c r="L139">
        <v>1191</v>
      </c>
      <c r="N139">
        <v>1013</v>
      </c>
      <c r="O139" t="s">
        <v>574</v>
      </c>
      <c r="P139" t="s">
        <v>574</v>
      </c>
      <c r="Q139">
        <v>1</v>
      </c>
      <c r="X139">
        <v>0.94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1</v>
      </c>
      <c r="AE139">
        <v>2</v>
      </c>
      <c r="AF139" t="s">
        <v>1067</v>
      </c>
      <c r="AG139">
        <v>0.94</v>
      </c>
      <c r="AH139">
        <v>2</v>
      </c>
      <c r="AI139">
        <v>39279215</v>
      </c>
      <c r="AJ139">
        <v>130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>
      <c r="A140">
        <f ca="1">ROW(Source!A54)</f>
        <v>54</v>
      </c>
      <c r="B140">
        <v>39279216</v>
      </c>
      <c r="C140">
        <v>39279213</v>
      </c>
      <c r="D140">
        <v>36882383</v>
      </c>
      <c r="E140">
        <v>1</v>
      </c>
      <c r="F140">
        <v>1</v>
      </c>
      <c r="G140">
        <v>1</v>
      </c>
      <c r="H140">
        <v>2</v>
      </c>
      <c r="I140" t="s">
        <v>715</v>
      </c>
      <c r="J140" t="s">
        <v>716</v>
      </c>
      <c r="K140" t="s">
        <v>717</v>
      </c>
      <c r="L140">
        <v>1368</v>
      </c>
      <c r="N140">
        <v>1011</v>
      </c>
      <c r="O140" t="s">
        <v>580</v>
      </c>
      <c r="P140" t="s">
        <v>580</v>
      </c>
      <c r="Q140">
        <v>1</v>
      </c>
      <c r="X140">
        <v>0.02</v>
      </c>
      <c r="Y140">
        <v>0</v>
      </c>
      <c r="Z140">
        <v>89.99</v>
      </c>
      <c r="AA140">
        <v>10.06</v>
      </c>
      <c r="AB140">
        <v>0</v>
      </c>
      <c r="AC140">
        <v>0</v>
      </c>
      <c r="AD140">
        <v>1</v>
      </c>
      <c r="AE140">
        <v>0</v>
      </c>
      <c r="AF140" t="s">
        <v>1067</v>
      </c>
      <c r="AG140">
        <v>0.02</v>
      </c>
      <c r="AH140">
        <v>2</v>
      </c>
      <c r="AI140">
        <v>39279216</v>
      </c>
      <c r="AJ140">
        <v>131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>
      <c r="A141">
        <f ca="1">ROW(Source!A54)</f>
        <v>54</v>
      </c>
      <c r="B141">
        <v>39279217</v>
      </c>
      <c r="C141">
        <v>39279213</v>
      </c>
      <c r="D141">
        <v>36882452</v>
      </c>
      <c r="E141">
        <v>1</v>
      </c>
      <c r="F141">
        <v>1</v>
      </c>
      <c r="G141">
        <v>1</v>
      </c>
      <c r="H141">
        <v>2</v>
      </c>
      <c r="I141" t="s">
        <v>632</v>
      </c>
      <c r="J141" t="s">
        <v>633</v>
      </c>
      <c r="K141" t="s">
        <v>634</v>
      </c>
      <c r="L141">
        <v>1368</v>
      </c>
      <c r="N141">
        <v>1011</v>
      </c>
      <c r="O141" t="s">
        <v>580</v>
      </c>
      <c r="P141" t="s">
        <v>580</v>
      </c>
      <c r="Q141">
        <v>1</v>
      </c>
      <c r="X141">
        <v>0.21</v>
      </c>
      <c r="Y141">
        <v>0</v>
      </c>
      <c r="Z141">
        <v>31.26</v>
      </c>
      <c r="AA141">
        <v>13.5</v>
      </c>
      <c r="AB141">
        <v>0</v>
      </c>
      <c r="AC141">
        <v>0</v>
      </c>
      <c r="AD141">
        <v>1</v>
      </c>
      <c r="AE141">
        <v>0</v>
      </c>
      <c r="AF141" t="s">
        <v>1067</v>
      </c>
      <c r="AG141">
        <v>0.21</v>
      </c>
      <c r="AH141">
        <v>2</v>
      </c>
      <c r="AI141">
        <v>39279217</v>
      </c>
      <c r="AJ141">
        <v>132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>
      <c r="A142">
        <f ca="1">ROW(Source!A54)</f>
        <v>54</v>
      </c>
      <c r="B142">
        <v>39279218</v>
      </c>
      <c r="C142">
        <v>39279213</v>
      </c>
      <c r="D142">
        <v>36882621</v>
      </c>
      <c r="E142">
        <v>1</v>
      </c>
      <c r="F142">
        <v>1</v>
      </c>
      <c r="G142">
        <v>1</v>
      </c>
      <c r="H142">
        <v>2</v>
      </c>
      <c r="I142" t="s">
        <v>718</v>
      </c>
      <c r="J142" t="s">
        <v>719</v>
      </c>
      <c r="K142" t="s">
        <v>720</v>
      </c>
      <c r="L142">
        <v>1368</v>
      </c>
      <c r="N142">
        <v>1011</v>
      </c>
      <c r="O142" t="s">
        <v>580</v>
      </c>
      <c r="P142" t="s">
        <v>580</v>
      </c>
      <c r="Q142">
        <v>1</v>
      </c>
      <c r="X142">
        <v>0.71</v>
      </c>
      <c r="Y142">
        <v>0</v>
      </c>
      <c r="Z142">
        <v>12.39</v>
      </c>
      <c r="AA142">
        <v>10.06</v>
      </c>
      <c r="AB142">
        <v>0</v>
      </c>
      <c r="AC142">
        <v>0</v>
      </c>
      <c r="AD142">
        <v>1</v>
      </c>
      <c r="AE142">
        <v>0</v>
      </c>
      <c r="AF142" t="s">
        <v>1067</v>
      </c>
      <c r="AG142">
        <v>0.71</v>
      </c>
      <c r="AH142">
        <v>2</v>
      </c>
      <c r="AI142">
        <v>39279218</v>
      </c>
      <c r="AJ142">
        <v>133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>
      <c r="A143">
        <f ca="1">ROW(Source!A54)</f>
        <v>54</v>
      </c>
      <c r="B143">
        <v>39279219</v>
      </c>
      <c r="C143">
        <v>39279213</v>
      </c>
      <c r="D143">
        <v>36801792</v>
      </c>
      <c r="E143">
        <v>1</v>
      </c>
      <c r="F143">
        <v>1</v>
      </c>
      <c r="G143">
        <v>1</v>
      </c>
      <c r="H143">
        <v>3</v>
      </c>
      <c r="I143" t="s">
        <v>721</v>
      </c>
      <c r="J143" t="s">
        <v>722</v>
      </c>
      <c r="K143" t="s">
        <v>723</v>
      </c>
      <c r="L143">
        <v>1339</v>
      </c>
      <c r="N143">
        <v>1007</v>
      </c>
      <c r="O143" t="s">
        <v>1249</v>
      </c>
      <c r="P143" t="s">
        <v>1249</v>
      </c>
      <c r="Q143">
        <v>1</v>
      </c>
      <c r="X143">
        <v>0.51300000000000001</v>
      </c>
      <c r="Y143">
        <v>2.44</v>
      </c>
      <c r="Z143">
        <v>0</v>
      </c>
      <c r="AA143">
        <v>0</v>
      </c>
      <c r="AB143">
        <v>0</v>
      </c>
      <c r="AC143">
        <v>0</v>
      </c>
      <c r="AD143">
        <v>1</v>
      </c>
      <c r="AE143">
        <v>0</v>
      </c>
      <c r="AF143" t="s">
        <v>1067</v>
      </c>
      <c r="AG143">
        <v>0.51300000000000001</v>
      </c>
      <c r="AH143">
        <v>2</v>
      </c>
      <c r="AI143">
        <v>39279219</v>
      </c>
      <c r="AJ143">
        <v>134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>
      <c r="A144">
        <f ca="1">ROW(Source!A54)</f>
        <v>54</v>
      </c>
      <c r="B144">
        <v>39279220</v>
      </c>
      <c r="C144">
        <v>39279213</v>
      </c>
      <c r="D144">
        <v>36797535</v>
      </c>
      <c r="E144">
        <v>17</v>
      </c>
      <c r="F144">
        <v>1</v>
      </c>
      <c r="G144">
        <v>1</v>
      </c>
      <c r="H144">
        <v>3</v>
      </c>
      <c r="I144" t="s">
        <v>1222</v>
      </c>
      <c r="J144" t="s">
        <v>1067</v>
      </c>
      <c r="K144" t="s">
        <v>1223</v>
      </c>
      <c r="L144">
        <v>1348</v>
      </c>
      <c r="N144">
        <v>1009</v>
      </c>
      <c r="O144" t="s">
        <v>1097</v>
      </c>
      <c r="P144" t="s">
        <v>1097</v>
      </c>
      <c r="Q144">
        <v>1000</v>
      </c>
      <c r="X144">
        <v>0.85499999999999998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 t="s">
        <v>1067</v>
      </c>
      <c r="AG144">
        <v>0.85499999999999998</v>
      </c>
      <c r="AH144">
        <v>2</v>
      </c>
      <c r="AI144">
        <v>39279220</v>
      </c>
      <c r="AJ144">
        <v>135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>
      <c r="A145">
        <f ca="1">ROW(Source!A54)</f>
        <v>54</v>
      </c>
      <c r="B145">
        <v>39279221</v>
      </c>
      <c r="C145">
        <v>39279213</v>
      </c>
      <c r="D145">
        <v>36797079</v>
      </c>
      <c r="E145">
        <v>17</v>
      </c>
      <c r="F145">
        <v>1</v>
      </c>
      <c r="G145">
        <v>1</v>
      </c>
      <c r="H145">
        <v>3</v>
      </c>
      <c r="I145" t="s">
        <v>1189</v>
      </c>
      <c r="J145" t="s">
        <v>1067</v>
      </c>
      <c r="K145" t="s">
        <v>1190</v>
      </c>
      <c r="L145">
        <v>1348</v>
      </c>
      <c r="N145">
        <v>1009</v>
      </c>
      <c r="O145" t="s">
        <v>1097</v>
      </c>
      <c r="P145" t="s">
        <v>1097</v>
      </c>
      <c r="Q145">
        <v>1000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1</v>
      </c>
      <c r="AD145">
        <v>0</v>
      </c>
      <c r="AE145">
        <v>0</v>
      </c>
      <c r="AF145" t="s">
        <v>1067</v>
      </c>
      <c r="AG145">
        <v>0</v>
      </c>
      <c r="AH145">
        <v>3</v>
      </c>
      <c r="AI145">
        <v>-1</v>
      </c>
      <c r="AJ145" t="s">
        <v>1067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>
      <c r="A146">
        <f ca="1">ROW(Source!A58)</f>
        <v>58</v>
      </c>
      <c r="B146">
        <v>39279432</v>
      </c>
      <c r="C146">
        <v>39279431</v>
      </c>
      <c r="D146">
        <v>37071037</v>
      </c>
      <c r="E146">
        <v>1</v>
      </c>
      <c r="F146">
        <v>1</v>
      </c>
      <c r="G146">
        <v>1</v>
      </c>
      <c r="H146">
        <v>1</v>
      </c>
      <c r="I146" t="s">
        <v>658</v>
      </c>
      <c r="J146" t="s">
        <v>1067</v>
      </c>
      <c r="K146" t="s">
        <v>659</v>
      </c>
      <c r="L146">
        <v>1191</v>
      </c>
      <c r="N146">
        <v>1013</v>
      </c>
      <c r="O146" t="s">
        <v>574</v>
      </c>
      <c r="P146" t="s">
        <v>574</v>
      </c>
      <c r="Q146">
        <v>1</v>
      </c>
      <c r="X146">
        <v>16.32</v>
      </c>
      <c r="Y146">
        <v>0</v>
      </c>
      <c r="Z146">
        <v>0</v>
      </c>
      <c r="AA146">
        <v>0</v>
      </c>
      <c r="AB146">
        <v>9.6199999999999992</v>
      </c>
      <c r="AC146">
        <v>0</v>
      </c>
      <c r="AD146">
        <v>1</v>
      </c>
      <c r="AE146">
        <v>1</v>
      </c>
      <c r="AF146" t="s">
        <v>1083</v>
      </c>
      <c r="AG146">
        <v>18.767999999999997</v>
      </c>
      <c r="AH146">
        <v>2</v>
      </c>
      <c r="AI146">
        <v>39279432</v>
      </c>
      <c r="AJ146">
        <v>138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>
      <c r="A147">
        <f ca="1">ROW(Source!A58)</f>
        <v>58</v>
      </c>
      <c r="B147">
        <v>39279433</v>
      </c>
      <c r="C147">
        <v>39279431</v>
      </c>
      <c r="D147">
        <v>37064876</v>
      </c>
      <c r="E147">
        <v>1</v>
      </c>
      <c r="F147">
        <v>1</v>
      </c>
      <c r="G147">
        <v>1</v>
      </c>
      <c r="H147">
        <v>1</v>
      </c>
      <c r="I147" t="s">
        <v>575</v>
      </c>
      <c r="J147" t="s">
        <v>1067</v>
      </c>
      <c r="K147" t="s">
        <v>576</v>
      </c>
      <c r="L147">
        <v>1191</v>
      </c>
      <c r="N147">
        <v>1013</v>
      </c>
      <c r="O147" t="s">
        <v>574</v>
      </c>
      <c r="P147" t="s">
        <v>574</v>
      </c>
      <c r="Q147">
        <v>1</v>
      </c>
      <c r="X147">
        <v>0.03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1</v>
      </c>
      <c r="AE147">
        <v>2</v>
      </c>
      <c r="AF147" t="s">
        <v>1082</v>
      </c>
      <c r="AG147">
        <v>3.7499999999999999E-2</v>
      </c>
      <c r="AH147">
        <v>2</v>
      </c>
      <c r="AI147">
        <v>39279433</v>
      </c>
      <c r="AJ147">
        <v>139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>
      <c r="A148">
        <f ca="1">ROW(Source!A58)</f>
        <v>58</v>
      </c>
      <c r="B148">
        <v>39279434</v>
      </c>
      <c r="C148">
        <v>39279431</v>
      </c>
      <c r="D148">
        <v>36882452</v>
      </c>
      <c r="E148">
        <v>1</v>
      </c>
      <c r="F148">
        <v>1</v>
      </c>
      <c r="G148">
        <v>1</v>
      </c>
      <c r="H148">
        <v>2</v>
      </c>
      <c r="I148" t="s">
        <v>632</v>
      </c>
      <c r="J148" t="s">
        <v>633</v>
      </c>
      <c r="K148" t="s">
        <v>634</v>
      </c>
      <c r="L148">
        <v>1368</v>
      </c>
      <c r="N148">
        <v>1011</v>
      </c>
      <c r="O148" t="s">
        <v>580</v>
      </c>
      <c r="P148" t="s">
        <v>580</v>
      </c>
      <c r="Q148">
        <v>1</v>
      </c>
      <c r="X148">
        <v>0.01</v>
      </c>
      <c r="Y148">
        <v>0</v>
      </c>
      <c r="Z148">
        <v>31.26</v>
      </c>
      <c r="AA148">
        <v>13.5</v>
      </c>
      <c r="AB148">
        <v>0</v>
      </c>
      <c r="AC148">
        <v>0</v>
      </c>
      <c r="AD148">
        <v>1</v>
      </c>
      <c r="AE148">
        <v>0</v>
      </c>
      <c r="AF148" t="s">
        <v>1082</v>
      </c>
      <c r="AG148">
        <v>1.2500000000000001E-2</v>
      </c>
      <c r="AH148">
        <v>2</v>
      </c>
      <c r="AI148">
        <v>39279434</v>
      </c>
      <c r="AJ148">
        <v>140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>
      <c r="A149">
        <f ca="1">ROW(Source!A58)</f>
        <v>58</v>
      </c>
      <c r="B149">
        <v>39279435</v>
      </c>
      <c r="C149">
        <v>39279431</v>
      </c>
      <c r="D149">
        <v>36883554</v>
      </c>
      <c r="E149">
        <v>1</v>
      </c>
      <c r="F149">
        <v>1</v>
      </c>
      <c r="G149">
        <v>1</v>
      </c>
      <c r="H149">
        <v>2</v>
      </c>
      <c r="I149" t="s">
        <v>577</v>
      </c>
      <c r="J149" t="s">
        <v>578</v>
      </c>
      <c r="K149" t="s">
        <v>579</v>
      </c>
      <c r="L149">
        <v>1368</v>
      </c>
      <c r="N149">
        <v>1011</v>
      </c>
      <c r="O149" t="s">
        <v>580</v>
      </c>
      <c r="P149" t="s">
        <v>580</v>
      </c>
      <c r="Q149">
        <v>1</v>
      </c>
      <c r="X149">
        <v>0.02</v>
      </c>
      <c r="Y149">
        <v>0</v>
      </c>
      <c r="Z149">
        <v>65.709999999999994</v>
      </c>
      <c r="AA149">
        <v>11.6</v>
      </c>
      <c r="AB149">
        <v>0</v>
      </c>
      <c r="AC149">
        <v>0</v>
      </c>
      <c r="AD149">
        <v>1</v>
      </c>
      <c r="AE149">
        <v>0</v>
      </c>
      <c r="AF149" t="s">
        <v>1082</v>
      </c>
      <c r="AG149">
        <v>2.5000000000000001E-2</v>
      </c>
      <c r="AH149">
        <v>2</v>
      </c>
      <c r="AI149">
        <v>39279435</v>
      </c>
      <c r="AJ149">
        <v>141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>
      <c r="A150">
        <f ca="1">ROW(Source!A58)</f>
        <v>58</v>
      </c>
      <c r="B150">
        <v>39279436</v>
      </c>
      <c r="C150">
        <v>39279431</v>
      </c>
      <c r="D150">
        <v>36805524</v>
      </c>
      <c r="E150">
        <v>1</v>
      </c>
      <c r="F150">
        <v>1</v>
      </c>
      <c r="G150">
        <v>1</v>
      </c>
      <c r="H150">
        <v>3</v>
      </c>
      <c r="I150" t="s">
        <v>702</v>
      </c>
      <c r="J150" t="s">
        <v>703</v>
      </c>
      <c r="K150" t="s">
        <v>704</v>
      </c>
      <c r="L150">
        <v>1346</v>
      </c>
      <c r="N150">
        <v>1009</v>
      </c>
      <c r="O150" t="s">
        <v>1227</v>
      </c>
      <c r="P150" t="s">
        <v>1227</v>
      </c>
      <c r="Q150">
        <v>1</v>
      </c>
      <c r="X150">
        <v>0.2</v>
      </c>
      <c r="Y150">
        <v>1.82</v>
      </c>
      <c r="Z150">
        <v>0</v>
      </c>
      <c r="AA150">
        <v>0</v>
      </c>
      <c r="AB150">
        <v>0</v>
      </c>
      <c r="AC150">
        <v>0</v>
      </c>
      <c r="AD150">
        <v>1</v>
      </c>
      <c r="AE150">
        <v>0</v>
      </c>
      <c r="AF150" t="s">
        <v>1067</v>
      </c>
      <c r="AG150">
        <v>0.2</v>
      </c>
      <c r="AH150">
        <v>2</v>
      </c>
      <c r="AI150">
        <v>39279436</v>
      </c>
      <c r="AJ150">
        <v>142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>
      <c r="A151">
        <f ca="1">ROW(Source!A58)</f>
        <v>58</v>
      </c>
      <c r="B151">
        <v>39279437</v>
      </c>
      <c r="C151">
        <v>39279431</v>
      </c>
      <c r="D151">
        <v>36797079</v>
      </c>
      <c r="E151">
        <v>17</v>
      </c>
      <c r="F151">
        <v>1</v>
      </c>
      <c r="G151">
        <v>1</v>
      </c>
      <c r="H151">
        <v>3</v>
      </c>
      <c r="I151" t="s">
        <v>1189</v>
      </c>
      <c r="J151" t="s">
        <v>1067</v>
      </c>
      <c r="K151" t="s">
        <v>1190</v>
      </c>
      <c r="L151">
        <v>1348</v>
      </c>
      <c r="N151">
        <v>1009</v>
      </c>
      <c r="O151" t="s">
        <v>1097</v>
      </c>
      <c r="P151" t="s">
        <v>1097</v>
      </c>
      <c r="Q151">
        <v>1000</v>
      </c>
      <c r="X151">
        <v>0.02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 t="s">
        <v>1067</v>
      </c>
      <c r="AG151">
        <v>0.02</v>
      </c>
      <c r="AH151">
        <v>2</v>
      </c>
      <c r="AI151">
        <v>39279437</v>
      </c>
      <c r="AJ151">
        <v>144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>
      <c r="A152">
        <f ca="1">ROW(Source!A61)</f>
        <v>61</v>
      </c>
      <c r="B152">
        <v>39279186</v>
      </c>
      <c r="C152">
        <v>39279185</v>
      </c>
      <c r="D152">
        <v>37069580</v>
      </c>
      <c r="E152">
        <v>1</v>
      </c>
      <c r="F152">
        <v>1</v>
      </c>
      <c r="G152">
        <v>1</v>
      </c>
      <c r="H152">
        <v>1</v>
      </c>
      <c r="I152" t="s">
        <v>572</v>
      </c>
      <c r="J152" t="s">
        <v>1067</v>
      </c>
      <c r="K152" t="s">
        <v>573</v>
      </c>
      <c r="L152">
        <v>1191</v>
      </c>
      <c r="N152">
        <v>1013</v>
      </c>
      <c r="O152" t="s">
        <v>574</v>
      </c>
      <c r="P152" t="s">
        <v>574</v>
      </c>
      <c r="Q152">
        <v>1</v>
      </c>
      <c r="X152">
        <v>33.89</v>
      </c>
      <c r="Y152">
        <v>0</v>
      </c>
      <c r="Z152">
        <v>0</v>
      </c>
      <c r="AA152">
        <v>0</v>
      </c>
      <c r="AB152">
        <v>8.64</v>
      </c>
      <c r="AC152">
        <v>0</v>
      </c>
      <c r="AD152">
        <v>1</v>
      </c>
      <c r="AE152">
        <v>1</v>
      </c>
      <c r="AF152" t="s">
        <v>1067</v>
      </c>
      <c r="AG152">
        <v>33.89</v>
      </c>
      <c r="AH152">
        <v>2</v>
      </c>
      <c r="AI152">
        <v>39279186</v>
      </c>
      <c r="AJ152">
        <v>145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>
      <c r="A153">
        <f ca="1">ROW(Source!A61)</f>
        <v>61</v>
      </c>
      <c r="B153">
        <v>39279187</v>
      </c>
      <c r="C153">
        <v>39279185</v>
      </c>
      <c r="D153">
        <v>37064876</v>
      </c>
      <c r="E153">
        <v>1</v>
      </c>
      <c r="F153">
        <v>1</v>
      </c>
      <c r="G153">
        <v>1</v>
      </c>
      <c r="H153">
        <v>1</v>
      </c>
      <c r="I153" t="s">
        <v>575</v>
      </c>
      <c r="J153" t="s">
        <v>1067</v>
      </c>
      <c r="K153" t="s">
        <v>576</v>
      </c>
      <c r="L153">
        <v>1191</v>
      </c>
      <c r="N153">
        <v>1013</v>
      </c>
      <c r="O153" t="s">
        <v>574</v>
      </c>
      <c r="P153" t="s">
        <v>574</v>
      </c>
      <c r="Q153">
        <v>1</v>
      </c>
      <c r="X153">
        <v>0.16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1</v>
      </c>
      <c r="AE153">
        <v>2</v>
      </c>
      <c r="AF153" t="s">
        <v>1067</v>
      </c>
      <c r="AG153">
        <v>0.16</v>
      </c>
      <c r="AH153">
        <v>2</v>
      </c>
      <c r="AI153">
        <v>39279187</v>
      </c>
      <c r="AJ153">
        <v>146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>
      <c r="A154">
        <f ca="1">ROW(Source!A61)</f>
        <v>61</v>
      </c>
      <c r="B154">
        <v>39279188</v>
      </c>
      <c r="C154">
        <v>39279185</v>
      </c>
      <c r="D154">
        <v>36882452</v>
      </c>
      <c r="E154">
        <v>1</v>
      </c>
      <c r="F154">
        <v>1</v>
      </c>
      <c r="G154">
        <v>1</v>
      </c>
      <c r="H154">
        <v>2</v>
      </c>
      <c r="I154" t="s">
        <v>632</v>
      </c>
      <c r="J154" t="s">
        <v>633</v>
      </c>
      <c r="K154" t="s">
        <v>634</v>
      </c>
      <c r="L154">
        <v>1368</v>
      </c>
      <c r="N154">
        <v>1011</v>
      </c>
      <c r="O154" t="s">
        <v>580</v>
      </c>
      <c r="P154" t="s">
        <v>580</v>
      </c>
      <c r="Q154">
        <v>1</v>
      </c>
      <c r="X154">
        <v>0.1</v>
      </c>
      <c r="Y154">
        <v>0</v>
      </c>
      <c r="Z154">
        <v>31.26</v>
      </c>
      <c r="AA154">
        <v>13.5</v>
      </c>
      <c r="AB154">
        <v>0</v>
      </c>
      <c r="AC154">
        <v>0</v>
      </c>
      <c r="AD154">
        <v>1</v>
      </c>
      <c r="AE154">
        <v>0</v>
      </c>
      <c r="AF154" t="s">
        <v>1067</v>
      </c>
      <c r="AG154">
        <v>0.1</v>
      </c>
      <c r="AH154">
        <v>2</v>
      </c>
      <c r="AI154">
        <v>39279188</v>
      </c>
      <c r="AJ154">
        <v>147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>
      <c r="A155">
        <f ca="1">ROW(Source!A61)</f>
        <v>61</v>
      </c>
      <c r="B155">
        <v>39279189</v>
      </c>
      <c r="C155">
        <v>39279185</v>
      </c>
      <c r="D155">
        <v>36883554</v>
      </c>
      <c r="E155">
        <v>1</v>
      </c>
      <c r="F155">
        <v>1</v>
      </c>
      <c r="G155">
        <v>1</v>
      </c>
      <c r="H155">
        <v>2</v>
      </c>
      <c r="I155" t="s">
        <v>577</v>
      </c>
      <c r="J155" t="s">
        <v>578</v>
      </c>
      <c r="K155" t="s">
        <v>579</v>
      </c>
      <c r="L155">
        <v>1368</v>
      </c>
      <c r="N155">
        <v>1011</v>
      </c>
      <c r="O155" t="s">
        <v>580</v>
      </c>
      <c r="P155" t="s">
        <v>580</v>
      </c>
      <c r="Q155">
        <v>1</v>
      </c>
      <c r="X155">
        <v>0.06</v>
      </c>
      <c r="Y155">
        <v>0</v>
      </c>
      <c r="Z155">
        <v>65.709999999999994</v>
      </c>
      <c r="AA155">
        <v>11.6</v>
      </c>
      <c r="AB155">
        <v>0</v>
      </c>
      <c r="AC155">
        <v>0</v>
      </c>
      <c r="AD155">
        <v>1</v>
      </c>
      <c r="AE155">
        <v>0</v>
      </c>
      <c r="AF155" t="s">
        <v>1067</v>
      </c>
      <c r="AG155">
        <v>0.06</v>
      </c>
      <c r="AH155">
        <v>2</v>
      </c>
      <c r="AI155">
        <v>39279189</v>
      </c>
      <c r="AJ155">
        <v>148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>
      <c r="A156">
        <f ca="1">ROW(Source!A61)</f>
        <v>61</v>
      </c>
      <c r="B156">
        <v>39279190</v>
      </c>
      <c r="C156">
        <v>39279185</v>
      </c>
      <c r="D156">
        <v>36801792</v>
      </c>
      <c r="E156">
        <v>1</v>
      </c>
      <c r="F156">
        <v>1</v>
      </c>
      <c r="G156">
        <v>1</v>
      </c>
      <c r="H156">
        <v>3</v>
      </c>
      <c r="I156" t="s">
        <v>721</v>
      </c>
      <c r="J156" t="s">
        <v>722</v>
      </c>
      <c r="K156" t="s">
        <v>723</v>
      </c>
      <c r="L156">
        <v>1339</v>
      </c>
      <c r="N156">
        <v>1007</v>
      </c>
      <c r="O156" t="s">
        <v>1249</v>
      </c>
      <c r="P156" t="s">
        <v>1249</v>
      </c>
      <c r="Q156">
        <v>1</v>
      </c>
      <c r="X156">
        <v>0.24</v>
      </c>
      <c r="Y156">
        <v>2.44</v>
      </c>
      <c r="Z156">
        <v>0</v>
      </c>
      <c r="AA156">
        <v>0</v>
      </c>
      <c r="AB156">
        <v>0</v>
      </c>
      <c r="AC156">
        <v>0</v>
      </c>
      <c r="AD156">
        <v>1</v>
      </c>
      <c r="AE156">
        <v>0</v>
      </c>
      <c r="AF156" t="s">
        <v>1067</v>
      </c>
      <c r="AG156">
        <v>0.24</v>
      </c>
      <c r="AH156">
        <v>2</v>
      </c>
      <c r="AI156">
        <v>39279190</v>
      </c>
      <c r="AJ156">
        <v>149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>
      <c r="A157">
        <f ca="1">ROW(Source!A61)</f>
        <v>61</v>
      </c>
      <c r="B157">
        <v>39279191</v>
      </c>
      <c r="C157">
        <v>39279185</v>
      </c>
      <c r="D157">
        <v>36802272</v>
      </c>
      <c r="E157">
        <v>1</v>
      </c>
      <c r="F157">
        <v>1</v>
      </c>
      <c r="G157">
        <v>1</v>
      </c>
      <c r="H157">
        <v>3</v>
      </c>
      <c r="I157" t="s">
        <v>724</v>
      </c>
      <c r="J157" t="s">
        <v>725</v>
      </c>
      <c r="K157" t="s">
        <v>726</v>
      </c>
      <c r="L157">
        <v>1354</v>
      </c>
      <c r="N157">
        <v>1010</v>
      </c>
      <c r="O157" t="s">
        <v>86</v>
      </c>
      <c r="P157" t="s">
        <v>86</v>
      </c>
      <c r="Q157">
        <v>1</v>
      </c>
      <c r="X157">
        <v>5.0999999999999996</v>
      </c>
      <c r="Y157">
        <v>4.5</v>
      </c>
      <c r="Z157">
        <v>0</v>
      </c>
      <c r="AA157">
        <v>0</v>
      </c>
      <c r="AB157">
        <v>0</v>
      </c>
      <c r="AC157">
        <v>0</v>
      </c>
      <c r="AD157">
        <v>1</v>
      </c>
      <c r="AE157">
        <v>0</v>
      </c>
      <c r="AF157" t="s">
        <v>1067</v>
      </c>
      <c r="AG157">
        <v>5.0999999999999996</v>
      </c>
      <c r="AH157">
        <v>2</v>
      </c>
      <c r="AI157">
        <v>39279191</v>
      </c>
      <c r="AJ157">
        <v>150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>
      <c r="A158">
        <f ca="1">ROW(Source!A61)</f>
        <v>61</v>
      </c>
      <c r="B158">
        <v>39279192</v>
      </c>
      <c r="C158">
        <v>39279185</v>
      </c>
      <c r="D158">
        <v>36802521</v>
      </c>
      <c r="E158">
        <v>1</v>
      </c>
      <c r="F158">
        <v>1</v>
      </c>
      <c r="G158">
        <v>1</v>
      </c>
      <c r="H158">
        <v>3</v>
      </c>
      <c r="I158" t="s">
        <v>727</v>
      </c>
      <c r="J158" t="s">
        <v>728</v>
      </c>
      <c r="K158" t="s">
        <v>729</v>
      </c>
      <c r="L158">
        <v>1348</v>
      </c>
      <c r="N158">
        <v>1009</v>
      </c>
      <c r="O158" t="s">
        <v>1097</v>
      </c>
      <c r="P158" t="s">
        <v>1097</v>
      </c>
      <c r="Q158">
        <v>1000</v>
      </c>
      <c r="X158">
        <v>2.5499999999999998E-2</v>
      </c>
      <c r="Y158">
        <v>586.47</v>
      </c>
      <c r="Z158">
        <v>0</v>
      </c>
      <c r="AA158">
        <v>0</v>
      </c>
      <c r="AB158">
        <v>0</v>
      </c>
      <c r="AC158">
        <v>0</v>
      </c>
      <c r="AD158">
        <v>1</v>
      </c>
      <c r="AE158">
        <v>0</v>
      </c>
      <c r="AF158" t="s">
        <v>1067</v>
      </c>
      <c r="AG158">
        <v>2.5499999999999998E-2</v>
      </c>
      <c r="AH158">
        <v>2</v>
      </c>
      <c r="AI158">
        <v>39279192</v>
      </c>
      <c r="AJ158">
        <v>151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>
      <c r="A159">
        <f ca="1">ROW(Source!A61)</f>
        <v>61</v>
      </c>
      <c r="B159">
        <v>39279193</v>
      </c>
      <c r="C159">
        <v>39279185</v>
      </c>
      <c r="D159">
        <v>36805188</v>
      </c>
      <c r="E159">
        <v>1</v>
      </c>
      <c r="F159">
        <v>1</v>
      </c>
      <c r="G159">
        <v>1</v>
      </c>
      <c r="H159">
        <v>3</v>
      </c>
      <c r="I159" t="s">
        <v>707</v>
      </c>
      <c r="J159" t="s">
        <v>708</v>
      </c>
      <c r="K159" t="s">
        <v>709</v>
      </c>
      <c r="L159">
        <v>1327</v>
      </c>
      <c r="N159">
        <v>1005</v>
      </c>
      <c r="O159" t="s">
        <v>1134</v>
      </c>
      <c r="P159" t="s">
        <v>1134</v>
      </c>
      <c r="Q159">
        <v>1</v>
      </c>
      <c r="X159">
        <v>1.6</v>
      </c>
      <c r="Y159">
        <v>72.319999999999993</v>
      </c>
      <c r="Z159">
        <v>0</v>
      </c>
      <c r="AA159">
        <v>0</v>
      </c>
      <c r="AB159">
        <v>0</v>
      </c>
      <c r="AC159">
        <v>0</v>
      </c>
      <c r="AD159">
        <v>1</v>
      </c>
      <c r="AE159">
        <v>0</v>
      </c>
      <c r="AF159" t="s">
        <v>1067</v>
      </c>
      <c r="AG159">
        <v>1.6</v>
      </c>
      <c r="AH159">
        <v>2</v>
      </c>
      <c r="AI159">
        <v>39279193</v>
      </c>
      <c r="AJ159">
        <v>152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>
      <c r="A160">
        <f ca="1">ROW(Source!A61)</f>
        <v>61</v>
      </c>
      <c r="B160">
        <v>39279194</v>
      </c>
      <c r="C160">
        <v>39279185</v>
      </c>
      <c r="D160">
        <v>36806413</v>
      </c>
      <c r="E160">
        <v>1</v>
      </c>
      <c r="F160">
        <v>1</v>
      </c>
      <c r="G160">
        <v>1</v>
      </c>
      <c r="H160">
        <v>3</v>
      </c>
      <c r="I160" t="s">
        <v>730</v>
      </c>
      <c r="J160" t="s">
        <v>731</v>
      </c>
      <c r="K160" t="s">
        <v>732</v>
      </c>
      <c r="L160">
        <v>1339</v>
      </c>
      <c r="N160">
        <v>1007</v>
      </c>
      <c r="O160" t="s">
        <v>1249</v>
      </c>
      <c r="P160" t="s">
        <v>1249</v>
      </c>
      <c r="Q160">
        <v>1</v>
      </c>
      <c r="X160">
        <v>4.4000000000000003E-3</v>
      </c>
      <c r="Y160">
        <v>74.58</v>
      </c>
      <c r="Z160">
        <v>0</v>
      </c>
      <c r="AA160">
        <v>0</v>
      </c>
      <c r="AB160">
        <v>0</v>
      </c>
      <c r="AC160">
        <v>0</v>
      </c>
      <c r="AD160">
        <v>1</v>
      </c>
      <c r="AE160">
        <v>0</v>
      </c>
      <c r="AF160" t="s">
        <v>1067</v>
      </c>
      <c r="AG160">
        <v>4.4000000000000003E-3</v>
      </c>
      <c r="AH160">
        <v>2</v>
      </c>
      <c r="AI160">
        <v>39279194</v>
      </c>
      <c r="AJ160">
        <v>153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>
      <c r="A161">
        <f ca="1">ROW(Source!A61)</f>
        <v>61</v>
      </c>
      <c r="B161">
        <v>39279195</v>
      </c>
      <c r="C161">
        <v>39279185</v>
      </c>
      <c r="D161">
        <v>36836983</v>
      </c>
      <c r="E161">
        <v>1</v>
      </c>
      <c r="F161">
        <v>1</v>
      </c>
      <c r="G161">
        <v>1</v>
      </c>
      <c r="H161">
        <v>3</v>
      </c>
      <c r="I161" t="s">
        <v>733</v>
      </c>
      <c r="J161" t="s">
        <v>734</v>
      </c>
      <c r="K161" t="s">
        <v>735</v>
      </c>
      <c r="L161">
        <v>1346</v>
      </c>
      <c r="N161">
        <v>1009</v>
      </c>
      <c r="O161" t="s">
        <v>1227</v>
      </c>
      <c r="P161" t="s">
        <v>1227</v>
      </c>
      <c r="Q161">
        <v>1</v>
      </c>
      <c r="X161">
        <v>4.0199999999999996</v>
      </c>
      <c r="Y161">
        <v>8.09</v>
      </c>
      <c r="Z161">
        <v>0</v>
      </c>
      <c r="AA161">
        <v>0</v>
      </c>
      <c r="AB161">
        <v>0</v>
      </c>
      <c r="AC161">
        <v>0</v>
      </c>
      <c r="AD161">
        <v>1</v>
      </c>
      <c r="AE161">
        <v>0</v>
      </c>
      <c r="AF161" t="s">
        <v>1067</v>
      </c>
      <c r="AG161">
        <v>4.0199999999999996</v>
      </c>
      <c r="AH161">
        <v>2</v>
      </c>
      <c r="AI161">
        <v>39279195</v>
      </c>
      <c r="AJ161">
        <v>154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>
      <c r="A162">
        <f ca="1">ROW(Source!A61)</f>
        <v>61</v>
      </c>
      <c r="B162">
        <v>39279196</v>
      </c>
      <c r="C162">
        <v>39279185</v>
      </c>
      <c r="D162">
        <v>36797561</v>
      </c>
      <c r="E162">
        <v>17</v>
      </c>
      <c r="F162">
        <v>1</v>
      </c>
      <c r="G162">
        <v>1</v>
      </c>
      <c r="H162">
        <v>3</v>
      </c>
      <c r="I162" t="s">
        <v>1200</v>
      </c>
      <c r="J162" t="s">
        <v>1067</v>
      </c>
      <c r="K162" t="s">
        <v>1201</v>
      </c>
      <c r="L162">
        <v>1348</v>
      </c>
      <c r="N162">
        <v>1009</v>
      </c>
      <c r="O162" t="s">
        <v>1097</v>
      </c>
      <c r="P162" t="s">
        <v>1097</v>
      </c>
      <c r="Q162">
        <v>1000</v>
      </c>
      <c r="X162">
        <v>7.0999999999999994E-2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 t="s">
        <v>1067</v>
      </c>
      <c r="AG162">
        <v>7.0999999999999994E-2</v>
      </c>
      <c r="AH162">
        <v>2</v>
      </c>
      <c r="AI162">
        <v>39279196</v>
      </c>
      <c r="AJ162">
        <v>155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>
      <c r="A163">
        <f ca="1">ROW(Source!A61)</f>
        <v>61</v>
      </c>
      <c r="B163">
        <v>39279197</v>
      </c>
      <c r="C163">
        <v>39279185</v>
      </c>
      <c r="D163">
        <v>36839212</v>
      </c>
      <c r="E163">
        <v>1</v>
      </c>
      <c r="F163">
        <v>1</v>
      </c>
      <c r="G163">
        <v>1</v>
      </c>
      <c r="H163">
        <v>3</v>
      </c>
      <c r="I163" t="s">
        <v>710</v>
      </c>
      <c r="J163" t="s">
        <v>711</v>
      </c>
      <c r="K163" t="s">
        <v>712</v>
      </c>
      <c r="L163">
        <v>1348</v>
      </c>
      <c r="N163">
        <v>1009</v>
      </c>
      <c r="O163" t="s">
        <v>1097</v>
      </c>
      <c r="P163" t="s">
        <v>1097</v>
      </c>
      <c r="Q163">
        <v>1000</v>
      </c>
      <c r="X163">
        <v>7.1999999999999995E-2</v>
      </c>
      <c r="Y163">
        <v>4294</v>
      </c>
      <c r="Z163">
        <v>0</v>
      </c>
      <c r="AA163">
        <v>0</v>
      </c>
      <c r="AB163">
        <v>0</v>
      </c>
      <c r="AC163">
        <v>0</v>
      </c>
      <c r="AD163">
        <v>1</v>
      </c>
      <c r="AE163">
        <v>0</v>
      </c>
      <c r="AF163" t="s">
        <v>1067</v>
      </c>
      <c r="AG163">
        <v>7.1999999999999995E-2</v>
      </c>
      <c r="AH163">
        <v>2</v>
      </c>
      <c r="AI163">
        <v>39279197</v>
      </c>
      <c r="AJ163">
        <v>157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>
      <c r="A164">
        <f ca="1">ROW(Source!A64)</f>
        <v>64</v>
      </c>
      <c r="B164">
        <v>39486646</v>
      </c>
      <c r="C164">
        <v>39486635</v>
      </c>
      <c r="D164">
        <v>37068148</v>
      </c>
      <c r="E164">
        <v>1</v>
      </c>
      <c r="F164">
        <v>1</v>
      </c>
      <c r="G164">
        <v>1</v>
      </c>
      <c r="H164">
        <v>1</v>
      </c>
      <c r="I164" t="s">
        <v>630</v>
      </c>
      <c r="J164" t="s">
        <v>1067</v>
      </c>
      <c r="K164" t="s">
        <v>631</v>
      </c>
      <c r="L164">
        <v>1191</v>
      </c>
      <c r="N164">
        <v>1013</v>
      </c>
      <c r="O164" t="s">
        <v>574</v>
      </c>
      <c r="P164" t="s">
        <v>574</v>
      </c>
      <c r="Q164">
        <v>1</v>
      </c>
      <c r="X164">
        <v>129.71</v>
      </c>
      <c r="Y164">
        <v>0</v>
      </c>
      <c r="Z164">
        <v>0</v>
      </c>
      <c r="AA164">
        <v>0</v>
      </c>
      <c r="AB164">
        <v>8.09</v>
      </c>
      <c r="AC164">
        <v>0</v>
      </c>
      <c r="AD164">
        <v>1</v>
      </c>
      <c r="AE164">
        <v>1</v>
      </c>
      <c r="AF164" t="s">
        <v>1083</v>
      </c>
      <c r="AG164">
        <v>149.16649999999998</v>
      </c>
      <c r="AH164">
        <v>2</v>
      </c>
      <c r="AI164">
        <v>39486646</v>
      </c>
      <c r="AJ164">
        <v>158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>
      <c r="A165">
        <f ca="1">ROW(Source!A64)</f>
        <v>64</v>
      </c>
      <c r="B165">
        <v>39486647</v>
      </c>
      <c r="C165">
        <v>39486635</v>
      </c>
      <c r="D165">
        <v>37064876</v>
      </c>
      <c r="E165">
        <v>1</v>
      </c>
      <c r="F165">
        <v>1</v>
      </c>
      <c r="G165">
        <v>1</v>
      </c>
      <c r="H165">
        <v>1</v>
      </c>
      <c r="I165" t="s">
        <v>575</v>
      </c>
      <c r="J165" t="s">
        <v>1067</v>
      </c>
      <c r="K165" t="s">
        <v>576</v>
      </c>
      <c r="L165">
        <v>1191</v>
      </c>
      <c r="N165">
        <v>1013</v>
      </c>
      <c r="O165" t="s">
        <v>574</v>
      </c>
      <c r="P165" t="s">
        <v>574</v>
      </c>
      <c r="Q165">
        <v>1</v>
      </c>
      <c r="X165">
        <v>1.61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1</v>
      </c>
      <c r="AE165">
        <v>2</v>
      </c>
      <c r="AF165" t="s">
        <v>1082</v>
      </c>
      <c r="AG165">
        <v>2.0125000000000002</v>
      </c>
      <c r="AH165">
        <v>2</v>
      </c>
      <c r="AI165">
        <v>39486647</v>
      </c>
      <c r="AJ165">
        <v>159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>
      <c r="A166">
        <f ca="1">ROW(Source!A64)</f>
        <v>64</v>
      </c>
      <c r="B166">
        <v>39486648</v>
      </c>
      <c r="C166">
        <v>39486635</v>
      </c>
      <c r="D166">
        <v>36882159</v>
      </c>
      <c r="E166">
        <v>1</v>
      </c>
      <c r="F166">
        <v>1</v>
      </c>
      <c r="G166">
        <v>1</v>
      </c>
      <c r="H166">
        <v>2</v>
      </c>
      <c r="I166" t="s">
        <v>586</v>
      </c>
      <c r="J166" t="s">
        <v>587</v>
      </c>
      <c r="K166" t="s">
        <v>588</v>
      </c>
      <c r="L166">
        <v>1368</v>
      </c>
      <c r="N166">
        <v>1011</v>
      </c>
      <c r="O166" t="s">
        <v>580</v>
      </c>
      <c r="P166" t="s">
        <v>580</v>
      </c>
      <c r="Q166">
        <v>1</v>
      </c>
      <c r="X166">
        <v>0.97</v>
      </c>
      <c r="Y166">
        <v>0</v>
      </c>
      <c r="Z166">
        <v>111.99</v>
      </c>
      <c r="AA166">
        <v>13.5</v>
      </c>
      <c r="AB166">
        <v>0</v>
      </c>
      <c r="AC166">
        <v>0</v>
      </c>
      <c r="AD166">
        <v>1</v>
      </c>
      <c r="AE166">
        <v>0</v>
      </c>
      <c r="AF166" t="s">
        <v>1082</v>
      </c>
      <c r="AG166">
        <v>1.2124999999999999</v>
      </c>
      <c r="AH166">
        <v>2</v>
      </c>
      <c r="AI166">
        <v>39486648</v>
      </c>
      <c r="AJ166">
        <v>160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>
      <c r="A167">
        <f ca="1">ROW(Source!A64)</f>
        <v>64</v>
      </c>
      <c r="B167">
        <v>39486649</v>
      </c>
      <c r="C167">
        <v>39486635</v>
      </c>
      <c r="D167">
        <v>36883554</v>
      </c>
      <c r="E167">
        <v>1</v>
      </c>
      <c r="F167">
        <v>1</v>
      </c>
      <c r="G167">
        <v>1</v>
      </c>
      <c r="H167">
        <v>2</v>
      </c>
      <c r="I167" t="s">
        <v>577</v>
      </c>
      <c r="J167" t="s">
        <v>578</v>
      </c>
      <c r="K167" t="s">
        <v>579</v>
      </c>
      <c r="L167">
        <v>1368</v>
      </c>
      <c r="N167">
        <v>1011</v>
      </c>
      <c r="O167" t="s">
        <v>580</v>
      </c>
      <c r="P167" t="s">
        <v>580</v>
      </c>
      <c r="Q167">
        <v>1</v>
      </c>
      <c r="X167">
        <v>0.64</v>
      </c>
      <c r="Y167">
        <v>0</v>
      </c>
      <c r="Z167">
        <v>65.709999999999994</v>
      </c>
      <c r="AA167">
        <v>11.6</v>
      </c>
      <c r="AB167">
        <v>0</v>
      </c>
      <c r="AC167">
        <v>0</v>
      </c>
      <c r="AD167">
        <v>1</v>
      </c>
      <c r="AE167">
        <v>0</v>
      </c>
      <c r="AF167" t="s">
        <v>1082</v>
      </c>
      <c r="AG167">
        <v>0.8</v>
      </c>
      <c r="AH167">
        <v>2</v>
      </c>
      <c r="AI167">
        <v>39486649</v>
      </c>
      <c r="AJ167">
        <v>161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>
      <c r="A168">
        <f ca="1">ROW(Source!A64)</f>
        <v>64</v>
      </c>
      <c r="B168">
        <v>39486650</v>
      </c>
      <c r="C168">
        <v>39486635</v>
      </c>
      <c r="D168">
        <v>36804549</v>
      </c>
      <c r="E168">
        <v>1</v>
      </c>
      <c r="F168">
        <v>1</v>
      </c>
      <c r="G168">
        <v>1</v>
      </c>
      <c r="H168">
        <v>3</v>
      </c>
      <c r="I168" t="s">
        <v>649</v>
      </c>
      <c r="J168" t="s">
        <v>650</v>
      </c>
      <c r="K168" t="s">
        <v>651</v>
      </c>
      <c r="L168">
        <v>1348</v>
      </c>
      <c r="N168">
        <v>1009</v>
      </c>
      <c r="O168" t="s">
        <v>1097</v>
      </c>
      <c r="P168" t="s">
        <v>1097</v>
      </c>
      <c r="Q168">
        <v>1000</v>
      </c>
      <c r="X168">
        <v>4.1999999999999997E-3</v>
      </c>
      <c r="Y168">
        <v>8475</v>
      </c>
      <c r="Z168">
        <v>0</v>
      </c>
      <c r="AA168">
        <v>0</v>
      </c>
      <c r="AB168">
        <v>0</v>
      </c>
      <c r="AC168">
        <v>0</v>
      </c>
      <c r="AD168">
        <v>1</v>
      </c>
      <c r="AE168">
        <v>0</v>
      </c>
      <c r="AF168" t="s">
        <v>1067</v>
      </c>
      <c r="AG168">
        <v>4.1999999999999997E-3</v>
      </c>
      <c r="AH168">
        <v>2</v>
      </c>
      <c r="AI168">
        <v>39486650</v>
      </c>
      <c r="AJ168">
        <v>162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>
      <c r="A169">
        <f ca="1">ROW(Source!A64)</f>
        <v>64</v>
      </c>
      <c r="B169">
        <v>39486651</v>
      </c>
      <c r="C169">
        <v>39486635</v>
      </c>
      <c r="D169">
        <v>36830314</v>
      </c>
      <c r="E169">
        <v>1</v>
      </c>
      <c r="F169">
        <v>1</v>
      </c>
      <c r="G169">
        <v>1</v>
      </c>
      <c r="H169">
        <v>3</v>
      </c>
      <c r="I169" t="s">
        <v>100</v>
      </c>
      <c r="J169" t="s">
        <v>102</v>
      </c>
      <c r="K169" t="s">
        <v>101</v>
      </c>
      <c r="L169">
        <v>1339</v>
      </c>
      <c r="N169">
        <v>1007</v>
      </c>
      <c r="O169" t="s">
        <v>1249</v>
      </c>
      <c r="P169" t="s">
        <v>1249</v>
      </c>
      <c r="Q169">
        <v>1</v>
      </c>
      <c r="X169">
        <v>0.19</v>
      </c>
      <c r="Y169">
        <v>1601</v>
      </c>
      <c r="Z169">
        <v>0</v>
      </c>
      <c r="AA169">
        <v>0</v>
      </c>
      <c r="AB169">
        <v>0</v>
      </c>
      <c r="AC169">
        <v>0</v>
      </c>
      <c r="AD169">
        <v>1</v>
      </c>
      <c r="AE169">
        <v>0</v>
      </c>
      <c r="AF169" t="s">
        <v>1067</v>
      </c>
      <c r="AG169">
        <v>0.19</v>
      </c>
      <c r="AH169">
        <v>2</v>
      </c>
      <c r="AI169">
        <v>39486651</v>
      </c>
      <c r="AJ169">
        <v>163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>
      <c r="A170">
        <f ca="1">ROW(Source!A64)</f>
        <v>64</v>
      </c>
      <c r="B170">
        <v>39486652</v>
      </c>
      <c r="C170">
        <v>39486635</v>
      </c>
      <c r="D170">
        <v>36830504</v>
      </c>
      <c r="E170">
        <v>1</v>
      </c>
      <c r="F170">
        <v>1</v>
      </c>
      <c r="G170">
        <v>1</v>
      </c>
      <c r="H170">
        <v>3</v>
      </c>
      <c r="I170" t="s">
        <v>1247</v>
      </c>
      <c r="J170" t="s">
        <v>1250</v>
      </c>
      <c r="K170" t="s">
        <v>1248</v>
      </c>
      <c r="L170">
        <v>1339</v>
      </c>
      <c r="N170">
        <v>1007</v>
      </c>
      <c r="O170" t="s">
        <v>1249</v>
      </c>
      <c r="P170" t="s">
        <v>1249</v>
      </c>
      <c r="Q170">
        <v>1</v>
      </c>
      <c r="X170">
        <v>4.5999999999999996</v>
      </c>
      <c r="Y170">
        <v>1430</v>
      </c>
      <c r="Z170">
        <v>0</v>
      </c>
      <c r="AA170">
        <v>0</v>
      </c>
      <c r="AB170">
        <v>0</v>
      </c>
      <c r="AC170">
        <v>0</v>
      </c>
      <c r="AD170">
        <v>1</v>
      </c>
      <c r="AE170">
        <v>0</v>
      </c>
      <c r="AF170" t="s">
        <v>1067</v>
      </c>
      <c r="AG170">
        <v>4.5999999999999996</v>
      </c>
      <c r="AH170">
        <v>2</v>
      </c>
      <c r="AI170">
        <v>39486652</v>
      </c>
      <c r="AJ170">
        <v>164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>
      <c r="A171">
        <f ca="1">ROW(Source!A64)</f>
        <v>64</v>
      </c>
      <c r="B171">
        <v>39486653</v>
      </c>
      <c r="C171">
        <v>39486635</v>
      </c>
      <c r="D171">
        <v>36838972</v>
      </c>
      <c r="E171">
        <v>1</v>
      </c>
      <c r="F171">
        <v>1</v>
      </c>
      <c r="G171">
        <v>1</v>
      </c>
      <c r="H171">
        <v>3</v>
      </c>
      <c r="I171" t="s">
        <v>655</v>
      </c>
      <c r="J171" t="s">
        <v>656</v>
      </c>
      <c r="K171" t="s">
        <v>657</v>
      </c>
      <c r="L171">
        <v>1348</v>
      </c>
      <c r="N171">
        <v>1009</v>
      </c>
      <c r="O171" t="s">
        <v>1097</v>
      </c>
      <c r="P171" t="s">
        <v>1097</v>
      </c>
      <c r="Q171">
        <v>1000</v>
      </c>
      <c r="X171">
        <v>3.2000000000000002E-3</v>
      </c>
      <c r="Y171">
        <v>15255</v>
      </c>
      <c r="Z171">
        <v>0</v>
      </c>
      <c r="AA171">
        <v>0</v>
      </c>
      <c r="AB171">
        <v>0</v>
      </c>
      <c r="AC171">
        <v>0</v>
      </c>
      <c r="AD171">
        <v>1</v>
      </c>
      <c r="AE171">
        <v>0</v>
      </c>
      <c r="AF171" t="s">
        <v>1067</v>
      </c>
      <c r="AG171">
        <v>3.2000000000000002E-3</v>
      </c>
      <c r="AH171">
        <v>2</v>
      </c>
      <c r="AI171">
        <v>39486653</v>
      </c>
      <c r="AJ171">
        <v>166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>
      <c r="A172">
        <f ca="1">ROW(Source!A67)</f>
        <v>67</v>
      </c>
      <c r="B172">
        <v>39491721</v>
      </c>
      <c r="C172">
        <v>39486657</v>
      </c>
      <c r="D172">
        <v>37070495</v>
      </c>
      <c r="E172">
        <v>1</v>
      </c>
      <c r="F172">
        <v>1</v>
      </c>
      <c r="G172">
        <v>1</v>
      </c>
      <c r="H172">
        <v>1</v>
      </c>
      <c r="I172" t="s">
        <v>736</v>
      </c>
      <c r="J172" t="s">
        <v>1067</v>
      </c>
      <c r="K172" t="s">
        <v>737</v>
      </c>
      <c r="L172">
        <v>1191</v>
      </c>
      <c r="N172">
        <v>1013</v>
      </c>
      <c r="O172" t="s">
        <v>574</v>
      </c>
      <c r="P172" t="s">
        <v>574</v>
      </c>
      <c r="Q172">
        <v>1</v>
      </c>
      <c r="X172">
        <v>7.68</v>
      </c>
      <c r="Y172">
        <v>0</v>
      </c>
      <c r="Z172">
        <v>0</v>
      </c>
      <c r="AA172">
        <v>0</v>
      </c>
      <c r="AB172">
        <v>8.74</v>
      </c>
      <c r="AC172">
        <v>0</v>
      </c>
      <c r="AD172">
        <v>1</v>
      </c>
      <c r="AE172">
        <v>1</v>
      </c>
      <c r="AF172" t="s">
        <v>1083</v>
      </c>
      <c r="AG172">
        <v>8.831999999999999</v>
      </c>
      <c r="AH172">
        <v>2</v>
      </c>
      <c r="AI172">
        <v>39491721</v>
      </c>
      <c r="AJ172">
        <v>167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>
      <c r="A173">
        <f ca="1">ROW(Source!A67)</f>
        <v>67</v>
      </c>
      <c r="B173">
        <v>39491722</v>
      </c>
      <c r="C173">
        <v>39486657</v>
      </c>
      <c r="D173">
        <v>37064876</v>
      </c>
      <c r="E173">
        <v>1</v>
      </c>
      <c r="F173">
        <v>1</v>
      </c>
      <c r="G173">
        <v>1</v>
      </c>
      <c r="H173">
        <v>1</v>
      </c>
      <c r="I173" t="s">
        <v>575</v>
      </c>
      <c r="J173" t="s">
        <v>1067</v>
      </c>
      <c r="K173" t="s">
        <v>576</v>
      </c>
      <c r="L173">
        <v>1191</v>
      </c>
      <c r="N173">
        <v>1013</v>
      </c>
      <c r="O173" t="s">
        <v>574</v>
      </c>
      <c r="P173" t="s">
        <v>574</v>
      </c>
      <c r="Q173">
        <v>1</v>
      </c>
      <c r="X173">
        <v>0.12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1</v>
      </c>
      <c r="AE173">
        <v>2</v>
      </c>
      <c r="AF173" t="s">
        <v>1082</v>
      </c>
      <c r="AG173">
        <v>0.15</v>
      </c>
      <c r="AH173">
        <v>2</v>
      </c>
      <c r="AI173">
        <v>39491722</v>
      </c>
      <c r="AJ173">
        <v>168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>
      <c r="A174">
        <f ca="1">ROW(Source!A67)</f>
        <v>67</v>
      </c>
      <c r="B174">
        <v>39491723</v>
      </c>
      <c r="C174">
        <v>39486657</v>
      </c>
      <c r="D174">
        <v>36882159</v>
      </c>
      <c r="E174">
        <v>1</v>
      </c>
      <c r="F174">
        <v>1</v>
      </c>
      <c r="G174">
        <v>1</v>
      </c>
      <c r="H174">
        <v>2</v>
      </c>
      <c r="I174" t="s">
        <v>586</v>
      </c>
      <c r="J174" t="s">
        <v>587</v>
      </c>
      <c r="K174" t="s">
        <v>588</v>
      </c>
      <c r="L174">
        <v>1368</v>
      </c>
      <c r="N174">
        <v>1011</v>
      </c>
      <c r="O174" t="s">
        <v>580</v>
      </c>
      <c r="P174" t="s">
        <v>580</v>
      </c>
      <c r="Q174">
        <v>1</v>
      </c>
      <c r="X174">
        <v>0.04</v>
      </c>
      <c r="Y174">
        <v>0</v>
      </c>
      <c r="Z174">
        <v>111.99</v>
      </c>
      <c r="AA174">
        <v>13.5</v>
      </c>
      <c r="AB174">
        <v>0</v>
      </c>
      <c r="AC174">
        <v>0</v>
      </c>
      <c r="AD174">
        <v>1</v>
      </c>
      <c r="AE174">
        <v>0</v>
      </c>
      <c r="AF174" t="s">
        <v>1082</v>
      </c>
      <c r="AG174">
        <v>0.05</v>
      </c>
      <c r="AH174">
        <v>2</v>
      </c>
      <c r="AI174">
        <v>39491723</v>
      </c>
      <c r="AJ174">
        <v>169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>
      <c r="A175">
        <f ca="1">ROW(Source!A67)</f>
        <v>67</v>
      </c>
      <c r="B175">
        <v>39491724</v>
      </c>
      <c r="C175">
        <v>39486657</v>
      </c>
      <c r="D175">
        <v>36883554</v>
      </c>
      <c r="E175">
        <v>1</v>
      </c>
      <c r="F175">
        <v>1</v>
      </c>
      <c r="G175">
        <v>1</v>
      </c>
      <c r="H175">
        <v>2</v>
      </c>
      <c r="I175" t="s">
        <v>577</v>
      </c>
      <c r="J175" t="s">
        <v>578</v>
      </c>
      <c r="K175" t="s">
        <v>579</v>
      </c>
      <c r="L175">
        <v>1368</v>
      </c>
      <c r="N175">
        <v>1011</v>
      </c>
      <c r="O175" t="s">
        <v>580</v>
      </c>
      <c r="P175" t="s">
        <v>580</v>
      </c>
      <c r="Q175">
        <v>1</v>
      </c>
      <c r="X175">
        <v>0.08</v>
      </c>
      <c r="Y175">
        <v>0</v>
      </c>
      <c r="Z175">
        <v>65.709999999999994</v>
      </c>
      <c r="AA175">
        <v>11.6</v>
      </c>
      <c r="AB175">
        <v>0</v>
      </c>
      <c r="AC175">
        <v>0</v>
      </c>
      <c r="AD175">
        <v>1</v>
      </c>
      <c r="AE175">
        <v>0</v>
      </c>
      <c r="AF175" t="s">
        <v>1082</v>
      </c>
      <c r="AG175">
        <v>0.1</v>
      </c>
      <c r="AH175">
        <v>2</v>
      </c>
      <c r="AI175">
        <v>39491724</v>
      </c>
      <c r="AJ175">
        <v>170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>
      <c r="A176">
        <f ca="1">ROW(Source!A67)</f>
        <v>67</v>
      </c>
      <c r="B176">
        <v>39491725</v>
      </c>
      <c r="C176">
        <v>39486657</v>
      </c>
      <c r="D176">
        <v>36800489</v>
      </c>
      <c r="E176">
        <v>1</v>
      </c>
      <c r="F176">
        <v>1</v>
      </c>
      <c r="G176">
        <v>1</v>
      </c>
      <c r="H176">
        <v>3</v>
      </c>
      <c r="I176" t="s">
        <v>1264</v>
      </c>
      <c r="J176" t="s">
        <v>1266</v>
      </c>
      <c r="K176" t="s">
        <v>1265</v>
      </c>
      <c r="L176">
        <v>1348</v>
      </c>
      <c r="N176">
        <v>1009</v>
      </c>
      <c r="O176" t="s">
        <v>1097</v>
      </c>
      <c r="P176" t="s">
        <v>1097</v>
      </c>
      <c r="Q176">
        <v>1000</v>
      </c>
      <c r="X176">
        <v>1.4E-2</v>
      </c>
      <c r="Y176">
        <v>19100</v>
      </c>
      <c r="Z176">
        <v>0</v>
      </c>
      <c r="AA176">
        <v>0</v>
      </c>
      <c r="AB176">
        <v>0</v>
      </c>
      <c r="AC176">
        <v>0</v>
      </c>
      <c r="AD176">
        <v>1</v>
      </c>
      <c r="AE176">
        <v>0</v>
      </c>
      <c r="AF176" t="s">
        <v>1067</v>
      </c>
      <c r="AG176">
        <v>1.4E-2</v>
      </c>
      <c r="AH176">
        <v>2</v>
      </c>
      <c r="AI176">
        <v>39491725</v>
      </c>
      <c r="AJ176">
        <v>171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>
      <c r="A177">
        <f ca="1">ROW(Source!A67)</f>
        <v>67</v>
      </c>
      <c r="B177">
        <v>39491726</v>
      </c>
      <c r="C177">
        <v>39486657</v>
      </c>
      <c r="D177">
        <v>36801792</v>
      </c>
      <c r="E177">
        <v>1</v>
      </c>
      <c r="F177">
        <v>1</v>
      </c>
      <c r="G177">
        <v>1</v>
      </c>
      <c r="H177">
        <v>3</v>
      </c>
      <c r="I177" t="s">
        <v>721</v>
      </c>
      <c r="J177" t="s">
        <v>722</v>
      </c>
      <c r="K177" t="s">
        <v>723</v>
      </c>
      <c r="L177">
        <v>1339</v>
      </c>
      <c r="N177">
        <v>1007</v>
      </c>
      <c r="O177" t="s">
        <v>1249</v>
      </c>
      <c r="P177" t="s">
        <v>1249</v>
      </c>
      <c r="Q177">
        <v>1</v>
      </c>
      <c r="X177">
        <v>0.28000000000000003</v>
      </c>
      <c r="Y177">
        <v>2.44</v>
      </c>
      <c r="Z177">
        <v>0</v>
      </c>
      <c r="AA177">
        <v>0</v>
      </c>
      <c r="AB177">
        <v>0</v>
      </c>
      <c r="AC177">
        <v>0</v>
      </c>
      <c r="AD177">
        <v>1</v>
      </c>
      <c r="AE177">
        <v>0</v>
      </c>
      <c r="AF177" t="s">
        <v>1067</v>
      </c>
      <c r="AG177">
        <v>0.28000000000000003</v>
      </c>
      <c r="AH177">
        <v>2</v>
      </c>
      <c r="AI177">
        <v>39491726</v>
      </c>
      <c r="AJ177">
        <v>172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>
      <c r="A178">
        <f ca="1">ROW(Source!A70)</f>
        <v>70</v>
      </c>
      <c r="B178">
        <v>39486666</v>
      </c>
      <c r="C178">
        <v>39486665</v>
      </c>
      <c r="D178">
        <v>37066837</v>
      </c>
      <c r="E178">
        <v>1</v>
      </c>
      <c r="F178">
        <v>1</v>
      </c>
      <c r="G178">
        <v>1</v>
      </c>
      <c r="H178">
        <v>1</v>
      </c>
      <c r="I178" t="s">
        <v>662</v>
      </c>
      <c r="J178" t="s">
        <v>1067</v>
      </c>
      <c r="K178" t="s">
        <v>663</v>
      </c>
      <c r="L178">
        <v>1191</v>
      </c>
      <c r="N178">
        <v>1013</v>
      </c>
      <c r="O178" t="s">
        <v>574</v>
      </c>
      <c r="P178" t="s">
        <v>574</v>
      </c>
      <c r="Q178">
        <v>1</v>
      </c>
      <c r="X178">
        <v>66.599999999999994</v>
      </c>
      <c r="Y178">
        <v>0</v>
      </c>
      <c r="Z178">
        <v>0</v>
      </c>
      <c r="AA178">
        <v>0</v>
      </c>
      <c r="AB178">
        <v>8.31</v>
      </c>
      <c r="AC178">
        <v>0</v>
      </c>
      <c r="AD178">
        <v>1</v>
      </c>
      <c r="AE178">
        <v>1</v>
      </c>
      <c r="AF178" t="s">
        <v>1083</v>
      </c>
      <c r="AG178">
        <v>76.589999999999989</v>
      </c>
      <c r="AH178">
        <v>2</v>
      </c>
      <c r="AI178">
        <v>39486666</v>
      </c>
      <c r="AJ178">
        <v>174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>
      <c r="A179">
        <f ca="1">ROW(Source!A70)</f>
        <v>70</v>
      </c>
      <c r="B179">
        <v>39486667</v>
      </c>
      <c r="C179">
        <v>39486665</v>
      </c>
      <c r="D179">
        <v>37064876</v>
      </c>
      <c r="E179">
        <v>1</v>
      </c>
      <c r="F179">
        <v>1</v>
      </c>
      <c r="G179">
        <v>1</v>
      </c>
      <c r="H179">
        <v>1</v>
      </c>
      <c r="I179" t="s">
        <v>575</v>
      </c>
      <c r="J179" t="s">
        <v>1067</v>
      </c>
      <c r="K179" t="s">
        <v>576</v>
      </c>
      <c r="L179">
        <v>1191</v>
      </c>
      <c r="N179">
        <v>1013</v>
      </c>
      <c r="O179" t="s">
        <v>574</v>
      </c>
      <c r="P179" t="s">
        <v>574</v>
      </c>
      <c r="Q179">
        <v>1</v>
      </c>
      <c r="X179">
        <v>0.69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1</v>
      </c>
      <c r="AE179">
        <v>2</v>
      </c>
      <c r="AF179" t="s">
        <v>1082</v>
      </c>
      <c r="AG179">
        <v>0.86249999999999993</v>
      </c>
      <c r="AH179">
        <v>2</v>
      </c>
      <c r="AI179">
        <v>39486667</v>
      </c>
      <c r="AJ179">
        <v>175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>
      <c r="A180">
        <f ca="1">ROW(Source!A70)</f>
        <v>70</v>
      </c>
      <c r="B180">
        <v>39486668</v>
      </c>
      <c r="C180">
        <v>39486665</v>
      </c>
      <c r="D180">
        <v>36882452</v>
      </c>
      <c r="E180">
        <v>1</v>
      </c>
      <c r="F180">
        <v>1</v>
      </c>
      <c r="G180">
        <v>1</v>
      </c>
      <c r="H180">
        <v>2</v>
      </c>
      <c r="I180" t="s">
        <v>632</v>
      </c>
      <c r="J180" t="s">
        <v>633</v>
      </c>
      <c r="K180" t="s">
        <v>634</v>
      </c>
      <c r="L180">
        <v>1368</v>
      </c>
      <c r="N180">
        <v>1011</v>
      </c>
      <c r="O180" t="s">
        <v>580</v>
      </c>
      <c r="P180" t="s">
        <v>580</v>
      </c>
      <c r="Q180">
        <v>1</v>
      </c>
      <c r="X180">
        <v>0.28000000000000003</v>
      </c>
      <c r="Y180">
        <v>0</v>
      </c>
      <c r="Z180">
        <v>31.26</v>
      </c>
      <c r="AA180">
        <v>13.5</v>
      </c>
      <c r="AB180">
        <v>0</v>
      </c>
      <c r="AC180">
        <v>0</v>
      </c>
      <c r="AD180">
        <v>1</v>
      </c>
      <c r="AE180">
        <v>0</v>
      </c>
      <c r="AF180" t="s">
        <v>1082</v>
      </c>
      <c r="AG180">
        <v>0.35000000000000003</v>
      </c>
      <c r="AH180">
        <v>2</v>
      </c>
      <c r="AI180">
        <v>39486668</v>
      </c>
      <c r="AJ180">
        <v>176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>
      <c r="A181">
        <f ca="1">ROW(Source!A70)</f>
        <v>70</v>
      </c>
      <c r="B181">
        <v>39486669</v>
      </c>
      <c r="C181">
        <v>39486665</v>
      </c>
      <c r="D181">
        <v>36883554</v>
      </c>
      <c r="E181">
        <v>1</v>
      </c>
      <c r="F181">
        <v>1</v>
      </c>
      <c r="G181">
        <v>1</v>
      </c>
      <c r="H181">
        <v>2</v>
      </c>
      <c r="I181" t="s">
        <v>577</v>
      </c>
      <c r="J181" t="s">
        <v>578</v>
      </c>
      <c r="K181" t="s">
        <v>579</v>
      </c>
      <c r="L181">
        <v>1368</v>
      </c>
      <c r="N181">
        <v>1011</v>
      </c>
      <c r="O181" t="s">
        <v>580</v>
      </c>
      <c r="P181" t="s">
        <v>580</v>
      </c>
      <c r="Q181">
        <v>1</v>
      </c>
      <c r="X181">
        <v>0.41</v>
      </c>
      <c r="Y181">
        <v>0</v>
      </c>
      <c r="Z181">
        <v>65.709999999999994</v>
      </c>
      <c r="AA181">
        <v>11.6</v>
      </c>
      <c r="AB181">
        <v>0</v>
      </c>
      <c r="AC181">
        <v>0</v>
      </c>
      <c r="AD181">
        <v>1</v>
      </c>
      <c r="AE181">
        <v>0</v>
      </c>
      <c r="AF181" t="s">
        <v>1082</v>
      </c>
      <c r="AG181">
        <v>0.51249999999999996</v>
      </c>
      <c r="AH181">
        <v>2</v>
      </c>
      <c r="AI181">
        <v>39486669</v>
      </c>
      <c r="AJ181">
        <v>177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>
      <c r="A182">
        <f ca="1">ROW(Source!A70)</f>
        <v>70</v>
      </c>
      <c r="B182">
        <v>39486670</v>
      </c>
      <c r="C182">
        <v>39486665</v>
      </c>
      <c r="D182">
        <v>36804526</v>
      </c>
      <c r="E182">
        <v>1</v>
      </c>
      <c r="F182">
        <v>1</v>
      </c>
      <c r="G182">
        <v>1</v>
      </c>
      <c r="H182">
        <v>3</v>
      </c>
      <c r="I182" t="s">
        <v>664</v>
      </c>
      <c r="J182" t="s">
        <v>665</v>
      </c>
      <c r="K182" t="s">
        <v>666</v>
      </c>
      <c r="L182">
        <v>1348</v>
      </c>
      <c r="N182">
        <v>1009</v>
      </c>
      <c r="O182" t="s">
        <v>1097</v>
      </c>
      <c r="P182" t="s">
        <v>1097</v>
      </c>
      <c r="Q182">
        <v>1000</v>
      </c>
      <c r="X182">
        <v>6.0000000000000001E-3</v>
      </c>
      <c r="Y182">
        <v>9713.4</v>
      </c>
      <c r="Z182">
        <v>0</v>
      </c>
      <c r="AA182">
        <v>0</v>
      </c>
      <c r="AB182">
        <v>0</v>
      </c>
      <c r="AC182">
        <v>0</v>
      </c>
      <c r="AD182">
        <v>1</v>
      </c>
      <c r="AE182">
        <v>0</v>
      </c>
      <c r="AF182" t="s">
        <v>1067</v>
      </c>
      <c r="AG182">
        <v>6.0000000000000001E-3</v>
      </c>
      <c r="AH182">
        <v>2</v>
      </c>
      <c r="AI182">
        <v>39486670</v>
      </c>
      <c r="AJ182">
        <v>178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>
      <c r="A183">
        <f ca="1">ROW(Source!A70)</f>
        <v>70</v>
      </c>
      <c r="B183">
        <v>39486671</v>
      </c>
      <c r="C183">
        <v>39486665</v>
      </c>
      <c r="D183">
        <v>36806488</v>
      </c>
      <c r="E183">
        <v>1</v>
      </c>
      <c r="F183">
        <v>1</v>
      </c>
      <c r="G183">
        <v>1</v>
      </c>
      <c r="H183">
        <v>3</v>
      </c>
      <c r="I183" t="s">
        <v>667</v>
      </c>
      <c r="J183" t="s">
        <v>668</v>
      </c>
      <c r="K183" t="s">
        <v>669</v>
      </c>
      <c r="L183">
        <v>1348</v>
      </c>
      <c r="N183">
        <v>1009</v>
      </c>
      <c r="O183" t="s">
        <v>1097</v>
      </c>
      <c r="P183" t="s">
        <v>1097</v>
      </c>
      <c r="Q183">
        <v>1000</v>
      </c>
      <c r="X183">
        <v>7.0000000000000007E-2</v>
      </c>
      <c r="Y183">
        <v>729.98</v>
      </c>
      <c r="Z183">
        <v>0</v>
      </c>
      <c r="AA183">
        <v>0</v>
      </c>
      <c r="AB183">
        <v>0</v>
      </c>
      <c r="AC183">
        <v>0</v>
      </c>
      <c r="AD183">
        <v>1</v>
      </c>
      <c r="AE183">
        <v>0</v>
      </c>
      <c r="AF183" t="s">
        <v>1067</v>
      </c>
      <c r="AG183">
        <v>7.0000000000000007E-2</v>
      </c>
      <c r="AH183">
        <v>2</v>
      </c>
      <c r="AI183">
        <v>39486671</v>
      </c>
      <c r="AJ183">
        <v>179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>
      <c r="A184">
        <f ca="1">ROW(Source!A70)</f>
        <v>70</v>
      </c>
      <c r="B184">
        <v>39486672</v>
      </c>
      <c r="C184">
        <v>39486665</v>
      </c>
      <c r="D184">
        <v>36807325</v>
      </c>
      <c r="E184">
        <v>1</v>
      </c>
      <c r="F184">
        <v>1</v>
      </c>
      <c r="G184">
        <v>1</v>
      </c>
      <c r="H184">
        <v>3</v>
      </c>
      <c r="I184" t="s">
        <v>670</v>
      </c>
      <c r="J184" t="s">
        <v>671</v>
      </c>
      <c r="K184" t="s">
        <v>672</v>
      </c>
      <c r="L184">
        <v>1339</v>
      </c>
      <c r="N184">
        <v>1007</v>
      </c>
      <c r="O184" t="s">
        <v>1249</v>
      </c>
      <c r="P184" t="s">
        <v>1249</v>
      </c>
      <c r="Q184">
        <v>1</v>
      </c>
      <c r="X184">
        <v>0.03</v>
      </c>
      <c r="Y184">
        <v>510.4</v>
      </c>
      <c r="Z184">
        <v>0</v>
      </c>
      <c r="AA184">
        <v>0</v>
      </c>
      <c r="AB184">
        <v>0</v>
      </c>
      <c r="AC184">
        <v>0</v>
      </c>
      <c r="AD184">
        <v>1</v>
      </c>
      <c r="AE184">
        <v>0</v>
      </c>
      <c r="AF184" t="s">
        <v>1067</v>
      </c>
      <c r="AG184">
        <v>0.03</v>
      </c>
      <c r="AH184">
        <v>2</v>
      </c>
      <c r="AI184">
        <v>39486672</v>
      </c>
      <c r="AJ184">
        <v>180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>
      <c r="A185">
        <f ca="1">ROW(Source!A70)</f>
        <v>70</v>
      </c>
      <c r="B185">
        <v>39486673</v>
      </c>
      <c r="C185">
        <v>39486665</v>
      </c>
      <c r="D185">
        <v>36830315</v>
      </c>
      <c r="E185">
        <v>1</v>
      </c>
      <c r="F185">
        <v>1</v>
      </c>
      <c r="G185">
        <v>1</v>
      </c>
      <c r="H185">
        <v>3</v>
      </c>
      <c r="I185" t="s">
        <v>673</v>
      </c>
      <c r="J185" t="s">
        <v>674</v>
      </c>
      <c r="K185" t="s">
        <v>675</v>
      </c>
      <c r="L185">
        <v>1339</v>
      </c>
      <c r="N185">
        <v>1007</v>
      </c>
      <c r="O185" t="s">
        <v>1249</v>
      </c>
      <c r="P185" t="s">
        <v>1249</v>
      </c>
      <c r="Q185">
        <v>1</v>
      </c>
      <c r="X185">
        <v>0.52</v>
      </c>
      <c r="Y185">
        <v>1287</v>
      </c>
      <c r="Z185">
        <v>0</v>
      </c>
      <c r="AA185">
        <v>0</v>
      </c>
      <c r="AB185">
        <v>0</v>
      </c>
      <c r="AC185">
        <v>0</v>
      </c>
      <c r="AD185">
        <v>1</v>
      </c>
      <c r="AE185">
        <v>0</v>
      </c>
      <c r="AF185" t="s">
        <v>1067</v>
      </c>
      <c r="AG185">
        <v>0.52</v>
      </c>
      <c r="AH185">
        <v>2</v>
      </c>
      <c r="AI185">
        <v>39486673</v>
      </c>
      <c r="AJ185">
        <v>181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>
      <c r="A186">
        <f ca="1">ROW(Source!A70)</f>
        <v>70</v>
      </c>
      <c r="B186">
        <v>39486674</v>
      </c>
      <c r="C186">
        <v>39486665</v>
      </c>
      <c r="D186">
        <v>36831274</v>
      </c>
      <c r="E186">
        <v>1</v>
      </c>
      <c r="F186">
        <v>1</v>
      </c>
      <c r="G186">
        <v>1</v>
      </c>
      <c r="H186">
        <v>3</v>
      </c>
      <c r="I186" t="s">
        <v>1270</v>
      </c>
      <c r="J186" t="s">
        <v>1273</v>
      </c>
      <c r="K186" t="s">
        <v>1271</v>
      </c>
      <c r="L186">
        <v>1329</v>
      </c>
      <c r="N186">
        <v>1005</v>
      </c>
      <c r="O186" t="s">
        <v>1272</v>
      </c>
      <c r="P186" t="s">
        <v>1272</v>
      </c>
      <c r="Q186">
        <v>1000</v>
      </c>
      <c r="X186">
        <v>0.105</v>
      </c>
      <c r="Y186">
        <v>5600</v>
      </c>
      <c r="Z186">
        <v>0</v>
      </c>
      <c r="AA186">
        <v>0</v>
      </c>
      <c r="AB186">
        <v>0</v>
      </c>
      <c r="AC186">
        <v>0</v>
      </c>
      <c r="AD186">
        <v>1</v>
      </c>
      <c r="AE186">
        <v>0</v>
      </c>
      <c r="AF186" t="s">
        <v>1067</v>
      </c>
      <c r="AG186">
        <v>0.105</v>
      </c>
      <c r="AH186">
        <v>2</v>
      </c>
      <c r="AI186">
        <v>39486674</v>
      </c>
      <c r="AJ186">
        <v>182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>
      <c r="A187">
        <f ca="1">ROW(Source!A70)</f>
        <v>70</v>
      </c>
      <c r="B187">
        <v>39486675</v>
      </c>
      <c r="C187">
        <v>39486665</v>
      </c>
      <c r="D187">
        <v>36836927</v>
      </c>
      <c r="E187">
        <v>1</v>
      </c>
      <c r="F187">
        <v>1</v>
      </c>
      <c r="G187">
        <v>1</v>
      </c>
      <c r="H187">
        <v>3</v>
      </c>
      <c r="I187" t="s">
        <v>676</v>
      </c>
      <c r="J187" t="s">
        <v>677</v>
      </c>
      <c r="K187" t="s">
        <v>678</v>
      </c>
      <c r="L187">
        <v>1348</v>
      </c>
      <c r="N187">
        <v>1009</v>
      </c>
      <c r="O187" t="s">
        <v>1097</v>
      </c>
      <c r="P187" t="s">
        <v>1097</v>
      </c>
      <c r="Q187">
        <v>1000</v>
      </c>
      <c r="X187">
        <v>2.9999999999999997E-4</v>
      </c>
      <c r="Y187">
        <v>26500</v>
      </c>
      <c r="Z187">
        <v>0</v>
      </c>
      <c r="AA187">
        <v>0</v>
      </c>
      <c r="AB187">
        <v>0</v>
      </c>
      <c r="AC187">
        <v>0</v>
      </c>
      <c r="AD187">
        <v>1</v>
      </c>
      <c r="AE187">
        <v>0</v>
      </c>
      <c r="AF187" t="s">
        <v>1067</v>
      </c>
      <c r="AG187">
        <v>2.9999999999999997E-4</v>
      </c>
      <c r="AH187">
        <v>2</v>
      </c>
      <c r="AI187">
        <v>39486675</v>
      </c>
      <c r="AJ187">
        <v>184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>
      <c r="A188">
        <f ca="1">ROW(Source!A73)</f>
        <v>73</v>
      </c>
      <c r="B188">
        <v>39486680</v>
      </c>
      <c r="C188">
        <v>39486679</v>
      </c>
      <c r="D188">
        <v>37065248</v>
      </c>
      <c r="E188">
        <v>1</v>
      </c>
      <c r="F188">
        <v>1</v>
      </c>
      <c r="G188">
        <v>1</v>
      </c>
      <c r="H188">
        <v>1</v>
      </c>
      <c r="I188" t="s">
        <v>584</v>
      </c>
      <c r="J188" t="s">
        <v>1067</v>
      </c>
      <c r="K188" t="s">
        <v>585</v>
      </c>
      <c r="L188">
        <v>1191</v>
      </c>
      <c r="N188">
        <v>1013</v>
      </c>
      <c r="O188" t="s">
        <v>574</v>
      </c>
      <c r="P188" t="s">
        <v>574</v>
      </c>
      <c r="Q188">
        <v>1</v>
      </c>
      <c r="X188">
        <v>6.7</v>
      </c>
      <c r="Y188">
        <v>0</v>
      </c>
      <c r="Z188">
        <v>0</v>
      </c>
      <c r="AA188">
        <v>0</v>
      </c>
      <c r="AB188">
        <v>8.5299999999999994</v>
      </c>
      <c r="AC188">
        <v>0</v>
      </c>
      <c r="AD188">
        <v>1</v>
      </c>
      <c r="AE188">
        <v>1</v>
      </c>
      <c r="AF188" t="s">
        <v>1083</v>
      </c>
      <c r="AG188">
        <v>7.7049999999999992</v>
      </c>
      <c r="AH188">
        <v>2</v>
      </c>
      <c r="AI188">
        <v>39486680</v>
      </c>
      <c r="AJ188">
        <v>185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>
      <c r="A189">
        <f ca="1">ROW(Source!A73)</f>
        <v>73</v>
      </c>
      <c r="B189">
        <v>39486681</v>
      </c>
      <c r="C189">
        <v>39486679</v>
      </c>
      <c r="D189">
        <v>36796979</v>
      </c>
      <c r="E189">
        <v>17</v>
      </c>
      <c r="F189">
        <v>1</v>
      </c>
      <c r="G189">
        <v>1</v>
      </c>
      <c r="H189">
        <v>3</v>
      </c>
      <c r="I189" t="s">
        <v>11</v>
      </c>
      <c r="J189" t="s">
        <v>1067</v>
      </c>
      <c r="K189" t="s">
        <v>12</v>
      </c>
      <c r="L189">
        <v>2233</v>
      </c>
      <c r="N189">
        <v>1013</v>
      </c>
      <c r="O189" t="s">
        <v>13</v>
      </c>
      <c r="P189" t="s">
        <v>13</v>
      </c>
      <c r="Q189">
        <v>1</v>
      </c>
      <c r="X189">
        <v>100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 t="s">
        <v>1067</v>
      </c>
      <c r="AG189">
        <v>100</v>
      </c>
      <c r="AH189">
        <v>2</v>
      </c>
      <c r="AI189">
        <v>39486681</v>
      </c>
      <c r="AJ189">
        <v>186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>
      <c r="A190">
        <f ca="1">ROW(Source!A73)</f>
        <v>73</v>
      </c>
      <c r="B190">
        <v>39486682</v>
      </c>
      <c r="C190">
        <v>39486679</v>
      </c>
      <c r="D190">
        <v>36836997</v>
      </c>
      <c r="E190">
        <v>1</v>
      </c>
      <c r="F190">
        <v>1</v>
      </c>
      <c r="G190">
        <v>1</v>
      </c>
      <c r="H190">
        <v>3</v>
      </c>
      <c r="I190" t="s">
        <v>738</v>
      </c>
      <c r="J190" t="s">
        <v>739</v>
      </c>
      <c r="K190" t="s">
        <v>740</v>
      </c>
      <c r="L190">
        <v>1346</v>
      </c>
      <c r="N190">
        <v>1009</v>
      </c>
      <c r="O190" t="s">
        <v>1227</v>
      </c>
      <c r="P190" t="s">
        <v>1227</v>
      </c>
      <c r="Q190">
        <v>1</v>
      </c>
      <c r="X190">
        <v>0.8</v>
      </c>
      <c r="Y190">
        <v>45</v>
      </c>
      <c r="Z190">
        <v>0</v>
      </c>
      <c r="AA190">
        <v>0</v>
      </c>
      <c r="AB190">
        <v>0</v>
      </c>
      <c r="AC190">
        <v>0</v>
      </c>
      <c r="AD190">
        <v>1</v>
      </c>
      <c r="AE190">
        <v>0</v>
      </c>
      <c r="AF190" t="s">
        <v>1067</v>
      </c>
      <c r="AG190">
        <v>0.8</v>
      </c>
      <c r="AH190">
        <v>2</v>
      </c>
      <c r="AI190">
        <v>39486682</v>
      </c>
      <c r="AJ190">
        <v>188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>
      <c r="A191">
        <f ca="1">ROW(Source!A76)</f>
        <v>76</v>
      </c>
      <c r="B191">
        <v>39486687</v>
      </c>
      <c r="C191">
        <v>39486686</v>
      </c>
      <c r="D191">
        <v>37071037</v>
      </c>
      <c r="E191">
        <v>1</v>
      </c>
      <c r="F191">
        <v>1</v>
      </c>
      <c r="G191">
        <v>1</v>
      </c>
      <c r="H191">
        <v>1</v>
      </c>
      <c r="I191" t="s">
        <v>658</v>
      </c>
      <c r="J191" t="s">
        <v>1067</v>
      </c>
      <c r="K191" t="s">
        <v>659</v>
      </c>
      <c r="L191">
        <v>1191</v>
      </c>
      <c r="N191">
        <v>1013</v>
      </c>
      <c r="O191" t="s">
        <v>574</v>
      </c>
      <c r="P191" t="s">
        <v>574</v>
      </c>
      <c r="Q191">
        <v>1</v>
      </c>
      <c r="X191">
        <v>46.42</v>
      </c>
      <c r="Y191">
        <v>0</v>
      </c>
      <c r="Z191">
        <v>0</v>
      </c>
      <c r="AA191">
        <v>0</v>
      </c>
      <c r="AB191">
        <v>9.6199999999999992</v>
      </c>
      <c r="AC191">
        <v>0</v>
      </c>
      <c r="AD191">
        <v>1</v>
      </c>
      <c r="AE191">
        <v>1</v>
      </c>
      <c r="AF191" t="s">
        <v>1083</v>
      </c>
      <c r="AG191">
        <v>53.382999999999996</v>
      </c>
      <c r="AH191">
        <v>2</v>
      </c>
      <c r="AI191">
        <v>39486687</v>
      </c>
      <c r="AJ191">
        <v>189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>
      <c r="A192">
        <f ca="1">ROW(Source!A76)</f>
        <v>76</v>
      </c>
      <c r="B192">
        <v>39486688</v>
      </c>
      <c r="C192">
        <v>39486686</v>
      </c>
      <c r="D192">
        <v>37064876</v>
      </c>
      <c r="E192">
        <v>1</v>
      </c>
      <c r="F192">
        <v>1</v>
      </c>
      <c r="G192">
        <v>1</v>
      </c>
      <c r="H192">
        <v>1</v>
      </c>
      <c r="I192" t="s">
        <v>575</v>
      </c>
      <c r="J192" t="s">
        <v>1067</v>
      </c>
      <c r="K192" t="s">
        <v>576</v>
      </c>
      <c r="L192">
        <v>1191</v>
      </c>
      <c r="N192">
        <v>1013</v>
      </c>
      <c r="O192" t="s">
        <v>574</v>
      </c>
      <c r="P192" t="s">
        <v>574</v>
      </c>
      <c r="Q192">
        <v>1</v>
      </c>
      <c r="X192">
        <v>0.15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1</v>
      </c>
      <c r="AE192">
        <v>2</v>
      </c>
      <c r="AF192" t="s">
        <v>1082</v>
      </c>
      <c r="AG192">
        <v>0.1875</v>
      </c>
      <c r="AH192">
        <v>2</v>
      </c>
      <c r="AI192">
        <v>39486688</v>
      </c>
      <c r="AJ192">
        <v>190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>
      <c r="A193">
        <f ca="1">ROW(Source!A76)</f>
        <v>76</v>
      </c>
      <c r="B193">
        <v>39486689</v>
      </c>
      <c r="C193">
        <v>39486686</v>
      </c>
      <c r="D193">
        <v>36882452</v>
      </c>
      <c r="E193">
        <v>1</v>
      </c>
      <c r="F193">
        <v>1</v>
      </c>
      <c r="G193">
        <v>1</v>
      </c>
      <c r="H193">
        <v>2</v>
      </c>
      <c r="I193" t="s">
        <v>632</v>
      </c>
      <c r="J193" t="s">
        <v>633</v>
      </c>
      <c r="K193" t="s">
        <v>634</v>
      </c>
      <c r="L193">
        <v>1368</v>
      </c>
      <c r="N193">
        <v>1011</v>
      </c>
      <c r="O193" t="s">
        <v>580</v>
      </c>
      <c r="P193" t="s">
        <v>580</v>
      </c>
      <c r="Q193">
        <v>1</v>
      </c>
      <c r="X193">
        <v>0.02</v>
      </c>
      <c r="Y193">
        <v>0</v>
      </c>
      <c r="Z193">
        <v>31.26</v>
      </c>
      <c r="AA193">
        <v>13.5</v>
      </c>
      <c r="AB193">
        <v>0</v>
      </c>
      <c r="AC193">
        <v>0</v>
      </c>
      <c r="AD193">
        <v>1</v>
      </c>
      <c r="AE193">
        <v>0</v>
      </c>
      <c r="AF193" t="s">
        <v>1082</v>
      </c>
      <c r="AG193">
        <v>2.5000000000000001E-2</v>
      </c>
      <c r="AH193">
        <v>2</v>
      </c>
      <c r="AI193">
        <v>39486689</v>
      </c>
      <c r="AJ193">
        <v>191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>
      <c r="A194">
        <f ca="1">ROW(Source!A76)</f>
        <v>76</v>
      </c>
      <c r="B194">
        <v>39486690</v>
      </c>
      <c r="C194">
        <v>39486686</v>
      </c>
      <c r="D194">
        <v>36883554</v>
      </c>
      <c r="E194">
        <v>1</v>
      </c>
      <c r="F194">
        <v>1</v>
      </c>
      <c r="G194">
        <v>1</v>
      </c>
      <c r="H194">
        <v>2</v>
      </c>
      <c r="I194" t="s">
        <v>577</v>
      </c>
      <c r="J194" t="s">
        <v>578</v>
      </c>
      <c r="K194" t="s">
        <v>579</v>
      </c>
      <c r="L194">
        <v>1368</v>
      </c>
      <c r="N194">
        <v>1011</v>
      </c>
      <c r="O194" t="s">
        <v>580</v>
      </c>
      <c r="P194" t="s">
        <v>580</v>
      </c>
      <c r="Q194">
        <v>1</v>
      </c>
      <c r="X194">
        <v>0.13</v>
      </c>
      <c r="Y194">
        <v>0</v>
      </c>
      <c r="Z194">
        <v>65.709999999999994</v>
      </c>
      <c r="AA194">
        <v>11.6</v>
      </c>
      <c r="AB194">
        <v>0</v>
      </c>
      <c r="AC194">
        <v>0</v>
      </c>
      <c r="AD194">
        <v>1</v>
      </c>
      <c r="AE194">
        <v>0</v>
      </c>
      <c r="AF194" t="s">
        <v>1082</v>
      </c>
      <c r="AG194">
        <v>0.16250000000000001</v>
      </c>
      <c r="AH194">
        <v>2</v>
      </c>
      <c r="AI194">
        <v>39486690</v>
      </c>
      <c r="AJ194">
        <v>192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>
      <c r="A195">
        <f ca="1">ROW(Source!A76)</f>
        <v>76</v>
      </c>
      <c r="B195">
        <v>39486691</v>
      </c>
      <c r="C195">
        <v>39486686</v>
      </c>
      <c r="D195">
        <v>36805188</v>
      </c>
      <c r="E195">
        <v>1</v>
      </c>
      <c r="F195">
        <v>1</v>
      </c>
      <c r="G195">
        <v>1</v>
      </c>
      <c r="H195">
        <v>3</v>
      </c>
      <c r="I195" t="s">
        <v>707</v>
      </c>
      <c r="J195" t="s">
        <v>708</v>
      </c>
      <c r="K195" t="s">
        <v>709</v>
      </c>
      <c r="L195">
        <v>1327</v>
      </c>
      <c r="N195">
        <v>1005</v>
      </c>
      <c r="O195" t="s">
        <v>1134</v>
      </c>
      <c r="P195" t="s">
        <v>1134</v>
      </c>
      <c r="Q195">
        <v>1</v>
      </c>
      <c r="X195">
        <v>0.88</v>
      </c>
      <c r="Y195">
        <v>72.319999999999993</v>
      </c>
      <c r="Z195">
        <v>0</v>
      </c>
      <c r="AA195">
        <v>0</v>
      </c>
      <c r="AB195">
        <v>0</v>
      </c>
      <c r="AC195">
        <v>0</v>
      </c>
      <c r="AD195">
        <v>1</v>
      </c>
      <c r="AE195">
        <v>0</v>
      </c>
      <c r="AF195" t="s">
        <v>1067</v>
      </c>
      <c r="AG195">
        <v>0.88</v>
      </c>
      <c r="AH195">
        <v>2</v>
      </c>
      <c r="AI195">
        <v>39486691</v>
      </c>
      <c r="AJ195">
        <v>193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>
      <c r="A196">
        <f ca="1">ROW(Source!A76)</f>
        <v>76</v>
      </c>
      <c r="B196">
        <v>39486692</v>
      </c>
      <c r="C196">
        <v>39486686</v>
      </c>
      <c r="D196">
        <v>36805524</v>
      </c>
      <c r="E196">
        <v>1</v>
      </c>
      <c r="F196">
        <v>1</v>
      </c>
      <c r="G196">
        <v>1</v>
      </c>
      <c r="H196">
        <v>3</v>
      </c>
      <c r="I196" t="s">
        <v>702</v>
      </c>
      <c r="J196" t="s">
        <v>703</v>
      </c>
      <c r="K196" t="s">
        <v>704</v>
      </c>
      <c r="L196">
        <v>1346</v>
      </c>
      <c r="N196">
        <v>1009</v>
      </c>
      <c r="O196" t="s">
        <v>1227</v>
      </c>
      <c r="P196" t="s">
        <v>1227</v>
      </c>
      <c r="Q196">
        <v>1</v>
      </c>
      <c r="X196">
        <v>0.36</v>
      </c>
      <c r="Y196">
        <v>1.82</v>
      </c>
      <c r="Z196">
        <v>0</v>
      </c>
      <c r="AA196">
        <v>0</v>
      </c>
      <c r="AB196">
        <v>0</v>
      </c>
      <c r="AC196">
        <v>0</v>
      </c>
      <c r="AD196">
        <v>1</v>
      </c>
      <c r="AE196">
        <v>0</v>
      </c>
      <c r="AF196" t="s">
        <v>1067</v>
      </c>
      <c r="AG196">
        <v>0.36</v>
      </c>
      <c r="AH196">
        <v>2</v>
      </c>
      <c r="AI196">
        <v>39486692</v>
      </c>
      <c r="AJ196">
        <v>194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>
      <c r="A197">
        <f ca="1">ROW(Source!A76)</f>
        <v>76</v>
      </c>
      <c r="B197">
        <v>39486693</v>
      </c>
      <c r="C197">
        <v>39486686</v>
      </c>
      <c r="D197">
        <v>36797561</v>
      </c>
      <c r="E197">
        <v>17</v>
      </c>
      <c r="F197">
        <v>1</v>
      </c>
      <c r="G197">
        <v>1</v>
      </c>
      <c r="H197">
        <v>3</v>
      </c>
      <c r="I197" t="s">
        <v>1200</v>
      </c>
      <c r="J197" t="s">
        <v>1067</v>
      </c>
      <c r="K197" t="s">
        <v>1201</v>
      </c>
      <c r="L197">
        <v>1348</v>
      </c>
      <c r="N197">
        <v>1009</v>
      </c>
      <c r="O197" t="s">
        <v>1097</v>
      </c>
      <c r="P197" t="s">
        <v>1097</v>
      </c>
      <c r="Q197">
        <v>1000</v>
      </c>
      <c r="X197">
        <v>6.3E-2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 t="s">
        <v>1067</v>
      </c>
      <c r="AG197">
        <v>6.3E-2</v>
      </c>
      <c r="AH197">
        <v>2</v>
      </c>
      <c r="AI197">
        <v>39486693</v>
      </c>
      <c r="AJ197">
        <v>195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>
      <c r="A198">
        <f ca="1">ROW(Source!A76)</f>
        <v>76</v>
      </c>
      <c r="B198">
        <v>39486694</v>
      </c>
      <c r="C198">
        <v>39486686</v>
      </c>
      <c r="D198">
        <v>36839212</v>
      </c>
      <c r="E198">
        <v>1</v>
      </c>
      <c r="F198">
        <v>1</v>
      </c>
      <c r="G198">
        <v>1</v>
      </c>
      <c r="H198">
        <v>3</v>
      </c>
      <c r="I198" t="s">
        <v>710</v>
      </c>
      <c r="J198" t="s">
        <v>711</v>
      </c>
      <c r="K198" t="s">
        <v>712</v>
      </c>
      <c r="L198">
        <v>1348</v>
      </c>
      <c r="N198">
        <v>1009</v>
      </c>
      <c r="O198" t="s">
        <v>1097</v>
      </c>
      <c r="P198" t="s">
        <v>1097</v>
      </c>
      <c r="Q198">
        <v>1000</v>
      </c>
      <c r="X198">
        <v>3.4000000000000002E-2</v>
      </c>
      <c r="Y198">
        <v>4294</v>
      </c>
      <c r="Z198">
        <v>0</v>
      </c>
      <c r="AA198">
        <v>0</v>
      </c>
      <c r="AB198">
        <v>0</v>
      </c>
      <c r="AC198">
        <v>0</v>
      </c>
      <c r="AD198">
        <v>1</v>
      </c>
      <c r="AE198">
        <v>0</v>
      </c>
      <c r="AF198" t="s">
        <v>1067</v>
      </c>
      <c r="AG198">
        <v>3.4000000000000002E-2</v>
      </c>
      <c r="AH198">
        <v>2</v>
      </c>
      <c r="AI198">
        <v>39486694</v>
      </c>
      <c r="AJ198">
        <v>197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>
      <c r="A199">
        <f ca="1">ROW(Source!A79)</f>
        <v>79</v>
      </c>
      <c r="B199">
        <v>39279299</v>
      </c>
      <c r="C199">
        <v>39279298</v>
      </c>
      <c r="D199">
        <v>37064928</v>
      </c>
      <c r="E199">
        <v>1</v>
      </c>
      <c r="F199">
        <v>1</v>
      </c>
      <c r="G199">
        <v>1</v>
      </c>
      <c r="H199">
        <v>1</v>
      </c>
      <c r="I199" t="s">
        <v>741</v>
      </c>
      <c r="J199" t="s">
        <v>1067</v>
      </c>
      <c r="K199" t="s">
        <v>742</v>
      </c>
      <c r="L199">
        <v>1191</v>
      </c>
      <c r="N199">
        <v>1013</v>
      </c>
      <c r="O199" t="s">
        <v>574</v>
      </c>
      <c r="P199" t="s">
        <v>574</v>
      </c>
      <c r="Q199">
        <v>1</v>
      </c>
      <c r="X199">
        <v>90.48</v>
      </c>
      <c r="Y199">
        <v>0</v>
      </c>
      <c r="Z199">
        <v>0</v>
      </c>
      <c r="AA199">
        <v>0</v>
      </c>
      <c r="AB199">
        <v>9.07</v>
      </c>
      <c r="AC199">
        <v>0</v>
      </c>
      <c r="AD199">
        <v>1</v>
      </c>
      <c r="AE199">
        <v>1</v>
      </c>
      <c r="AF199" t="s">
        <v>1083</v>
      </c>
      <c r="AG199">
        <v>104.05199999999999</v>
      </c>
      <c r="AH199">
        <v>2</v>
      </c>
      <c r="AI199">
        <v>39279299</v>
      </c>
      <c r="AJ199">
        <v>198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>
      <c r="A200">
        <f ca="1">ROW(Source!A79)</f>
        <v>79</v>
      </c>
      <c r="B200">
        <v>39279300</v>
      </c>
      <c r="C200">
        <v>39279298</v>
      </c>
      <c r="D200">
        <v>37064876</v>
      </c>
      <c r="E200">
        <v>1</v>
      </c>
      <c r="F200">
        <v>1</v>
      </c>
      <c r="G200">
        <v>1</v>
      </c>
      <c r="H200">
        <v>1</v>
      </c>
      <c r="I200" t="s">
        <v>575</v>
      </c>
      <c r="J200" t="s">
        <v>1067</v>
      </c>
      <c r="K200" t="s">
        <v>576</v>
      </c>
      <c r="L200">
        <v>1191</v>
      </c>
      <c r="N200">
        <v>1013</v>
      </c>
      <c r="O200" t="s">
        <v>574</v>
      </c>
      <c r="P200" t="s">
        <v>574</v>
      </c>
      <c r="Q200">
        <v>1</v>
      </c>
      <c r="X200">
        <v>7.46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1</v>
      </c>
      <c r="AE200">
        <v>2</v>
      </c>
      <c r="AF200" t="s">
        <v>1082</v>
      </c>
      <c r="AG200">
        <v>9.3249999999999993</v>
      </c>
      <c r="AH200">
        <v>2</v>
      </c>
      <c r="AI200">
        <v>39279300</v>
      </c>
      <c r="AJ200">
        <v>199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>
      <c r="A201">
        <f ca="1">ROW(Source!A79)</f>
        <v>79</v>
      </c>
      <c r="B201">
        <v>39279301</v>
      </c>
      <c r="C201">
        <v>39279298</v>
      </c>
      <c r="D201">
        <v>36882452</v>
      </c>
      <c r="E201">
        <v>1</v>
      </c>
      <c r="F201">
        <v>1</v>
      </c>
      <c r="G201">
        <v>1</v>
      </c>
      <c r="H201">
        <v>2</v>
      </c>
      <c r="I201" t="s">
        <v>632</v>
      </c>
      <c r="J201" t="s">
        <v>633</v>
      </c>
      <c r="K201" t="s">
        <v>634</v>
      </c>
      <c r="L201">
        <v>1368</v>
      </c>
      <c r="N201">
        <v>1011</v>
      </c>
      <c r="O201" t="s">
        <v>580</v>
      </c>
      <c r="P201" t="s">
        <v>580</v>
      </c>
      <c r="Q201">
        <v>1</v>
      </c>
      <c r="X201">
        <v>0.62</v>
      </c>
      <c r="Y201">
        <v>0</v>
      </c>
      <c r="Z201">
        <v>31.26</v>
      </c>
      <c r="AA201">
        <v>13.5</v>
      </c>
      <c r="AB201">
        <v>0</v>
      </c>
      <c r="AC201">
        <v>0</v>
      </c>
      <c r="AD201">
        <v>1</v>
      </c>
      <c r="AE201">
        <v>0</v>
      </c>
      <c r="AF201" t="s">
        <v>1082</v>
      </c>
      <c r="AG201">
        <v>0.77500000000000002</v>
      </c>
      <c r="AH201">
        <v>2</v>
      </c>
      <c r="AI201">
        <v>39279301</v>
      </c>
      <c r="AJ201">
        <v>200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>
      <c r="A202">
        <f ca="1">ROW(Source!A79)</f>
        <v>79</v>
      </c>
      <c r="B202">
        <v>39279302</v>
      </c>
      <c r="C202">
        <v>39279298</v>
      </c>
      <c r="D202">
        <v>36882608</v>
      </c>
      <c r="E202">
        <v>1</v>
      </c>
      <c r="F202">
        <v>1</v>
      </c>
      <c r="G202">
        <v>1</v>
      </c>
      <c r="H202">
        <v>2</v>
      </c>
      <c r="I202" t="s">
        <v>743</v>
      </c>
      <c r="J202" t="s">
        <v>744</v>
      </c>
      <c r="K202" t="s">
        <v>745</v>
      </c>
      <c r="L202">
        <v>1368</v>
      </c>
      <c r="N202">
        <v>1011</v>
      </c>
      <c r="O202" t="s">
        <v>580</v>
      </c>
      <c r="P202" t="s">
        <v>580</v>
      </c>
      <c r="Q202">
        <v>1</v>
      </c>
      <c r="X202">
        <v>6.84</v>
      </c>
      <c r="Y202">
        <v>0</v>
      </c>
      <c r="Z202">
        <v>14.15</v>
      </c>
      <c r="AA202">
        <v>8.91</v>
      </c>
      <c r="AB202">
        <v>0</v>
      </c>
      <c r="AC202">
        <v>0</v>
      </c>
      <c r="AD202">
        <v>1</v>
      </c>
      <c r="AE202">
        <v>0</v>
      </c>
      <c r="AF202" t="s">
        <v>1082</v>
      </c>
      <c r="AG202">
        <v>8.5500000000000007</v>
      </c>
      <c r="AH202">
        <v>2</v>
      </c>
      <c r="AI202">
        <v>39279302</v>
      </c>
      <c r="AJ202">
        <v>201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>
      <c r="A203">
        <f ca="1">ROW(Source!A79)</f>
        <v>79</v>
      </c>
      <c r="B203">
        <v>39279303</v>
      </c>
      <c r="C203">
        <v>39279298</v>
      </c>
      <c r="D203">
        <v>36804547</v>
      </c>
      <c r="E203">
        <v>1</v>
      </c>
      <c r="F203">
        <v>1</v>
      </c>
      <c r="G203">
        <v>1</v>
      </c>
      <c r="H203">
        <v>3</v>
      </c>
      <c r="I203" t="s">
        <v>746</v>
      </c>
      <c r="J203" t="s">
        <v>747</v>
      </c>
      <c r="K203" t="s">
        <v>748</v>
      </c>
      <c r="L203">
        <v>1348</v>
      </c>
      <c r="N203">
        <v>1009</v>
      </c>
      <c r="O203" t="s">
        <v>1097</v>
      </c>
      <c r="P203" t="s">
        <v>1097</v>
      </c>
      <c r="Q203">
        <v>1000</v>
      </c>
      <c r="X203">
        <v>6.9999999999999994E-5</v>
      </c>
      <c r="Y203">
        <v>8475</v>
      </c>
      <c r="Z203">
        <v>0</v>
      </c>
      <c r="AA203">
        <v>0</v>
      </c>
      <c r="AB203">
        <v>0</v>
      </c>
      <c r="AC203">
        <v>0</v>
      </c>
      <c r="AD203">
        <v>1</v>
      </c>
      <c r="AE203">
        <v>0</v>
      </c>
      <c r="AF203" t="s">
        <v>1067</v>
      </c>
      <c r="AG203">
        <v>6.9999999999999994E-5</v>
      </c>
      <c r="AH203">
        <v>2</v>
      </c>
      <c r="AI203">
        <v>39279303</v>
      </c>
      <c r="AJ203">
        <v>202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>
      <c r="A204">
        <f ca="1">ROW(Source!A79)</f>
        <v>79</v>
      </c>
      <c r="B204">
        <v>39279304</v>
      </c>
      <c r="C204">
        <v>39279298</v>
      </c>
      <c r="D204">
        <v>36806488</v>
      </c>
      <c r="E204">
        <v>1</v>
      </c>
      <c r="F204">
        <v>1</v>
      </c>
      <c r="G204">
        <v>1</v>
      </c>
      <c r="H204">
        <v>3</v>
      </c>
      <c r="I204" t="s">
        <v>667</v>
      </c>
      <c r="J204" t="s">
        <v>668</v>
      </c>
      <c r="K204" t="s">
        <v>669</v>
      </c>
      <c r="L204">
        <v>1348</v>
      </c>
      <c r="N204">
        <v>1009</v>
      </c>
      <c r="O204" t="s">
        <v>1097</v>
      </c>
      <c r="P204" t="s">
        <v>1097</v>
      </c>
      <c r="Q204">
        <v>1000</v>
      </c>
      <c r="X204">
        <v>6.0000000000000001E-3</v>
      </c>
      <c r="Y204">
        <v>729.98</v>
      </c>
      <c r="Z204">
        <v>0</v>
      </c>
      <c r="AA204">
        <v>0</v>
      </c>
      <c r="AB204">
        <v>0</v>
      </c>
      <c r="AC204">
        <v>0</v>
      </c>
      <c r="AD204">
        <v>1</v>
      </c>
      <c r="AE204">
        <v>0</v>
      </c>
      <c r="AF204" t="s">
        <v>1067</v>
      </c>
      <c r="AG204">
        <v>6.0000000000000001E-3</v>
      </c>
      <c r="AH204">
        <v>2</v>
      </c>
      <c r="AI204">
        <v>39279304</v>
      </c>
      <c r="AJ204">
        <v>203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>
      <c r="A205">
        <f ca="1">ROW(Source!A79)</f>
        <v>79</v>
      </c>
      <c r="B205">
        <v>39279305</v>
      </c>
      <c r="C205">
        <v>39279298</v>
      </c>
      <c r="D205">
        <v>36807381</v>
      </c>
      <c r="E205">
        <v>1</v>
      </c>
      <c r="F205">
        <v>1</v>
      </c>
      <c r="G205">
        <v>1</v>
      </c>
      <c r="H205">
        <v>3</v>
      </c>
      <c r="I205" t="s">
        <v>749</v>
      </c>
      <c r="J205" t="s">
        <v>750</v>
      </c>
      <c r="K205" t="s">
        <v>751</v>
      </c>
      <c r="L205">
        <v>1339</v>
      </c>
      <c r="N205">
        <v>1007</v>
      </c>
      <c r="O205" t="s">
        <v>1249</v>
      </c>
      <c r="P205" t="s">
        <v>1249</v>
      </c>
      <c r="Q205">
        <v>1</v>
      </c>
      <c r="X205">
        <v>1.51</v>
      </c>
      <c r="Y205">
        <v>517.91</v>
      </c>
      <c r="Z205">
        <v>0</v>
      </c>
      <c r="AA205">
        <v>0</v>
      </c>
      <c r="AB205">
        <v>0</v>
      </c>
      <c r="AC205">
        <v>0</v>
      </c>
      <c r="AD205">
        <v>1</v>
      </c>
      <c r="AE205">
        <v>0</v>
      </c>
      <c r="AF205" t="s">
        <v>1067</v>
      </c>
      <c r="AG205">
        <v>1.51</v>
      </c>
      <c r="AH205">
        <v>2</v>
      </c>
      <c r="AI205">
        <v>39279305</v>
      </c>
      <c r="AJ205">
        <v>204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>
      <c r="A206">
        <f ca="1">ROW(Source!A79)</f>
        <v>79</v>
      </c>
      <c r="B206">
        <v>39279306</v>
      </c>
      <c r="C206">
        <v>39279298</v>
      </c>
      <c r="D206">
        <v>36824423</v>
      </c>
      <c r="E206">
        <v>1</v>
      </c>
      <c r="F206">
        <v>1</v>
      </c>
      <c r="G206">
        <v>1</v>
      </c>
      <c r="H206">
        <v>3</v>
      </c>
      <c r="I206" t="s">
        <v>752</v>
      </c>
      <c r="J206" t="s">
        <v>753</v>
      </c>
      <c r="K206" t="s">
        <v>754</v>
      </c>
      <c r="L206">
        <v>1327</v>
      </c>
      <c r="N206">
        <v>1005</v>
      </c>
      <c r="O206" t="s">
        <v>1134</v>
      </c>
      <c r="P206" t="s">
        <v>1134</v>
      </c>
      <c r="Q206">
        <v>1</v>
      </c>
      <c r="X206">
        <v>2.77</v>
      </c>
      <c r="Y206">
        <v>28.25</v>
      </c>
      <c r="Z206">
        <v>0</v>
      </c>
      <c r="AA206">
        <v>0</v>
      </c>
      <c r="AB206">
        <v>0</v>
      </c>
      <c r="AC206">
        <v>0</v>
      </c>
      <c r="AD206">
        <v>1</v>
      </c>
      <c r="AE206">
        <v>0</v>
      </c>
      <c r="AF206" t="s">
        <v>1067</v>
      </c>
      <c r="AG206">
        <v>2.77</v>
      </c>
      <c r="AH206">
        <v>2</v>
      </c>
      <c r="AI206">
        <v>39279306</v>
      </c>
      <c r="AJ206">
        <v>205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>
      <c r="A207">
        <f ca="1">ROW(Source!A79)</f>
        <v>79</v>
      </c>
      <c r="B207">
        <v>39279307</v>
      </c>
      <c r="C207">
        <v>39279298</v>
      </c>
      <c r="D207">
        <v>36830502</v>
      </c>
      <c r="E207">
        <v>1</v>
      </c>
      <c r="F207">
        <v>1</v>
      </c>
      <c r="G207">
        <v>1</v>
      </c>
      <c r="H207">
        <v>3</v>
      </c>
      <c r="I207" t="s">
        <v>755</v>
      </c>
      <c r="J207" t="s">
        <v>756</v>
      </c>
      <c r="K207" t="s">
        <v>757</v>
      </c>
      <c r="L207">
        <v>1339</v>
      </c>
      <c r="N207">
        <v>1007</v>
      </c>
      <c r="O207" t="s">
        <v>1249</v>
      </c>
      <c r="P207" t="s">
        <v>1249</v>
      </c>
      <c r="Q207">
        <v>1</v>
      </c>
      <c r="X207">
        <v>0.06</v>
      </c>
      <c r="Y207">
        <v>832.7</v>
      </c>
      <c r="Z207">
        <v>0</v>
      </c>
      <c r="AA207">
        <v>0</v>
      </c>
      <c r="AB207">
        <v>0</v>
      </c>
      <c r="AC207">
        <v>0</v>
      </c>
      <c r="AD207">
        <v>1</v>
      </c>
      <c r="AE207">
        <v>0</v>
      </c>
      <c r="AF207" t="s">
        <v>1067</v>
      </c>
      <c r="AG207">
        <v>0.06</v>
      </c>
      <c r="AH207">
        <v>2</v>
      </c>
      <c r="AI207">
        <v>39279307</v>
      </c>
      <c r="AJ207">
        <v>206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>
      <c r="A208">
        <f ca="1">ROW(Source!A80)</f>
        <v>80</v>
      </c>
      <c r="B208">
        <v>39279310</v>
      </c>
      <c r="C208">
        <v>39279309</v>
      </c>
      <c r="D208">
        <v>37072767</v>
      </c>
      <c r="E208">
        <v>1</v>
      </c>
      <c r="F208">
        <v>1</v>
      </c>
      <c r="G208">
        <v>1</v>
      </c>
      <c r="H208">
        <v>1</v>
      </c>
      <c r="I208" t="s">
        <v>758</v>
      </c>
      <c r="J208" t="s">
        <v>1067</v>
      </c>
      <c r="K208" t="s">
        <v>759</v>
      </c>
      <c r="L208">
        <v>1191</v>
      </c>
      <c r="N208">
        <v>1013</v>
      </c>
      <c r="O208" t="s">
        <v>574</v>
      </c>
      <c r="P208" t="s">
        <v>574</v>
      </c>
      <c r="Q208">
        <v>1</v>
      </c>
      <c r="X208">
        <v>166.47</v>
      </c>
      <c r="Y208">
        <v>0</v>
      </c>
      <c r="Z208">
        <v>0</v>
      </c>
      <c r="AA208">
        <v>0</v>
      </c>
      <c r="AB208">
        <v>9.18</v>
      </c>
      <c r="AC208">
        <v>0</v>
      </c>
      <c r="AD208">
        <v>1</v>
      </c>
      <c r="AE208">
        <v>1</v>
      </c>
      <c r="AF208" t="s">
        <v>1083</v>
      </c>
      <c r="AG208">
        <v>191.44049999999999</v>
      </c>
      <c r="AH208">
        <v>2</v>
      </c>
      <c r="AI208">
        <v>39279310</v>
      </c>
      <c r="AJ208">
        <v>207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>
      <c r="A209">
        <f ca="1">ROW(Source!A80)</f>
        <v>80</v>
      </c>
      <c r="B209">
        <v>39279311</v>
      </c>
      <c r="C209">
        <v>39279309</v>
      </c>
      <c r="D209">
        <v>37064876</v>
      </c>
      <c r="E209">
        <v>1</v>
      </c>
      <c r="F209">
        <v>1</v>
      </c>
      <c r="G209">
        <v>1</v>
      </c>
      <c r="H209">
        <v>1</v>
      </c>
      <c r="I209" t="s">
        <v>575</v>
      </c>
      <c r="J209" t="s">
        <v>1067</v>
      </c>
      <c r="K209" t="s">
        <v>576</v>
      </c>
      <c r="L209">
        <v>1191</v>
      </c>
      <c r="N209">
        <v>1013</v>
      </c>
      <c r="O209" t="s">
        <v>574</v>
      </c>
      <c r="P209" t="s">
        <v>574</v>
      </c>
      <c r="Q209">
        <v>1</v>
      </c>
      <c r="X209">
        <v>0.57999999999999996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1</v>
      </c>
      <c r="AE209">
        <v>2</v>
      </c>
      <c r="AF209" t="s">
        <v>1082</v>
      </c>
      <c r="AG209">
        <v>0.72499999999999998</v>
      </c>
      <c r="AH209">
        <v>2</v>
      </c>
      <c r="AI209">
        <v>39279311</v>
      </c>
      <c r="AJ209">
        <v>208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>
      <c r="A210">
        <f ca="1">ROW(Source!A80)</f>
        <v>80</v>
      </c>
      <c r="B210">
        <v>39279312</v>
      </c>
      <c r="C210">
        <v>39279309</v>
      </c>
      <c r="D210">
        <v>36882452</v>
      </c>
      <c r="E210">
        <v>1</v>
      </c>
      <c r="F210">
        <v>1</v>
      </c>
      <c r="G210">
        <v>1</v>
      </c>
      <c r="H210">
        <v>2</v>
      </c>
      <c r="I210" t="s">
        <v>632</v>
      </c>
      <c r="J210" t="s">
        <v>633</v>
      </c>
      <c r="K210" t="s">
        <v>634</v>
      </c>
      <c r="L210">
        <v>1368</v>
      </c>
      <c r="N210">
        <v>1011</v>
      </c>
      <c r="O210" t="s">
        <v>580</v>
      </c>
      <c r="P210" t="s">
        <v>580</v>
      </c>
      <c r="Q210">
        <v>1</v>
      </c>
      <c r="X210">
        <v>0.08</v>
      </c>
      <c r="Y210">
        <v>0</v>
      </c>
      <c r="Z210">
        <v>31.26</v>
      </c>
      <c r="AA210">
        <v>13.5</v>
      </c>
      <c r="AB210">
        <v>0</v>
      </c>
      <c r="AC210">
        <v>0</v>
      </c>
      <c r="AD210">
        <v>1</v>
      </c>
      <c r="AE210">
        <v>0</v>
      </c>
      <c r="AF210" t="s">
        <v>1082</v>
      </c>
      <c r="AG210">
        <v>0.1</v>
      </c>
      <c r="AH210">
        <v>2</v>
      </c>
      <c r="AI210">
        <v>39279312</v>
      </c>
      <c r="AJ210">
        <v>209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>
      <c r="A211">
        <f ca="1">ROW(Source!A80)</f>
        <v>80</v>
      </c>
      <c r="B211">
        <v>39279313</v>
      </c>
      <c r="C211">
        <v>39279309</v>
      </c>
      <c r="D211">
        <v>36883554</v>
      </c>
      <c r="E211">
        <v>1</v>
      </c>
      <c r="F211">
        <v>1</v>
      </c>
      <c r="G211">
        <v>1</v>
      </c>
      <c r="H211">
        <v>2</v>
      </c>
      <c r="I211" t="s">
        <v>577</v>
      </c>
      <c r="J211" t="s">
        <v>578</v>
      </c>
      <c r="K211" t="s">
        <v>579</v>
      </c>
      <c r="L211">
        <v>1368</v>
      </c>
      <c r="N211">
        <v>1011</v>
      </c>
      <c r="O211" t="s">
        <v>580</v>
      </c>
      <c r="P211" t="s">
        <v>580</v>
      </c>
      <c r="Q211">
        <v>1</v>
      </c>
      <c r="X211">
        <v>0.5</v>
      </c>
      <c r="Y211">
        <v>0</v>
      </c>
      <c r="Z211">
        <v>65.709999999999994</v>
      </c>
      <c r="AA211">
        <v>11.6</v>
      </c>
      <c r="AB211">
        <v>0</v>
      </c>
      <c r="AC211">
        <v>0</v>
      </c>
      <c r="AD211">
        <v>1</v>
      </c>
      <c r="AE211">
        <v>0</v>
      </c>
      <c r="AF211" t="s">
        <v>1082</v>
      </c>
      <c r="AG211">
        <v>0.625</v>
      </c>
      <c r="AH211">
        <v>2</v>
      </c>
      <c r="AI211">
        <v>39279313</v>
      </c>
      <c r="AJ211">
        <v>210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>
      <c r="A212">
        <f ca="1">ROW(Source!A80)</f>
        <v>80</v>
      </c>
      <c r="B212">
        <v>39279314</v>
      </c>
      <c r="C212">
        <v>39279309</v>
      </c>
      <c r="D212">
        <v>36797506</v>
      </c>
      <c r="E212">
        <v>17</v>
      </c>
      <c r="F212">
        <v>1</v>
      </c>
      <c r="G212">
        <v>1</v>
      </c>
      <c r="H212">
        <v>3</v>
      </c>
      <c r="I212" t="s">
        <v>33</v>
      </c>
      <c r="J212" t="s">
        <v>1067</v>
      </c>
      <c r="K212" t="s">
        <v>34</v>
      </c>
      <c r="L212">
        <v>1327</v>
      </c>
      <c r="N212">
        <v>1005</v>
      </c>
      <c r="O212" t="s">
        <v>1134</v>
      </c>
      <c r="P212" t="s">
        <v>1134</v>
      </c>
      <c r="Q212">
        <v>1</v>
      </c>
      <c r="X212">
        <v>105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 t="s">
        <v>1067</v>
      </c>
      <c r="AG212">
        <v>105</v>
      </c>
      <c r="AH212">
        <v>2</v>
      </c>
      <c r="AI212">
        <v>39279314</v>
      </c>
      <c r="AJ212">
        <v>211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>
      <c r="A213">
        <f ca="1">ROW(Source!A80)</f>
        <v>80</v>
      </c>
      <c r="B213">
        <v>39279315</v>
      </c>
      <c r="C213">
        <v>39279309</v>
      </c>
      <c r="D213">
        <v>36805524</v>
      </c>
      <c r="E213">
        <v>1</v>
      </c>
      <c r="F213">
        <v>1</v>
      </c>
      <c r="G213">
        <v>1</v>
      </c>
      <c r="H213">
        <v>3</v>
      </c>
      <c r="I213" t="s">
        <v>702</v>
      </c>
      <c r="J213" t="s">
        <v>703</v>
      </c>
      <c r="K213" t="s">
        <v>704</v>
      </c>
      <c r="L213">
        <v>1346</v>
      </c>
      <c r="N213">
        <v>1009</v>
      </c>
      <c r="O213" t="s">
        <v>1227</v>
      </c>
      <c r="P213" t="s">
        <v>1227</v>
      </c>
      <c r="Q213">
        <v>1</v>
      </c>
      <c r="X213">
        <v>0.2</v>
      </c>
      <c r="Y213">
        <v>1.82</v>
      </c>
      <c r="Z213">
        <v>0</v>
      </c>
      <c r="AA213">
        <v>0</v>
      </c>
      <c r="AB213">
        <v>0</v>
      </c>
      <c r="AC213">
        <v>0</v>
      </c>
      <c r="AD213">
        <v>1</v>
      </c>
      <c r="AE213">
        <v>0</v>
      </c>
      <c r="AF213" t="s">
        <v>1067</v>
      </c>
      <c r="AG213">
        <v>0.2</v>
      </c>
      <c r="AH213">
        <v>2</v>
      </c>
      <c r="AI213">
        <v>39279315</v>
      </c>
      <c r="AJ213">
        <v>212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>
      <c r="A214">
        <f ca="1">ROW(Source!A80)</f>
        <v>80</v>
      </c>
      <c r="B214">
        <v>39279316</v>
      </c>
      <c r="C214">
        <v>39279309</v>
      </c>
      <c r="D214">
        <v>36797439</v>
      </c>
      <c r="E214">
        <v>17</v>
      </c>
      <c r="F214">
        <v>1</v>
      </c>
      <c r="G214">
        <v>1</v>
      </c>
      <c r="H214">
        <v>3</v>
      </c>
      <c r="I214" t="s">
        <v>1006</v>
      </c>
      <c r="J214" t="s">
        <v>1067</v>
      </c>
      <c r="K214" t="s">
        <v>1007</v>
      </c>
      <c r="L214">
        <v>1346</v>
      </c>
      <c r="N214">
        <v>1009</v>
      </c>
      <c r="O214" t="s">
        <v>1227</v>
      </c>
      <c r="P214" t="s">
        <v>1227</v>
      </c>
      <c r="Q214">
        <v>1</v>
      </c>
      <c r="X214">
        <v>30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 t="s">
        <v>1067</v>
      </c>
      <c r="AG214">
        <v>30</v>
      </c>
      <c r="AH214">
        <v>3</v>
      </c>
      <c r="AI214">
        <v>-1</v>
      </c>
      <c r="AJ214" t="s">
        <v>1067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>
      <c r="A215">
        <f ca="1">ROW(Source!A80)</f>
        <v>80</v>
      </c>
      <c r="B215">
        <v>39279317</v>
      </c>
      <c r="C215">
        <v>39279309</v>
      </c>
      <c r="D215">
        <v>36797079</v>
      </c>
      <c r="E215">
        <v>17</v>
      </c>
      <c r="F215">
        <v>1</v>
      </c>
      <c r="G215">
        <v>1</v>
      </c>
      <c r="H215">
        <v>3</v>
      </c>
      <c r="I215" t="s">
        <v>1189</v>
      </c>
      <c r="J215" t="s">
        <v>1067</v>
      </c>
      <c r="K215" t="s">
        <v>1190</v>
      </c>
      <c r="L215">
        <v>1348</v>
      </c>
      <c r="N215">
        <v>1009</v>
      </c>
      <c r="O215" t="s">
        <v>1097</v>
      </c>
      <c r="P215" t="s">
        <v>1097</v>
      </c>
      <c r="Q215">
        <v>1000</v>
      </c>
      <c r="X215">
        <v>8.8999999999999999E-3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 t="s">
        <v>1067</v>
      </c>
      <c r="AG215">
        <v>8.8999999999999999E-3</v>
      </c>
      <c r="AH215">
        <v>3</v>
      </c>
      <c r="AI215">
        <v>-1</v>
      </c>
      <c r="AJ215" t="s">
        <v>1067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>
      <c r="A216">
        <f ca="1">ROW(Source!A83)</f>
        <v>83</v>
      </c>
      <c r="B216">
        <v>39491655</v>
      </c>
      <c r="C216">
        <v>39486700</v>
      </c>
      <c r="D216">
        <v>37069580</v>
      </c>
      <c r="E216">
        <v>1</v>
      </c>
      <c r="F216">
        <v>1</v>
      </c>
      <c r="G216">
        <v>1</v>
      </c>
      <c r="H216">
        <v>1</v>
      </c>
      <c r="I216" t="s">
        <v>572</v>
      </c>
      <c r="J216" t="s">
        <v>1067</v>
      </c>
      <c r="K216" t="s">
        <v>573</v>
      </c>
      <c r="L216">
        <v>1191</v>
      </c>
      <c r="N216">
        <v>1013</v>
      </c>
      <c r="O216" t="s">
        <v>574</v>
      </c>
      <c r="P216" t="s">
        <v>574</v>
      </c>
      <c r="Q216">
        <v>1</v>
      </c>
      <c r="X216">
        <v>108</v>
      </c>
      <c r="Y216">
        <v>0</v>
      </c>
      <c r="Z216">
        <v>0</v>
      </c>
      <c r="AA216">
        <v>0</v>
      </c>
      <c r="AB216">
        <v>8.64</v>
      </c>
      <c r="AC216">
        <v>0</v>
      </c>
      <c r="AD216">
        <v>1</v>
      </c>
      <c r="AE216">
        <v>1</v>
      </c>
      <c r="AF216" t="s">
        <v>1083</v>
      </c>
      <c r="AG216">
        <v>124.19999999999999</v>
      </c>
      <c r="AH216">
        <v>2</v>
      </c>
      <c r="AI216">
        <v>39491655</v>
      </c>
      <c r="AJ216">
        <v>214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>
      <c r="A217">
        <f ca="1">ROW(Source!A83)</f>
        <v>83</v>
      </c>
      <c r="B217">
        <v>39491656</v>
      </c>
      <c r="C217">
        <v>39486700</v>
      </c>
      <c r="D217">
        <v>37064876</v>
      </c>
      <c r="E217">
        <v>1</v>
      </c>
      <c r="F217">
        <v>1</v>
      </c>
      <c r="G217">
        <v>1</v>
      </c>
      <c r="H217">
        <v>1</v>
      </c>
      <c r="I217" t="s">
        <v>575</v>
      </c>
      <c r="J217" t="s">
        <v>1067</v>
      </c>
      <c r="K217" t="s">
        <v>576</v>
      </c>
      <c r="L217">
        <v>1191</v>
      </c>
      <c r="N217">
        <v>1013</v>
      </c>
      <c r="O217" t="s">
        <v>574</v>
      </c>
      <c r="P217" t="s">
        <v>574</v>
      </c>
      <c r="Q217">
        <v>1</v>
      </c>
      <c r="X217">
        <v>0.17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1</v>
      </c>
      <c r="AE217">
        <v>2</v>
      </c>
      <c r="AF217" t="s">
        <v>1082</v>
      </c>
      <c r="AG217">
        <v>0.21250000000000002</v>
      </c>
      <c r="AH217">
        <v>2</v>
      </c>
      <c r="AI217">
        <v>39491656</v>
      </c>
      <c r="AJ217">
        <v>215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>
      <c r="A218">
        <f ca="1">ROW(Source!A83)</f>
        <v>83</v>
      </c>
      <c r="B218">
        <v>39491657</v>
      </c>
      <c r="C218">
        <v>39486700</v>
      </c>
      <c r="D218">
        <v>36883554</v>
      </c>
      <c r="E218">
        <v>1</v>
      </c>
      <c r="F218">
        <v>1</v>
      </c>
      <c r="G218">
        <v>1</v>
      </c>
      <c r="H218">
        <v>2</v>
      </c>
      <c r="I218" t="s">
        <v>577</v>
      </c>
      <c r="J218" t="s">
        <v>578</v>
      </c>
      <c r="K218" t="s">
        <v>579</v>
      </c>
      <c r="L218">
        <v>1368</v>
      </c>
      <c r="N218">
        <v>1011</v>
      </c>
      <c r="O218" t="s">
        <v>580</v>
      </c>
      <c r="P218" t="s">
        <v>580</v>
      </c>
      <c r="Q218">
        <v>1</v>
      </c>
      <c r="X218">
        <v>0.17</v>
      </c>
      <c r="Y218">
        <v>0</v>
      </c>
      <c r="Z218">
        <v>65.709999999999994</v>
      </c>
      <c r="AA218">
        <v>11.6</v>
      </c>
      <c r="AB218">
        <v>0</v>
      </c>
      <c r="AC218">
        <v>0</v>
      </c>
      <c r="AD218">
        <v>1</v>
      </c>
      <c r="AE218">
        <v>0</v>
      </c>
      <c r="AF218" t="s">
        <v>1082</v>
      </c>
      <c r="AG218">
        <v>0.21250000000000002</v>
      </c>
      <c r="AH218">
        <v>2</v>
      </c>
      <c r="AI218">
        <v>39491657</v>
      </c>
      <c r="AJ218">
        <v>216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>
      <c r="A219">
        <f ca="1">ROW(Source!A83)</f>
        <v>83</v>
      </c>
      <c r="B219">
        <v>39491658</v>
      </c>
      <c r="C219">
        <v>39486700</v>
      </c>
      <c r="D219">
        <v>36804549</v>
      </c>
      <c r="E219">
        <v>1</v>
      </c>
      <c r="F219">
        <v>1</v>
      </c>
      <c r="G219">
        <v>1</v>
      </c>
      <c r="H219">
        <v>3</v>
      </c>
      <c r="I219" t="s">
        <v>649</v>
      </c>
      <c r="J219" t="s">
        <v>650</v>
      </c>
      <c r="K219" t="s">
        <v>651</v>
      </c>
      <c r="L219">
        <v>1348</v>
      </c>
      <c r="N219">
        <v>1009</v>
      </c>
      <c r="O219" t="s">
        <v>1097</v>
      </c>
      <c r="P219" t="s">
        <v>1097</v>
      </c>
      <c r="Q219">
        <v>1000</v>
      </c>
      <c r="X219">
        <v>9.7000000000000003E-3</v>
      </c>
      <c r="Y219">
        <v>8475</v>
      </c>
      <c r="Z219">
        <v>0</v>
      </c>
      <c r="AA219">
        <v>0</v>
      </c>
      <c r="AB219">
        <v>0</v>
      </c>
      <c r="AC219">
        <v>0</v>
      </c>
      <c r="AD219">
        <v>1</v>
      </c>
      <c r="AE219">
        <v>0</v>
      </c>
      <c r="AF219" t="s">
        <v>1067</v>
      </c>
      <c r="AG219">
        <v>9.7000000000000003E-3</v>
      </c>
      <c r="AH219">
        <v>2</v>
      </c>
      <c r="AI219">
        <v>39491658</v>
      </c>
      <c r="AJ219">
        <v>217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>
      <c r="A220">
        <f ca="1">ROW(Source!A83)</f>
        <v>83</v>
      </c>
      <c r="B220">
        <v>39491659</v>
      </c>
      <c r="C220">
        <v>39486700</v>
      </c>
      <c r="D220">
        <v>36830004</v>
      </c>
      <c r="E220">
        <v>1</v>
      </c>
      <c r="F220">
        <v>1</v>
      </c>
      <c r="G220">
        <v>1</v>
      </c>
      <c r="H220">
        <v>3</v>
      </c>
      <c r="I220" t="s">
        <v>652</v>
      </c>
      <c r="J220" t="s">
        <v>653</v>
      </c>
      <c r="K220" t="s">
        <v>654</v>
      </c>
      <c r="L220">
        <v>1301</v>
      </c>
      <c r="N220">
        <v>1003</v>
      </c>
      <c r="O220" t="s">
        <v>171</v>
      </c>
      <c r="P220" t="s">
        <v>171</v>
      </c>
      <c r="Q220">
        <v>1</v>
      </c>
      <c r="X220">
        <v>44</v>
      </c>
      <c r="Y220">
        <v>3.18</v>
      </c>
      <c r="Z220">
        <v>0</v>
      </c>
      <c r="AA220">
        <v>0</v>
      </c>
      <c r="AB220">
        <v>0</v>
      </c>
      <c r="AC220">
        <v>0</v>
      </c>
      <c r="AD220">
        <v>1</v>
      </c>
      <c r="AE220">
        <v>0</v>
      </c>
      <c r="AF220" t="s">
        <v>1067</v>
      </c>
      <c r="AG220">
        <v>44</v>
      </c>
      <c r="AH220">
        <v>2</v>
      </c>
      <c r="AI220">
        <v>39491659</v>
      </c>
      <c r="AJ220">
        <v>218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>
      <c r="A221">
        <f ca="1">ROW(Source!A83)</f>
        <v>83</v>
      </c>
      <c r="B221">
        <v>39491660</v>
      </c>
      <c r="C221">
        <v>39486700</v>
      </c>
      <c r="D221">
        <v>36830314</v>
      </c>
      <c r="E221">
        <v>1</v>
      </c>
      <c r="F221">
        <v>1</v>
      </c>
      <c r="G221">
        <v>1</v>
      </c>
      <c r="H221">
        <v>3</v>
      </c>
      <c r="I221" t="s">
        <v>100</v>
      </c>
      <c r="J221" t="s">
        <v>102</v>
      </c>
      <c r="K221" t="s">
        <v>101</v>
      </c>
      <c r="L221">
        <v>1339</v>
      </c>
      <c r="N221">
        <v>1007</v>
      </c>
      <c r="O221" t="s">
        <v>1249</v>
      </c>
      <c r="P221" t="s">
        <v>1249</v>
      </c>
      <c r="Q221">
        <v>1</v>
      </c>
      <c r="X221">
        <v>0.76</v>
      </c>
      <c r="Y221">
        <v>1601</v>
      </c>
      <c r="Z221">
        <v>0</v>
      </c>
      <c r="AA221">
        <v>0</v>
      </c>
      <c r="AB221">
        <v>0</v>
      </c>
      <c r="AC221">
        <v>0</v>
      </c>
      <c r="AD221">
        <v>1</v>
      </c>
      <c r="AE221">
        <v>0</v>
      </c>
      <c r="AF221" t="s">
        <v>1067</v>
      </c>
      <c r="AG221">
        <v>0.76</v>
      </c>
      <c r="AH221">
        <v>2</v>
      </c>
      <c r="AI221">
        <v>39491660</v>
      </c>
      <c r="AJ221">
        <v>219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>
      <c r="A222">
        <f ca="1">ROW(Source!A83)</f>
        <v>83</v>
      </c>
      <c r="B222">
        <v>39491661</v>
      </c>
      <c r="C222">
        <v>39486700</v>
      </c>
      <c r="D222">
        <v>36831690</v>
      </c>
      <c r="E222">
        <v>1</v>
      </c>
      <c r="F222">
        <v>1</v>
      </c>
      <c r="G222">
        <v>1</v>
      </c>
      <c r="H222">
        <v>3</v>
      </c>
      <c r="I222" t="s">
        <v>38</v>
      </c>
      <c r="J222" t="s">
        <v>40</v>
      </c>
      <c r="K222" t="s">
        <v>39</v>
      </c>
      <c r="L222">
        <v>1339</v>
      </c>
      <c r="N222">
        <v>1007</v>
      </c>
      <c r="O222" t="s">
        <v>1249</v>
      </c>
      <c r="P222" t="s">
        <v>1249</v>
      </c>
      <c r="Q222">
        <v>1</v>
      </c>
      <c r="X222">
        <v>0.34</v>
      </c>
      <c r="Y222">
        <v>4860</v>
      </c>
      <c r="Z222">
        <v>0</v>
      </c>
      <c r="AA222">
        <v>0</v>
      </c>
      <c r="AB222">
        <v>0</v>
      </c>
      <c r="AC222">
        <v>0</v>
      </c>
      <c r="AD222">
        <v>1</v>
      </c>
      <c r="AE222">
        <v>0</v>
      </c>
      <c r="AF222" t="s">
        <v>1067</v>
      </c>
      <c r="AG222">
        <v>0.34</v>
      </c>
      <c r="AH222">
        <v>2</v>
      </c>
      <c r="AI222">
        <v>39491661</v>
      </c>
      <c r="AJ222">
        <v>221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>
      <c r="A223">
        <f ca="1">ROW(Source!A83)</f>
        <v>83</v>
      </c>
      <c r="B223">
        <v>39491662</v>
      </c>
      <c r="C223">
        <v>39486700</v>
      </c>
      <c r="D223">
        <v>36838972</v>
      </c>
      <c r="E223">
        <v>1</v>
      </c>
      <c r="F223">
        <v>1</v>
      </c>
      <c r="G223">
        <v>1</v>
      </c>
      <c r="H223">
        <v>3</v>
      </c>
      <c r="I223" t="s">
        <v>655</v>
      </c>
      <c r="J223" t="s">
        <v>656</v>
      </c>
      <c r="K223" t="s">
        <v>657</v>
      </c>
      <c r="L223">
        <v>1348</v>
      </c>
      <c r="N223">
        <v>1009</v>
      </c>
      <c r="O223" t="s">
        <v>1097</v>
      </c>
      <c r="P223" t="s">
        <v>1097</v>
      </c>
      <c r="Q223">
        <v>1000</v>
      </c>
      <c r="X223">
        <v>3.8500000000000001E-3</v>
      </c>
      <c r="Y223">
        <v>15255</v>
      </c>
      <c r="Z223">
        <v>0</v>
      </c>
      <c r="AA223">
        <v>0</v>
      </c>
      <c r="AB223">
        <v>0</v>
      </c>
      <c r="AC223">
        <v>0</v>
      </c>
      <c r="AD223">
        <v>1</v>
      </c>
      <c r="AE223">
        <v>0</v>
      </c>
      <c r="AF223" t="s">
        <v>1067</v>
      </c>
      <c r="AG223">
        <v>3.8500000000000001E-3</v>
      </c>
      <c r="AH223">
        <v>2</v>
      </c>
      <c r="AI223">
        <v>39491662</v>
      </c>
      <c r="AJ223">
        <v>222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>
      <c r="A224">
        <f ca="1">ROW(Source!A86)</f>
        <v>86</v>
      </c>
      <c r="B224">
        <v>39491768</v>
      </c>
      <c r="C224">
        <v>39491767</v>
      </c>
      <c r="D224">
        <v>37064998</v>
      </c>
      <c r="E224">
        <v>1</v>
      </c>
      <c r="F224">
        <v>1</v>
      </c>
      <c r="G224">
        <v>1</v>
      </c>
      <c r="H224">
        <v>1</v>
      </c>
      <c r="I224" t="s">
        <v>628</v>
      </c>
      <c r="J224" t="s">
        <v>1067</v>
      </c>
      <c r="K224" t="s">
        <v>629</v>
      </c>
      <c r="L224">
        <v>1191</v>
      </c>
      <c r="N224">
        <v>1013</v>
      </c>
      <c r="O224" t="s">
        <v>574</v>
      </c>
      <c r="P224" t="s">
        <v>574</v>
      </c>
      <c r="Q224">
        <v>1</v>
      </c>
      <c r="X224">
        <v>40.65</v>
      </c>
      <c r="Y224">
        <v>0</v>
      </c>
      <c r="Z224">
        <v>0</v>
      </c>
      <c r="AA224">
        <v>0</v>
      </c>
      <c r="AB224">
        <v>7.8</v>
      </c>
      <c r="AC224">
        <v>0</v>
      </c>
      <c r="AD224">
        <v>1</v>
      </c>
      <c r="AE224">
        <v>1</v>
      </c>
      <c r="AF224" t="s">
        <v>1083</v>
      </c>
      <c r="AG224">
        <v>46.747499999999995</v>
      </c>
      <c r="AH224">
        <v>2</v>
      </c>
      <c r="AI224">
        <v>39491768</v>
      </c>
      <c r="AJ224">
        <v>223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>
      <c r="A225">
        <f ca="1">ROW(Source!A86)</f>
        <v>86</v>
      </c>
      <c r="B225">
        <v>39491769</v>
      </c>
      <c r="C225">
        <v>39491767</v>
      </c>
      <c r="D225">
        <v>37064876</v>
      </c>
      <c r="E225">
        <v>1</v>
      </c>
      <c r="F225">
        <v>1</v>
      </c>
      <c r="G225">
        <v>1</v>
      </c>
      <c r="H225">
        <v>1</v>
      </c>
      <c r="I225" t="s">
        <v>575</v>
      </c>
      <c r="J225" t="s">
        <v>1067</v>
      </c>
      <c r="K225" t="s">
        <v>576</v>
      </c>
      <c r="L225">
        <v>1191</v>
      </c>
      <c r="N225">
        <v>1013</v>
      </c>
      <c r="O225" t="s">
        <v>574</v>
      </c>
      <c r="P225" t="s">
        <v>574</v>
      </c>
      <c r="Q225">
        <v>1</v>
      </c>
      <c r="X225">
        <v>1.27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1</v>
      </c>
      <c r="AE225">
        <v>2</v>
      </c>
      <c r="AF225" t="s">
        <v>1082</v>
      </c>
      <c r="AG225">
        <v>1.5874999999999999</v>
      </c>
      <c r="AH225">
        <v>2</v>
      </c>
      <c r="AI225">
        <v>39491769</v>
      </c>
      <c r="AJ225">
        <v>224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>
      <c r="A226">
        <f ca="1">ROW(Source!A86)</f>
        <v>86</v>
      </c>
      <c r="B226">
        <v>39491770</v>
      </c>
      <c r="C226">
        <v>39491767</v>
      </c>
      <c r="D226">
        <v>36882452</v>
      </c>
      <c r="E226">
        <v>1</v>
      </c>
      <c r="F226">
        <v>1</v>
      </c>
      <c r="G226">
        <v>1</v>
      </c>
      <c r="H226">
        <v>2</v>
      </c>
      <c r="I226" t="s">
        <v>632</v>
      </c>
      <c r="J226" t="s">
        <v>633</v>
      </c>
      <c r="K226" t="s">
        <v>634</v>
      </c>
      <c r="L226">
        <v>1368</v>
      </c>
      <c r="N226">
        <v>1011</v>
      </c>
      <c r="O226" t="s">
        <v>580</v>
      </c>
      <c r="P226" t="s">
        <v>580</v>
      </c>
      <c r="Q226">
        <v>1</v>
      </c>
      <c r="X226">
        <v>1.27</v>
      </c>
      <c r="Y226">
        <v>0</v>
      </c>
      <c r="Z226">
        <v>31.26</v>
      </c>
      <c r="AA226">
        <v>13.5</v>
      </c>
      <c r="AB226">
        <v>0</v>
      </c>
      <c r="AC226">
        <v>0</v>
      </c>
      <c r="AD226">
        <v>1</v>
      </c>
      <c r="AE226">
        <v>0</v>
      </c>
      <c r="AF226" t="s">
        <v>1082</v>
      </c>
      <c r="AG226">
        <v>1.5874999999999999</v>
      </c>
      <c r="AH226">
        <v>2</v>
      </c>
      <c r="AI226">
        <v>39491770</v>
      </c>
      <c r="AJ226">
        <v>225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>
      <c r="A227">
        <f ca="1">ROW(Source!A86)</f>
        <v>86</v>
      </c>
      <c r="B227">
        <v>39491771</v>
      </c>
      <c r="C227">
        <v>39491767</v>
      </c>
      <c r="D227">
        <v>36882569</v>
      </c>
      <c r="E227">
        <v>1</v>
      </c>
      <c r="F227">
        <v>1</v>
      </c>
      <c r="G227">
        <v>1</v>
      </c>
      <c r="H227">
        <v>2</v>
      </c>
      <c r="I227" t="s">
        <v>760</v>
      </c>
      <c r="J227" t="s">
        <v>761</v>
      </c>
      <c r="K227" t="s">
        <v>762</v>
      </c>
      <c r="L227">
        <v>1368</v>
      </c>
      <c r="N227">
        <v>1011</v>
      </c>
      <c r="O227" t="s">
        <v>580</v>
      </c>
      <c r="P227" t="s">
        <v>580</v>
      </c>
      <c r="Q227">
        <v>1</v>
      </c>
      <c r="X227">
        <v>4.7</v>
      </c>
      <c r="Y227">
        <v>0</v>
      </c>
      <c r="Z227">
        <v>0.5</v>
      </c>
      <c r="AA227">
        <v>0</v>
      </c>
      <c r="AB227">
        <v>0</v>
      </c>
      <c r="AC227">
        <v>0</v>
      </c>
      <c r="AD227">
        <v>1</v>
      </c>
      <c r="AE227">
        <v>0</v>
      </c>
      <c r="AF227" t="s">
        <v>1082</v>
      </c>
      <c r="AG227">
        <v>5.875</v>
      </c>
      <c r="AH227">
        <v>2</v>
      </c>
      <c r="AI227">
        <v>39491771</v>
      </c>
      <c r="AJ227">
        <v>226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>
      <c r="A228">
        <f ca="1">ROW(Source!A86)</f>
        <v>86</v>
      </c>
      <c r="B228">
        <v>39491772</v>
      </c>
      <c r="C228">
        <v>39491767</v>
      </c>
      <c r="D228">
        <v>36801792</v>
      </c>
      <c r="E228">
        <v>1</v>
      </c>
      <c r="F228">
        <v>1</v>
      </c>
      <c r="G228">
        <v>1</v>
      </c>
      <c r="H228">
        <v>3</v>
      </c>
      <c r="I228" t="s">
        <v>721</v>
      </c>
      <c r="J228" t="s">
        <v>722</v>
      </c>
      <c r="K228" t="s">
        <v>723</v>
      </c>
      <c r="L228">
        <v>1339</v>
      </c>
      <c r="N228">
        <v>1007</v>
      </c>
      <c r="O228" t="s">
        <v>1249</v>
      </c>
      <c r="P228" t="s">
        <v>1249</v>
      </c>
      <c r="Q228">
        <v>1</v>
      </c>
      <c r="X228">
        <v>3.5</v>
      </c>
      <c r="Y228">
        <v>2.44</v>
      </c>
      <c r="Z228">
        <v>0</v>
      </c>
      <c r="AA228">
        <v>0</v>
      </c>
      <c r="AB228">
        <v>0</v>
      </c>
      <c r="AC228">
        <v>0</v>
      </c>
      <c r="AD228">
        <v>1</v>
      </c>
      <c r="AE228">
        <v>0</v>
      </c>
      <c r="AF228" t="s">
        <v>1067</v>
      </c>
      <c r="AG228">
        <v>3.5</v>
      </c>
      <c r="AH228">
        <v>2</v>
      </c>
      <c r="AI228">
        <v>39491772</v>
      </c>
      <c r="AJ228">
        <v>227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>
      <c r="A229">
        <f ca="1">ROW(Source!A86)</f>
        <v>86</v>
      </c>
      <c r="B229">
        <v>39491773</v>
      </c>
      <c r="C229">
        <v>39491767</v>
      </c>
      <c r="D229">
        <v>36796420</v>
      </c>
      <c r="E229">
        <v>17</v>
      </c>
      <c r="F229">
        <v>1</v>
      </c>
      <c r="G229">
        <v>1</v>
      </c>
      <c r="H229">
        <v>3</v>
      </c>
      <c r="I229" t="s">
        <v>55</v>
      </c>
      <c r="J229" t="s">
        <v>1067</v>
      </c>
      <c r="K229" t="s">
        <v>56</v>
      </c>
      <c r="L229">
        <v>1339</v>
      </c>
      <c r="N229">
        <v>1007</v>
      </c>
      <c r="O229" t="s">
        <v>1249</v>
      </c>
      <c r="P229" t="s">
        <v>1249</v>
      </c>
      <c r="Q229">
        <v>1</v>
      </c>
      <c r="X229">
        <v>2.04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 t="s">
        <v>1067</v>
      </c>
      <c r="AG229">
        <v>2.04</v>
      </c>
      <c r="AH229">
        <v>2</v>
      </c>
      <c r="AI229">
        <v>39491773</v>
      </c>
      <c r="AJ229">
        <v>229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>
      <c r="A230">
        <f ca="1">ROW(Source!A89)</f>
        <v>89</v>
      </c>
      <c r="B230">
        <v>39491778</v>
      </c>
      <c r="C230">
        <v>39491777</v>
      </c>
      <c r="D230">
        <v>37064998</v>
      </c>
      <c r="E230">
        <v>1</v>
      </c>
      <c r="F230">
        <v>1</v>
      </c>
      <c r="G230">
        <v>1</v>
      </c>
      <c r="H230">
        <v>1</v>
      </c>
      <c r="I230" t="s">
        <v>628</v>
      </c>
      <c r="J230" t="s">
        <v>1067</v>
      </c>
      <c r="K230" t="s">
        <v>629</v>
      </c>
      <c r="L230">
        <v>1191</v>
      </c>
      <c r="N230">
        <v>1013</v>
      </c>
      <c r="O230" t="s">
        <v>574</v>
      </c>
      <c r="P230" t="s">
        <v>574</v>
      </c>
      <c r="Q230">
        <v>1</v>
      </c>
      <c r="X230">
        <v>0.5</v>
      </c>
      <c r="Y230">
        <v>0</v>
      </c>
      <c r="Z230">
        <v>0</v>
      </c>
      <c r="AA230">
        <v>0</v>
      </c>
      <c r="AB230">
        <v>7.8</v>
      </c>
      <c r="AC230">
        <v>0</v>
      </c>
      <c r="AD230">
        <v>1</v>
      </c>
      <c r="AE230">
        <v>1</v>
      </c>
      <c r="AF230" t="s">
        <v>63</v>
      </c>
      <c r="AG230">
        <v>1.1499999999999999</v>
      </c>
      <c r="AH230">
        <v>2</v>
      </c>
      <c r="AI230">
        <v>39491778</v>
      </c>
      <c r="AJ230">
        <v>230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>
      <c r="A231">
        <f ca="1">ROW(Source!A89)</f>
        <v>89</v>
      </c>
      <c r="B231">
        <v>39491779</v>
      </c>
      <c r="C231">
        <v>39491777</v>
      </c>
      <c r="D231">
        <v>37064876</v>
      </c>
      <c r="E231">
        <v>1</v>
      </c>
      <c r="F231">
        <v>1</v>
      </c>
      <c r="G231">
        <v>1</v>
      </c>
      <c r="H231">
        <v>1</v>
      </c>
      <c r="I231" t="s">
        <v>575</v>
      </c>
      <c r="J231" t="s">
        <v>1067</v>
      </c>
      <c r="K231" t="s">
        <v>576</v>
      </c>
      <c r="L231">
        <v>1191</v>
      </c>
      <c r="N231">
        <v>1013</v>
      </c>
      <c r="O231" t="s">
        <v>574</v>
      </c>
      <c r="P231" t="s">
        <v>574</v>
      </c>
      <c r="Q231">
        <v>1</v>
      </c>
      <c r="X231">
        <v>0.21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1</v>
      </c>
      <c r="AE231">
        <v>2</v>
      </c>
      <c r="AF231" t="s">
        <v>62</v>
      </c>
      <c r="AG231">
        <v>0.52500000000000002</v>
      </c>
      <c r="AH231">
        <v>2</v>
      </c>
      <c r="AI231">
        <v>39491779</v>
      </c>
      <c r="AJ231">
        <v>231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>
      <c r="A232">
        <f ca="1">ROW(Source!A89)</f>
        <v>89</v>
      </c>
      <c r="B232">
        <v>39491780</v>
      </c>
      <c r="C232">
        <v>39491777</v>
      </c>
      <c r="D232">
        <v>36882452</v>
      </c>
      <c r="E232">
        <v>1</v>
      </c>
      <c r="F232">
        <v>1</v>
      </c>
      <c r="G232">
        <v>1</v>
      </c>
      <c r="H232">
        <v>2</v>
      </c>
      <c r="I232" t="s">
        <v>632</v>
      </c>
      <c r="J232" t="s">
        <v>633</v>
      </c>
      <c r="K232" t="s">
        <v>634</v>
      </c>
      <c r="L232">
        <v>1368</v>
      </c>
      <c r="N232">
        <v>1011</v>
      </c>
      <c r="O232" t="s">
        <v>580</v>
      </c>
      <c r="P232" t="s">
        <v>580</v>
      </c>
      <c r="Q232">
        <v>1</v>
      </c>
      <c r="X232">
        <v>0.21</v>
      </c>
      <c r="Y232">
        <v>0</v>
      </c>
      <c r="Z232">
        <v>31.26</v>
      </c>
      <c r="AA232">
        <v>13.5</v>
      </c>
      <c r="AB232">
        <v>0</v>
      </c>
      <c r="AC232">
        <v>0</v>
      </c>
      <c r="AD232">
        <v>1</v>
      </c>
      <c r="AE232">
        <v>0</v>
      </c>
      <c r="AF232" t="s">
        <v>62</v>
      </c>
      <c r="AG232">
        <v>0.52500000000000002</v>
      </c>
      <c r="AH232">
        <v>2</v>
      </c>
      <c r="AI232">
        <v>39491780</v>
      </c>
      <c r="AJ232">
        <v>232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>
      <c r="A233">
        <f ca="1">ROW(Source!A89)</f>
        <v>89</v>
      </c>
      <c r="B233">
        <v>39491781</v>
      </c>
      <c r="C233">
        <v>39491777</v>
      </c>
      <c r="D233">
        <v>36882569</v>
      </c>
      <c r="E233">
        <v>1</v>
      </c>
      <c r="F233">
        <v>1</v>
      </c>
      <c r="G233">
        <v>1</v>
      </c>
      <c r="H233">
        <v>2</v>
      </c>
      <c r="I233" t="s">
        <v>760</v>
      </c>
      <c r="J233" t="s">
        <v>761</v>
      </c>
      <c r="K233" t="s">
        <v>762</v>
      </c>
      <c r="L233">
        <v>1368</v>
      </c>
      <c r="N233">
        <v>1011</v>
      </c>
      <c r="O233" t="s">
        <v>580</v>
      </c>
      <c r="P233" t="s">
        <v>580</v>
      </c>
      <c r="Q233">
        <v>1</v>
      </c>
      <c r="X233">
        <v>2.3199999999999998</v>
      </c>
      <c r="Y233">
        <v>0</v>
      </c>
      <c r="Z233">
        <v>0.5</v>
      </c>
      <c r="AA233">
        <v>0</v>
      </c>
      <c r="AB233">
        <v>0</v>
      </c>
      <c r="AC233">
        <v>0</v>
      </c>
      <c r="AD233">
        <v>1</v>
      </c>
      <c r="AE233">
        <v>0</v>
      </c>
      <c r="AF233" t="s">
        <v>62</v>
      </c>
      <c r="AG233">
        <v>5.8</v>
      </c>
      <c r="AH233">
        <v>2</v>
      </c>
      <c r="AI233">
        <v>39491781</v>
      </c>
      <c r="AJ233">
        <v>233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>
      <c r="A234">
        <f ca="1">ROW(Source!A89)</f>
        <v>89</v>
      </c>
      <c r="B234">
        <v>39491782</v>
      </c>
      <c r="C234">
        <v>39491777</v>
      </c>
      <c r="D234">
        <v>36796420</v>
      </c>
      <c r="E234">
        <v>17</v>
      </c>
      <c r="F234">
        <v>1</v>
      </c>
      <c r="G234">
        <v>1</v>
      </c>
      <c r="H234">
        <v>3</v>
      </c>
      <c r="I234" t="s">
        <v>55</v>
      </c>
      <c r="J234" t="s">
        <v>1067</v>
      </c>
      <c r="K234" t="s">
        <v>56</v>
      </c>
      <c r="L234">
        <v>1339</v>
      </c>
      <c r="N234">
        <v>1007</v>
      </c>
      <c r="O234" t="s">
        <v>1249</v>
      </c>
      <c r="P234" t="s">
        <v>1249</v>
      </c>
      <c r="Q234">
        <v>1</v>
      </c>
      <c r="X234">
        <v>0.51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 t="s">
        <v>61</v>
      </c>
      <c r="AG234">
        <v>1.02</v>
      </c>
      <c r="AH234">
        <v>2</v>
      </c>
      <c r="AI234">
        <v>39491782</v>
      </c>
      <c r="AJ234">
        <v>235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>
      <c r="A235">
        <f ca="1">ROW(Source!A92)</f>
        <v>92</v>
      </c>
      <c r="B235">
        <v>39283717</v>
      </c>
      <c r="C235">
        <v>39283716</v>
      </c>
      <c r="D235">
        <v>37065248</v>
      </c>
      <c r="E235">
        <v>1</v>
      </c>
      <c r="F235">
        <v>1</v>
      </c>
      <c r="G235">
        <v>1</v>
      </c>
      <c r="H235">
        <v>1</v>
      </c>
      <c r="I235" t="s">
        <v>584</v>
      </c>
      <c r="J235" t="s">
        <v>1067</v>
      </c>
      <c r="K235" t="s">
        <v>585</v>
      </c>
      <c r="L235">
        <v>1191</v>
      </c>
      <c r="N235">
        <v>1013</v>
      </c>
      <c r="O235" t="s">
        <v>574</v>
      </c>
      <c r="P235" t="s">
        <v>574</v>
      </c>
      <c r="Q235">
        <v>1</v>
      </c>
      <c r="X235">
        <v>30.73</v>
      </c>
      <c r="Y235">
        <v>0</v>
      </c>
      <c r="Z235">
        <v>0</v>
      </c>
      <c r="AA235">
        <v>0</v>
      </c>
      <c r="AB235">
        <v>8.5299999999999994</v>
      </c>
      <c r="AC235">
        <v>0</v>
      </c>
      <c r="AD235">
        <v>1</v>
      </c>
      <c r="AE235">
        <v>1</v>
      </c>
      <c r="AF235" t="s">
        <v>1083</v>
      </c>
      <c r="AG235">
        <v>35.339500000000001</v>
      </c>
      <c r="AH235">
        <v>2</v>
      </c>
      <c r="AI235">
        <v>39283717</v>
      </c>
      <c r="AJ235">
        <v>236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>
      <c r="A236">
        <f ca="1">ROW(Source!A92)</f>
        <v>92</v>
      </c>
      <c r="B236">
        <v>39283718</v>
      </c>
      <c r="C236">
        <v>39283716</v>
      </c>
      <c r="D236">
        <v>37064876</v>
      </c>
      <c r="E236">
        <v>1</v>
      </c>
      <c r="F236">
        <v>1</v>
      </c>
      <c r="G236">
        <v>1</v>
      </c>
      <c r="H236">
        <v>1</v>
      </c>
      <c r="I236" t="s">
        <v>575</v>
      </c>
      <c r="J236" t="s">
        <v>1067</v>
      </c>
      <c r="K236" t="s">
        <v>576</v>
      </c>
      <c r="L236">
        <v>1191</v>
      </c>
      <c r="N236">
        <v>1013</v>
      </c>
      <c r="O236" t="s">
        <v>574</v>
      </c>
      <c r="P236" t="s">
        <v>574</v>
      </c>
      <c r="Q236">
        <v>1</v>
      </c>
      <c r="X236">
        <v>0.09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1</v>
      </c>
      <c r="AE236">
        <v>2</v>
      </c>
      <c r="AF236" t="s">
        <v>1082</v>
      </c>
      <c r="AG236">
        <v>0.11249999999999999</v>
      </c>
      <c r="AH236">
        <v>2</v>
      </c>
      <c r="AI236">
        <v>39283718</v>
      </c>
      <c r="AJ236">
        <v>237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>
      <c r="A237">
        <f ca="1">ROW(Source!A92)</f>
        <v>92</v>
      </c>
      <c r="B237">
        <v>39283719</v>
      </c>
      <c r="C237">
        <v>39283716</v>
      </c>
      <c r="D237">
        <v>36882448</v>
      </c>
      <c r="E237">
        <v>1</v>
      </c>
      <c r="F237">
        <v>1</v>
      </c>
      <c r="G237">
        <v>1</v>
      </c>
      <c r="H237">
        <v>2</v>
      </c>
      <c r="I237" t="s">
        <v>763</v>
      </c>
      <c r="J237" t="s">
        <v>764</v>
      </c>
      <c r="K237" t="s">
        <v>765</v>
      </c>
      <c r="L237">
        <v>1368</v>
      </c>
      <c r="N237">
        <v>1011</v>
      </c>
      <c r="O237" t="s">
        <v>580</v>
      </c>
      <c r="P237" t="s">
        <v>580</v>
      </c>
      <c r="Q237">
        <v>1</v>
      </c>
      <c r="X237">
        <v>7.0000000000000007E-2</v>
      </c>
      <c r="Y237">
        <v>0</v>
      </c>
      <c r="Z237">
        <v>27.66</v>
      </c>
      <c r="AA237">
        <v>11.6</v>
      </c>
      <c r="AB237">
        <v>0</v>
      </c>
      <c r="AC237">
        <v>0</v>
      </c>
      <c r="AD237">
        <v>1</v>
      </c>
      <c r="AE237">
        <v>0</v>
      </c>
      <c r="AF237" t="s">
        <v>1082</v>
      </c>
      <c r="AG237">
        <v>8.7500000000000008E-2</v>
      </c>
      <c r="AH237">
        <v>2</v>
      </c>
      <c r="AI237">
        <v>39283719</v>
      </c>
      <c r="AJ237">
        <v>238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>
      <c r="A238">
        <f ca="1">ROW(Source!A92)</f>
        <v>92</v>
      </c>
      <c r="B238">
        <v>39283720</v>
      </c>
      <c r="C238">
        <v>39283716</v>
      </c>
      <c r="D238">
        <v>36883554</v>
      </c>
      <c r="E238">
        <v>1</v>
      </c>
      <c r="F238">
        <v>1</v>
      </c>
      <c r="G238">
        <v>1</v>
      </c>
      <c r="H238">
        <v>2</v>
      </c>
      <c r="I238" t="s">
        <v>577</v>
      </c>
      <c r="J238" t="s">
        <v>578</v>
      </c>
      <c r="K238" t="s">
        <v>579</v>
      </c>
      <c r="L238">
        <v>1368</v>
      </c>
      <c r="N238">
        <v>1011</v>
      </c>
      <c r="O238" t="s">
        <v>580</v>
      </c>
      <c r="P238" t="s">
        <v>580</v>
      </c>
      <c r="Q238">
        <v>1</v>
      </c>
      <c r="X238">
        <v>0.02</v>
      </c>
      <c r="Y238">
        <v>0</v>
      </c>
      <c r="Z238">
        <v>65.709999999999994</v>
      </c>
      <c r="AA238">
        <v>11.6</v>
      </c>
      <c r="AB238">
        <v>0</v>
      </c>
      <c r="AC238">
        <v>0</v>
      </c>
      <c r="AD238">
        <v>1</v>
      </c>
      <c r="AE238">
        <v>0</v>
      </c>
      <c r="AF238" t="s">
        <v>1082</v>
      </c>
      <c r="AG238">
        <v>2.5000000000000001E-2</v>
      </c>
      <c r="AH238">
        <v>2</v>
      </c>
      <c r="AI238">
        <v>39283720</v>
      </c>
      <c r="AJ238">
        <v>239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>
      <c r="A239">
        <f ca="1">ROW(Source!A92)</f>
        <v>92</v>
      </c>
      <c r="B239">
        <v>39283721</v>
      </c>
      <c r="C239">
        <v>39283716</v>
      </c>
      <c r="D239">
        <v>36801792</v>
      </c>
      <c r="E239">
        <v>1</v>
      </c>
      <c r="F239">
        <v>1</v>
      </c>
      <c r="G239">
        <v>1</v>
      </c>
      <c r="H239">
        <v>3</v>
      </c>
      <c r="I239" t="s">
        <v>721</v>
      </c>
      <c r="J239" t="s">
        <v>722</v>
      </c>
      <c r="K239" t="s">
        <v>723</v>
      </c>
      <c r="L239">
        <v>1339</v>
      </c>
      <c r="N239">
        <v>1007</v>
      </c>
      <c r="O239" t="s">
        <v>1249</v>
      </c>
      <c r="P239" t="s">
        <v>1249</v>
      </c>
      <c r="Q239">
        <v>1</v>
      </c>
      <c r="X239">
        <v>0.16</v>
      </c>
      <c r="Y239">
        <v>2.44</v>
      </c>
      <c r="Z239">
        <v>0</v>
      </c>
      <c r="AA239">
        <v>0</v>
      </c>
      <c r="AB239">
        <v>0</v>
      </c>
      <c r="AC239">
        <v>0</v>
      </c>
      <c r="AD239">
        <v>1</v>
      </c>
      <c r="AE239">
        <v>0</v>
      </c>
      <c r="AF239" t="s">
        <v>1067</v>
      </c>
      <c r="AG239">
        <v>0.16</v>
      </c>
      <c r="AH239">
        <v>2</v>
      </c>
      <c r="AI239">
        <v>39283721</v>
      </c>
      <c r="AJ239">
        <v>240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>
      <c r="A240">
        <f ca="1">ROW(Source!A92)</f>
        <v>92</v>
      </c>
      <c r="B240">
        <v>39283722</v>
      </c>
      <c r="C240">
        <v>39283716</v>
      </c>
      <c r="D240">
        <v>36807409</v>
      </c>
      <c r="E240">
        <v>1</v>
      </c>
      <c r="F240">
        <v>1</v>
      </c>
      <c r="G240">
        <v>1</v>
      </c>
      <c r="H240">
        <v>3</v>
      </c>
      <c r="I240" t="s">
        <v>766</v>
      </c>
      <c r="J240" t="s">
        <v>767</v>
      </c>
      <c r="K240" t="s">
        <v>768</v>
      </c>
      <c r="L240">
        <v>1348</v>
      </c>
      <c r="N240">
        <v>1009</v>
      </c>
      <c r="O240" t="s">
        <v>1097</v>
      </c>
      <c r="P240" t="s">
        <v>1097</v>
      </c>
      <c r="Q240">
        <v>1000</v>
      </c>
      <c r="X240">
        <v>0.45</v>
      </c>
      <c r="Y240">
        <v>11686</v>
      </c>
      <c r="Z240">
        <v>0</v>
      </c>
      <c r="AA240">
        <v>0</v>
      </c>
      <c r="AB240">
        <v>0</v>
      </c>
      <c r="AC240">
        <v>0</v>
      </c>
      <c r="AD240">
        <v>1</v>
      </c>
      <c r="AE240">
        <v>0</v>
      </c>
      <c r="AF240" t="s">
        <v>1067</v>
      </c>
      <c r="AG240">
        <v>0.45</v>
      </c>
      <c r="AH240">
        <v>2</v>
      </c>
      <c r="AI240">
        <v>39283722</v>
      </c>
      <c r="AJ240">
        <v>241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>
      <c r="A241">
        <f ca="1">ROW(Source!A92)</f>
        <v>92</v>
      </c>
      <c r="B241">
        <v>39283723</v>
      </c>
      <c r="C241">
        <v>39283716</v>
      </c>
      <c r="D241">
        <v>36837972</v>
      </c>
      <c r="E241">
        <v>1</v>
      </c>
      <c r="F241">
        <v>1</v>
      </c>
      <c r="G241">
        <v>1</v>
      </c>
      <c r="H241">
        <v>3</v>
      </c>
      <c r="I241" t="s">
        <v>769</v>
      </c>
      <c r="J241" t="s">
        <v>770</v>
      </c>
      <c r="K241" t="s">
        <v>771</v>
      </c>
      <c r="L241">
        <v>1346</v>
      </c>
      <c r="N241">
        <v>1009</v>
      </c>
      <c r="O241" t="s">
        <v>1227</v>
      </c>
      <c r="P241" t="s">
        <v>1227</v>
      </c>
      <c r="Q241">
        <v>1</v>
      </c>
      <c r="X241">
        <v>30</v>
      </c>
      <c r="Y241">
        <v>15.25</v>
      </c>
      <c r="Z241">
        <v>0</v>
      </c>
      <c r="AA241">
        <v>0</v>
      </c>
      <c r="AB241">
        <v>0</v>
      </c>
      <c r="AC241">
        <v>0</v>
      </c>
      <c r="AD241">
        <v>1</v>
      </c>
      <c r="AE241">
        <v>0</v>
      </c>
      <c r="AF241" t="s">
        <v>1067</v>
      </c>
      <c r="AG241">
        <v>30</v>
      </c>
      <c r="AH241">
        <v>2</v>
      </c>
      <c r="AI241">
        <v>39283723</v>
      </c>
      <c r="AJ241">
        <v>242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>
      <c r="A242">
        <f ca="1">ROW(Source!A93)</f>
        <v>93</v>
      </c>
      <c r="B242">
        <v>39283725</v>
      </c>
      <c r="C242">
        <v>39283724</v>
      </c>
      <c r="D242">
        <v>37065248</v>
      </c>
      <c r="E242">
        <v>1</v>
      </c>
      <c r="F242">
        <v>1</v>
      </c>
      <c r="G242">
        <v>1</v>
      </c>
      <c r="H242">
        <v>1</v>
      </c>
      <c r="I242" t="s">
        <v>584</v>
      </c>
      <c r="J242" t="s">
        <v>1067</v>
      </c>
      <c r="K242" t="s">
        <v>585</v>
      </c>
      <c r="L242">
        <v>1191</v>
      </c>
      <c r="N242">
        <v>1013</v>
      </c>
      <c r="O242" t="s">
        <v>574</v>
      </c>
      <c r="P242" t="s">
        <v>574</v>
      </c>
      <c r="Q242">
        <v>1</v>
      </c>
      <c r="X242">
        <v>2.33</v>
      </c>
      <c r="Y242">
        <v>0</v>
      </c>
      <c r="Z242">
        <v>0</v>
      </c>
      <c r="AA242">
        <v>0</v>
      </c>
      <c r="AB242">
        <v>8.5299999999999994</v>
      </c>
      <c r="AC242">
        <v>0</v>
      </c>
      <c r="AD242">
        <v>1</v>
      </c>
      <c r="AE242">
        <v>1</v>
      </c>
      <c r="AF242" t="s">
        <v>76</v>
      </c>
      <c r="AG242">
        <v>72.346500000000006</v>
      </c>
      <c r="AH242">
        <v>2</v>
      </c>
      <c r="AI242">
        <v>39283725</v>
      </c>
      <c r="AJ242">
        <v>243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>
      <c r="A243">
        <f ca="1">ROW(Source!A93)</f>
        <v>93</v>
      </c>
      <c r="B243">
        <v>39283726</v>
      </c>
      <c r="C243">
        <v>39283724</v>
      </c>
      <c r="D243">
        <v>37064876</v>
      </c>
      <c r="E243">
        <v>1</v>
      </c>
      <c r="F243">
        <v>1</v>
      </c>
      <c r="G243">
        <v>1</v>
      </c>
      <c r="H243">
        <v>1</v>
      </c>
      <c r="I243" t="s">
        <v>575</v>
      </c>
      <c r="J243" t="s">
        <v>1067</v>
      </c>
      <c r="K243" t="s">
        <v>576</v>
      </c>
      <c r="L243">
        <v>1191</v>
      </c>
      <c r="N243">
        <v>1013</v>
      </c>
      <c r="O243" t="s">
        <v>574</v>
      </c>
      <c r="P243" t="s">
        <v>574</v>
      </c>
      <c r="Q243">
        <v>1</v>
      </c>
      <c r="X243">
        <v>0.03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1</v>
      </c>
      <c r="AE243">
        <v>2</v>
      </c>
      <c r="AF243" t="s">
        <v>75</v>
      </c>
      <c r="AG243">
        <v>1.0125</v>
      </c>
      <c r="AH243">
        <v>2</v>
      </c>
      <c r="AI243">
        <v>39283726</v>
      </c>
      <c r="AJ243">
        <v>244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>
      <c r="A244">
        <f ca="1">ROW(Source!A93)</f>
        <v>93</v>
      </c>
      <c r="B244">
        <v>39283727</v>
      </c>
      <c r="C244">
        <v>39283724</v>
      </c>
      <c r="D244">
        <v>36882448</v>
      </c>
      <c r="E244">
        <v>1</v>
      </c>
      <c r="F244">
        <v>1</v>
      </c>
      <c r="G244">
        <v>1</v>
      </c>
      <c r="H244">
        <v>2</v>
      </c>
      <c r="I244" t="s">
        <v>763</v>
      </c>
      <c r="J244" t="s">
        <v>764</v>
      </c>
      <c r="K244" t="s">
        <v>765</v>
      </c>
      <c r="L244">
        <v>1368</v>
      </c>
      <c r="N244">
        <v>1011</v>
      </c>
      <c r="O244" t="s">
        <v>580</v>
      </c>
      <c r="P244" t="s">
        <v>580</v>
      </c>
      <c r="Q244">
        <v>1</v>
      </c>
      <c r="X244">
        <v>1.9E-2</v>
      </c>
      <c r="Y244">
        <v>0</v>
      </c>
      <c r="Z244">
        <v>27.66</v>
      </c>
      <c r="AA244">
        <v>11.6</v>
      </c>
      <c r="AB244">
        <v>0</v>
      </c>
      <c r="AC244">
        <v>0</v>
      </c>
      <c r="AD244">
        <v>1</v>
      </c>
      <c r="AE244">
        <v>0</v>
      </c>
      <c r="AF244" t="s">
        <v>75</v>
      </c>
      <c r="AG244">
        <v>0.64124999999999999</v>
      </c>
      <c r="AH244">
        <v>2</v>
      </c>
      <c r="AI244">
        <v>39283727</v>
      </c>
      <c r="AJ244">
        <v>245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>
      <c r="A245">
        <f ca="1">ROW(Source!A93)</f>
        <v>93</v>
      </c>
      <c r="B245">
        <v>39283728</v>
      </c>
      <c r="C245">
        <v>39283724</v>
      </c>
      <c r="D245">
        <v>36883554</v>
      </c>
      <c r="E245">
        <v>1</v>
      </c>
      <c r="F245">
        <v>1</v>
      </c>
      <c r="G245">
        <v>1</v>
      </c>
      <c r="H245">
        <v>2</v>
      </c>
      <c r="I245" t="s">
        <v>577</v>
      </c>
      <c r="J245" t="s">
        <v>578</v>
      </c>
      <c r="K245" t="s">
        <v>579</v>
      </c>
      <c r="L245">
        <v>1368</v>
      </c>
      <c r="N245">
        <v>1011</v>
      </c>
      <c r="O245" t="s">
        <v>580</v>
      </c>
      <c r="P245" t="s">
        <v>580</v>
      </c>
      <c r="Q245">
        <v>1</v>
      </c>
      <c r="X245">
        <v>6.0000000000000001E-3</v>
      </c>
      <c r="Y245">
        <v>0</v>
      </c>
      <c r="Z245">
        <v>65.709999999999994</v>
      </c>
      <c r="AA245">
        <v>11.6</v>
      </c>
      <c r="AB245">
        <v>0</v>
      </c>
      <c r="AC245">
        <v>0</v>
      </c>
      <c r="AD245">
        <v>1</v>
      </c>
      <c r="AE245">
        <v>0</v>
      </c>
      <c r="AF245" t="s">
        <v>75</v>
      </c>
      <c r="AG245">
        <v>0.20249999999999999</v>
      </c>
      <c r="AH245">
        <v>2</v>
      </c>
      <c r="AI245">
        <v>39283728</v>
      </c>
      <c r="AJ245">
        <v>246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>
      <c r="A246">
        <f ca="1">ROW(Source!A93)</f>
        <v>93</v>
      </c>
      <c r="B246">
        <v>39283729</v>
      </c>
      <c r="C246">
        <v>39283724</v>
      </c>
      <c r="D246">
        <v>36801792</v>
      </c>
      <c r="E246">
        <v>1</v>
      </c>
      <c r="F246">
        <v>1</v>
      </c>
      <c r="G246">
        <v>1</v>
      </c>
      <c r="H246">
        <v>3</v>
      </c>
      <c r="I246" t="s">
        <v>721</v>
      </c>
      <c r="J246" t="s">
        <v>722</v>
      </c>
      <c r="K246" t="s">
        <v>723</v>
      </c>
      <c r="L246">
        <v>1339</v>
      </c>
      <c r="N246">
        <v>1007</v>
      </c>
      <c r="O246" t="s">
        <v>1249</v>
      </c>
      <c r="P246" t="s">
        <v>1249</v>
      </c>
      <c r="Q246">
        <v>1</v>
      </c>
      <c r="X246">
        <v>4.2000000000000003E-2</v>
      </c>
      <c r="Y246">
        <v>2.44</v>
      </c>
      <c r="Z246">
        <v>0</v>
      </c>
      <c r="AA246">
        <v>0</v>
      </c>
      <c r="AB246">
        <v>0</v>
      </c>
      <c r="AC246">
        <v>0</v>
      </c>
      <c r="AD246">
        <v>1</v>
      </c>
      <c r="AE246">
        <v>0</v>
      </c>
      <c r="AF246" t="s">
        <v>74</v>
      </c>
      <c r="AG246">
        <v>1.1340000000000001</v>
      </c>
      <c r="AH246">
        <v>2</v>
      </c>
      <c r="AI246">
        <v>39283729</v>
      </c>
      <c r="AJ246">
        <v>247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>
      <c r="A247">
        <f ca="1">ROW(Source!A93)</f>
        <v>93</v>
      </c>
      <c r="B247">
        <v>39283730</v>
      </c>
      <c r="C247">
        <v>39283724</v>
      </c>
      <c r="D247">
        <v>36807409</v>
      </c>
      <c r="E247">
        <v>1</v>
      </c>
      <c r="F247">
        <v>1</v>
      </c>
      <c r="G247">
        <v>1</v>
      </c>
      <c r="H247">
        <v>3</v>
      </c>
      <c r="I247" t="s">
        <v>766</v>
      </c>
      <c r="J247" t="s">
        <v>767</v>
      </c>
      <c r="K247" t="s">
        <v>768</v>
      </c>
      <c r="L247">
        <v>1348</v>
      </c>
      <c r="N247">
        <v>1009</v>
      </c>
      <c r="O247" t="s">
        <v>1097</v>
      </c>
      <c r="P247" t="s">
        <v>1097</v>
      </c>
      <c r="Q247">
        <v>1000</v>
      </c>
      <c r="X247">
        <v>0.15</v>
      </c>
      <c r="Y247">
        <v>11686</v>
      </c>
      <c r="Z247">
        <v>0</v>
      </c>
      <c r="AA247">
        <v>0</v>
      </c>
      <c r="AB247">
        <v>0</v>
      </c>
      <c r="AC247">
        <v>0</v>
      </c>
      <c r="AD247">
        <v>1</v>
      </c>
      <c r="AE247">
        <v>0</v>
      </c>
      <c r="AF247" t="s">
        <v>74</v>
      </c>
      <c r="AG247">
        <v>4.05</v>
      </c>
      <c r="AH247">
        <v>2</v>
      </c>
      <c r="AI247">
        <v>39283730</v>
      </c>
      <c r="AJ247">
        <v>248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>
      <c r="A248">
        <f ca="1">ROW(Source!A94)</f>
        <v>94</v>
      </c>
      <c r="B248">
        <v>39486713</v>
      </c>
      <c r="C248">
        <v>39486712</v>
      </c>
      <c r="D248">
        <v>37064978</v>
      </c>
      <c r="E248">
        <v>1</v>
      </c>
      <c r="F248">
        <v>1</v>
      </c>
      <c r="G248">
        <v>1</v>
      </c>
      <c r="H248">
        <v>1</v>
      </c>
      <c r="I248" t="s">
        <v>772</v>
      </c>
      <c r="J248" t="s">
        <v>1067</v>
      </c>
      <c r="K248" t="s">
        <v>773</v>
      </c>
      <c r="L248">
        <v>1191</v>
      </c>
      <c r="N248">
        <v>1013</v>
      </c>
      <c r="O248" t="s">
        <v>574</v>
      </c>
      <c r="P248" t="s">
        <v>574</v>
      </c>
      <c r="Q248">
        <v>1</v>
      </c>
      <c r="X248">
        <v>89.32</v>
      </c>
      <c r="Y248">
        <v>0</v>
      </c>
      <c r="Z248">
        <v>0</v>
      </c>
      <c r="AA248">
        <v>0</v>
      </c>
      <c r="AB248">
        <v>8.86</v>
      </c>
      <c r="AC248">
        <v>0</v>
      </c>
      <c r="AD248">
        <v>1</v>
      </c>
      <c r="AE248">
        <v>1</v>
      </c>
      <c r="AF248" t="s">
        <v>1083</v>
      </c>
      <c r="AG248">
        <v>102.71799999999999</v>
      </c>
      <c r="AH248">
        <v>2</v>
      </c>
      <c r="AI248">
        <v>39486713</v>
      </c>
      <c r="AJ248">
        <v>249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>
      <c r="A249">
        <f ca="1">ROW(Source!A94)</f>
        <v>94</v>
      </c>
      <c r="B249">
        <v>39486714</v>
      </c>
      <c r="C249">
        <v>39486712</v>
      </c>
      <c r="D249">
        <v>37064876</v>
      </c>
      <c r="E249">
        <v>1</v>
      </c>
      <c r="F249">
        <v>1</v>
      </c>
      <c r="G249">
        <v>1</v>
      </c>
      <c r="H249">
        <v>1</v>
      </c>
      <c r="I249" t="s">
        <v>575</v>
      </c>
      <c r="J249" t="s">
        <v>1067</v>
      </c>
      <c r="K249" t="s">
        <v>576</v>
      </c>
      <c r="L249">
        <v>1191</v>
      </c>
      <c r="N249">
        <v>1013</v>
      </c>
      <c r="O249" t="s">
        <v>574</v>
      </c>
      <c r="P249" t="s">
        <v>574</v>
      </c>
      <c r="Q249">
        <v>1</v>
      </c>
      <c r="X249">
        <v>22.65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1</v>
      </c>
      <c r="AE249">
        <v>2</v>
      </c>
      <c r="AF249" t="s">
        <v>1082</v>
      </c>
      <c r="AG249">
        <v>28.3125</v>
      </c>
      <c r="AH249">
        <v>2</v>
      </c>
      <c r="AI249">
        <v>39486714</v>
      </c>
      <c r="AJ249">
        <v>250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>
      <c r="A250">
        <f ca="1">ROW(Source!A94)</f>
        <v>94</v>
      </c>
      <c r="B250">
        <v>39486715</v>
      </c>
      <c r="C250">
        <v>39486712</v>
      </c>
      <c r="D250">
        <v>36882452</v>
      </c>
      <c r="E250">
        <v>1</v>
      </c>
      <c r="F250">
        <v>1</v>
      </c>
      <c r="G250">
        <v>1</v>
      </c>
      <c r="H250">
        <v>2</v>
      </c>
      <c r="I250" t="s">
        <v>632</v>
      </c>
      <c r="J250" t="s">
        <v>633</v>
      </c>
      <c r="K250" t="s">
        <v>634</v>
      </c>
      <c r="L250">
        <v>1368</v>
      </c>
      <c r="N250">
        <v>1011</v>
      </c>
      <c r="O250" t="s">
        <v>580</v>
      </c>
      <c r="P250" t="s">
        <v>580</v>
      </c>
      <c r="Q250">
        <v>1</v>
      </c>
      <c r="X250">
        <v>0.74</v>
      </c>
      <c r="Y250">
        <v>0</v>
      </c>
      <c r="Z250">
        <v>31.26</v>
      </c>
      <c r="AA250">
        <v>13.5</v>
      </c>
      <c r="AB250">
        <v>0</v>
      </c>
      <c r="AC250">
        <v>0</v>
      </c>
      <c r="AD250">
        <v>1</v>
      </c>
      <c r="AE250">
        <v>0</v>
      </c>
      <c r="AF250" t="s">
        <v>1082</v>
      </c>
      <c r="AG250">
        <v>0.92500000000000004</v>
      </c>
      <c r="AH250">
        <v>2</v>
      </c>
      <c r="AI250">
        <v>39486715</v>
      </c>
      <c r="AJ250">
        <v>251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>
      <c r="A251">
        <f ca="1">ROW(Source!A94)</f>
        <v>94</v>
      </c>
      <c r="B251">
        <v>39486716</v>
      </c>
      <c r="C251">
        <v>39486712</v>
      </c>
      <c r="D251">
        <v>36882622</v>
      </c>
      <c r="E251">
        <v>1</v>
      </c>
      <c r="F251">
        <v>1</v>
      </c>
      <c r="G251">
        <v>1</v>
      </c>
      <c r="H251">
        <v>2</v>
      </c>
      <c r="I251" t="s">
        <v>774</v>
      </c>
      <c r="J251" t="s">
        <v>775</v>
      </c>
      <c r="K251" t="s">
        <v>776</v>
      </c>
      <c r="L251">
        <v>1368</v>
      </c>
      <c r="N251">
        <v>1011</v>
      </c>
      <c r="O251" t="s">
        <v>580</v>
      </c>
      <c r="P251" t="s">
        <v>580</v>
      </c>
      <c r="Q251">
        <v>1</v>
      </c>
      <c r="X251">
        <v>20.85</v>
      </c>
      <c r="Y251">
        <v>0</v>
      </c>
      <c r="Z251">
        <v>16.309999999999999</v>
      </c>
      <c r="AA251">
        <v>10.06</v>
      </c>
      <c r="AB251">
        <v>0</v>
      </c>
      <c r="AC251">
        <v>0</v>
      </c>
      <c r="AD251">
        <v>1</v>
      </c>
      <c r="AE251">
        <v>0</v>
      </c>
      <c r="AF251" t="s">
        <v>1082</v>
      </c>
      <c r="AG251">
        <v>26.0625</v>
      </c>
      <c r="AH251">
        <v>2</v>
      </c>
      <c r="AI251">
        <v>39486716</v>
      </c>
      <c r="AJ251">
        <v>252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>
      <c r="A252">
        <f ca="1">ROW(Source!A94)</f>
        <v>94</v>
      </c>
      <c r="B252">
        <v>39486717</v>
      </c>
      <c r="C252">
        <v>39486712</v>
      </c>
      <c r="D252">
        <v>36883554</v>
      </c>
      <c r="E252">
        <v>1</v>
      </c>
      <c r="F252">
        <v>1</v>
      </c>
      <c r="G252">
        <v>1</v>
      </c>
      <c r="H252">
        <v>2</v>
      </c>
      <c r="I252" t="s">
        <v>577</v>
      </c>
      <c r="J252" t="s">
        <v>578</v>
      </c>
      <c r="K252" t="s">
        <v>579</v>
      </c>
      <c r="L252">
        <v>1368</v>
      </c>
      <c r="N252">
        <v>1011</v>
      </c>
      <c r="O252" t="s">
        <v>580</v>
      </c>
      <c r="P252" t="s">
        <v>580</v>
      </c>
      <c r="Q252">
        <v>1</v>
      </c>
      <c r="X252">
        <v>1.06</v>
      </c>
      <c r="Y252">
        <v>0</v>
      </c>
      <c r="Z252">
        <v>65.709999999999994</v>
      </c>
      <c r="AA252">
        <v>11.6</v>
      </c>
      <c r="AB252">
        <v>0</v>
      </c>
      <c r="AC252">
        <v>0</v>
      </c>
      <c r="AD252">
        <v>1</v>
      </c>
      <c r="AE252">
        <v>0</v>
      </c>
      <c r="AF252" t="s">
        <v>1082</v>
      </c>
      <c r="AG252">
        <v>1.3250000000000002</v>
      </c>
      <c r="AH252">
        <v>2</v>
      </c>
      <c r="AI252">
        <v>39486717</v>
      </c>
      <c r="AJ252">
        <v>253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>
      <c r="A253">
        <f ca="1">ROW(Source!A94)</f>
        <v>94</v>
      </c>
      <c r="B253">
        <v>39486718</v>
      </c>
      <c r="C253">
        <v>39486712</v>
      </c>
      <c r="D253">
        <v>36884462</v>
      </c>
      <c r="E253">
        <v>1</v>
      </c>
      <c r="F253">
        <v>1</v>
      </c>
      <c r="G253">
        <v>1</v>
      </c>
      <c r="H253">
        <v>2</v>
      </c>
      <c r="I253" t="s">
        <v>777</v>
      </c>
      <c r="J253" t="s">
        <v>778</v>
      </c>
      <c r="K253" t="s">
        <v>779</v>
      </c>
      <c r="L253">
        <v>1368</v>
      </c>
      <c r="N253">
        <v>1011</v>
      </c>
      <c r="O253" t="s">
        <v>580</v>
      </c>
      <c r="P253" t="s">
        <v>580</v>
      </c>
      <c r="Q253">
        <v>1</v>
      </c>
      <c r="X253">
        <v>4</v>
      </c>
      <c r="Y253">
        <v>0</v>
      </c>
      <c r="Z253">
        <v>1.5</v>
      </c>
      <c r="AA253">
        <v>0</v>
      </c>
      <c r="AB253">
        <v>0</v>
      </c>
      <c r="AC253">
        <v>0</v>
      </c>
      <c r="AD253">
        <v>1</v>
      </c>
      <c r="AE253">
        <v>0</v>
      </c>
      <c r="AF253" t="s">
        <v>1082</v>
      </c>
      <c r="AG253">
        <v>5</v>
      </c>
      <c r="AH253">
        <v>2</v>
      </c>
      <c r="AI253">
        <v>39486718</v>
      </c>
      <c r="AJ253">
        <v>254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>
      <c r="A254">
        <f ca="1">ROW(Source!A94)</f>
        <v>94</v>
      </c>
      <c r="B254">
        <v>39486719</v>
      </c>
      <c r="C254">
        <v>39486712</v>
      </c>
      <c r="D254">
        <v>36800418</v>
      </c>
      <c r="E254">
        <v>1</v>
      </c>
      <c r="F254">
        <v>1</v>
      </c>
      <c r="G254">
        <v>1</v>
      </c>
      <c r="H254">
        <v>3</v>
      </c>
      <c r="I254" t="s">
        <v>780</v>
      </c>
      <c r="J254" t="s">
        <v>781</v>
      </c>
      <c r="K254" t="s">
        <v>782</v>
      </c>
      <c r="L254">
        <v>1348</v>
      </c>
      <c r="N254">
        <v>1009</v>
      </c>
      <c r="O254" t="s">
        <v>1097</v>
      </c>
      <c r="P254" t="s">
        <v>1097</v>
      </c>
      <c r="Q254">
        <v>1000</v>
      </c>
      <c r="X254">
        <v>3.0000000000000001E-3</v>
      </c>
      <c r="Y254">
        <v>3060</v>
      </c>
      <c r="Z254">
        <v>0</v>
      </c>
      <c r="AA254">
        <v>0</v>
      </c>
      <c r="AB254">
        <v>0</v>
      </c>
      <c r="AC254">
        <v>0</v>
      </c>
      <c r="AD254">
        <v>1</v>
      </c>
      <c r="AE254">
        <v>0</v>
      </c>
      <c r="AF254" t="s">
        <v>1067</v>
      </c>
      <c r="AG254">
        <v>3.0000000000000001E-3</v>
      </c>
      <c r="AH254">
        <v>2</v>
      </c>
      <c r="AI254">
        <v>39486719</v>
      </c>
      <c r="AJ254">
        <v>255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>
      <c r="A255">
        <f ca="1">ROW(Source!A94)</f>
        <v>94</v>
      </c>
      <c r="B255">
        <v>39486720</v>
      </c>
      <c r="C255">
        <v>39486712</v>
      </c>
      <c r="D255">
        <v>36801792</v>
      </c>
      <c r="E255">
        <v>1</v>
      </c>
      <c r="F255">
        <v>1</v>
      </c>
      <c r="G255">
        <v>1</v>
      </c>
      <c r="H255">
        <v>3</v>
      </c>
      <c r="I255" t="s">
        <v>721</v>
      </c>
      <c r="J255" t="s">
        <v>722</v>
      </c>
      <c r="K255" t="s">
        <v>723</v>
      </c>
      <c r="L255">
        <v>1339</v>
      </c>
      <c r="N255">
        <v>1007</v>
      </c>
      <c r="O255" t="s">
        <v>1249</v>
      </c>
      <c r="P255" t="s">
        <v>1249</v>
      </c>
      <c r="Q255">
        <v>1</v>
      </c>
      <c r="X255">
        <v>0.435</v>
      </c>
      <c r="Y255">
        <v>2.44</v>
      </c>
      <c r="Z255">
        <v>0</v>
      </c>
      <c r="AA255">
        <v>0</v>
      </c>
      <c r="AB255">
        <v>0</v>
      </c>
      <c r="AC255">
        <v>0</v>
      </c>
      <c r="AD255">
        <v>1</v>
      </c>
      <c r="AE255">
        <v>0</v>
      </c>
      <c r="AF255" t="s">
        <v>1067</v>
      </c>
      <c r="AG255">
        <v>0.435</v>
      </c>
      <c r="AH255">
        <v>2</v>
      </c>
      <c r="AI255">
        <v>39486720</v>
      </c>
      <c r="AJ255">
        <v>256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>
      <c r="A256">
        <f ca="1">ROW(Source!A94)</f>
        <v>94</v>
      </c>
      <c r="B256">
        <v>39486721</v>
      </c>
      <c r="C256">
        <v>39486712</v>
      </c>
      <c r="D256">
        <v>36802225</v>
      </c>
      <c r="E256">
        <v>1</v>
      </c>
      <c r="F256">
        <v>1</v>
      </c>
      <c r="G256">
        <v>1</v>
      </c>
      <c r="H256">
        <v>3</v>
      </c>
      <c r="I256" t="s">
        <v>783</v>
      </c>
      <c r="J256" t="s">
        <v>784</v>
      </c>
      <c r="K256" t="s">
        <v>785</v>
      </c>
      <c r="L256">
        <v>1346</v>
      </c>
      <c r="N256">
        <v>1009</v>
      </c>
      <c r="O256" t="s">
        <v>1227</v>
      </c>
      <c r="P256" t="s">
        <v>1227</v>
      </c>
      <c r="Q256">
        <v>1</v>
      </c>
      <c r="X256">
        <v>232</v>
      </c>
      <c r="Y256">
        <v>16.600000000000001</v>
      </c>
      <c r="Z256">
        <v>0</v>
      </c>
      <c r="AA256">
        <v>0</v>
      </c>
      <c r="AB256">
        <v>0</v>
      </c>
      <c r="AC256">
        <v>0</v>
      </c>
      <c r="AD256">
        <v>1</v>
      </c>
      <c r="AE256">
        <v>0</v>
      </c>
      <c r="AF256" t="s">
        <v>1067</v>
      </c>
      <c r="AG256">
        <v>232</v>
      </c>
      <c r="AH256">
        <v>2</v>
      </c>
      <c r="AI256">
        <v>39486721</v>
      </c>
      <c r="AJ256">
        <v>257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>
      <c r="A257">
        <f ca="1">ROW(Source!A94)</f>
        <v>94</v>
      </c>
      <c r="B257">
        <v>39486722</v>
      </c>
      <c r="C257">
        <v>39486712</v>
      </c>
      <c r="D257">
        <v>36802311</v>
      </c>
      <c r="E257">
        <v>1</v>
      </c>
      <c r="F257">
        <v>1</v>
      </c>
      <c r="G257">
        <v>1</v>
      </c>
      <c r="H257">
        <v>3</v>
      </c>
      <c r="I257" t="s">
        <v>786</v>
      </c>
      <c r="J257" t="s">
        <v>787</v>
      </c>
      <c r="K257" t="s">
        <v>788</v>
      </c>
      <c r="L257">
        <v>1348</v>
      </c>
      <c r="N257">
        <v>1009</v>
      </c>
      <c r="O257" t="s">
        <v>1097</v>
      </c>
      <c r="P257" t="s">
        <v>1097</v>
      </c>
      <c r="Q257">
        <v>1000</v>
      </c>
      <c r="X257">
        <v>1.0529999999999999</v>
      </c>
      <c r="Y257">
        <v>1234</v>
      </c>
      <c r="Z257">
        <v>0</v>
      </c>
      <c r="AA257">
        <v>0</v>
      </c>
      <c r="AB257">
        <v>0</v>
      </c>
      <c r="AC257">
        <v>0</v>
      </c>
      <c r="AD257">
        <v>1</v>
      </c>
      <c r="AE257">
        <v>0</v>
      </c>
      <c r="AF257" t="s">
        <v>1067</v>
      </c>
      <c r="AG257">
        <v>1.0529999999999999</v>
      </c>
      <c r="AH257">
        <v>2</v>
      </c>
      <c r="AI257">
        <v>39486722</v>
      </c>
      <c r="AJ257">
        <v>258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>
      <c r="A258">
        <f ca="1">ROW(Source!A94)</f>
        <v>94</v>
      </c>
      <c r="B258">
        <v>39486723</v>
      </c>
      <c r="C258">
        <v>39486712</v>
      </c>
      <c r="D258">
        <v>36805043</v>
      </c>
      <c r="E258">
        <v>1</v>
      </c>
      <c r="F258">
        <v>1</v>
      </c>
      <c r="G258">
        <v>1</v>
      </c>
      <c r="H258">
        <v>3</v>
      </c>
      <c r="I258" t="s">
        <v>789</v>
      </c>
      <c r="J258" t="s">
        <v>790</v>
      </c>
      <c r="K258" t="s">
        <v>791</v>
      </c>
      <c r="L258">
        <v>1346</v>
      </c>
      <c r="N258">
        <v>1009</v>
      </c>
      <c r="O258" t="s">
        <v>1227</v>
      </c>
      <c r="P258" t="s">
        <v>1227</v>
      </c>
      <c r="Q258">
        <v>1</v>
      </c>
      <c r="X258">
        <v>0.7</v>
      </c>
      <c r="Y258">
        <v>5.71</v>
      </c>
      <c r="Z258">
        <v>0</v>
      </c>
      <c r="AA258">
        <v>0</v>
      </c>
      <c r="AB258">
        <v>0</v>
      </c>
      <c r="AC258">
        <v>0</v>
      </c>
      <c r="AD258">
        <v>1</v>
      </c>
      <c r="AE258">
        <v>0</v>
      </c>
      <c r="AF258" t="s">
        <v>1067</v>
      </c>
      <c r="AG258">
        <v>0.7</v>
      </c>
      <c r="AH258">
        <v>2</v>
      </c>
      <c r="AI258">
        <v>39486723</v>
      </c>
      <c r="AJ258">
        <v>259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>
      <c r="A259">
        <f ca="1">ROW(Source!A94)</f>
        <v>94</v>
      </c>
      <c r="B259">
        <v>39486724</v>
      </c>
      <c r="C259">
        <v>39486712</v>
      </c>
      <c r="D259">
        <v>36805524</v>
      </c>
      <c r="E259">
        <v>1</v>
      </c>
      <c r="F259">
        <v>1</v>
      </c>
      <c r="G259">
        <v>1</v>
      </c>
      <c r="H259">
        <v>3</v>
      </c>
      <c r="I259" t="s">
        <v>702</v>
      </c>
      <c r="J259" t="s">
        <v>703</v>
      </c>
      <c r="K259" t="s">
        <v>704</v>
      </c>
      <c r="L259">
        <v>1346</v>
      </c>
      <c r="N259">
        <v>1009</v>
      </c>
      <c r="O259" t="s">
        <v>1227</v>
      </c>
      <c r="P259" t="s">
        <v>1227</v>
      </c>
      <c r="Q259">
        <v>1</v>
      </c>
      <c r="X259">
        <v>0.5</v>
      </c>
      <c r="Y259">
        <v>1.82</v>
      </c>
      <c r="Z259">
        <v>0</v>
      </c>
      <c r="AA259">
        <v>0</v>
      </c>
      <c r="AB259">
        <v>0</v>
      </c>
      <c r="AC259">
        <v>0</v>
      </c>
      <c r="AD259">
        <v>1</v>
      </c>
      <c r="AE259">
        <v>0</v>
      </c>
      <c r="AF259" t="s">
        <v>1067</v>
      </c>
      <c r="AG259">
        <v>0.5</v>
      </c>
      <c r="AH259">
        <v>2</v>
      </c>
      <c r="AI259">
        <v>39486724</v>
      </c>
      <c r="AJ259">
        <v>260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>
      <c r="A260">
        <f ca="1">ROW(Source!A94)</f>
        <v>94</v>
      </c>
      <c r="B260">
        <v>39486725</v>
      </c>
      <c r="C260">
        <v>39486712</v>
      </c>
      <c r="D260">
        <v>36806545</v>
      </c>
      <c r="E260">
        <v>1</v>
      </c>
      <c r="F260">
        <v>1</v>
      </c>
      <c r="G260">
        <v>1</v>
      </c>
      <c r="H260">
        <v>3</v>
      </c>
      <c r="I260" t="s">
        <v>792</v>
      </c>
      <c r="J260" t="s">
        <v>793</v>
      </c>
      <c r="K260" t="s">
        <v>794</v>
      </c>
      <c r="L260">
        <v>1348</v>
      </c>
      <c r="N260">
        <v>1009</v>
      </c>
      <c r="O260" t="s">
        <v>1097</v>
      </c>
      <c r="P260" t="s">
        <v>1097</v>
      </c>
      <c r="Q260">
        <v>1000</v>
      </c>
      <c r="X260">
        <v>0.35499999999999998</v>
      </c>
      <c r="Y260">
        <v>412</v>
      </c>
      <c r="Z260">
        <v>0</v>
      </c>
      <c r="AA260">
        <v>0</v>
      </c>
      <c r="AB260">
        <v>0</v>
      </c>
      <c r="AC260">
        <v>0</v>
      </c>
      <c r="AD260">
        <v>1</v>
      </c>
      <c r="AE260">
        <v>0</v>
      </c>
      <c r="AF260" t="s">
        <v>1067</v>
      </c>
      <c r="AG260">
        <v>0.35499999999999998</v>
      </c>
      <c r="AH260">
        <v>2</v>
      </c>
      <c r="AI260">
        <v>39486725</v>
      </c>
      <c r="AJ260">
        <v>261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>
      <c r="A261">
        <f ca="1">ROW(Source!A94)</f>
        <v>94</v>
      </c>
      <c r="B261">
        <v>39486726</v>
      </c>
      <c r="C261">
        <v>39486712</v>
      </c>
      <c r="D261">
        <v>36838225</v>
      </c>
      <c r="E261">
        <v>1</v>
      </c>
      <c r="F261">
        <v>1</v>
      </c>
      <c r="G261">
        <v>1</v>
      </c>
      <c r="H261">
        <v>3</v>
      </c>
      <c r="I261" t="s">
        <v>795</v>
      </c>
      <c r="J261" t="s">
        <v>796</v>
      </c>
      <c r="K261" t="s">
        <v>797</v>
      </c>
      <c r="L261">
        <v>1348</v>
      </c>
      <c r="N261">
        <v>1009</v>
      </c>
      <c r="O261" t="s">
        <v>1097</v>
      </c>
      <c r="P261" t="s">
        <v>1097</v>
      </c>
      <c r="Q261">
        <v>1000</v>
      </c>
      <c r="X261">
        <v>7.0999999999999994E-2</v>
      </c>
      <c r="Y261">
        <v>15584</v>
      </c>
      <c r="Z261">
        <v>0</v>
      </c>
      <c r="AA261">
        <v>0</v>
      </c>
      <c r="AB261">
        <v>0</v>
      </c>
      <c r="AC261">
        <v>0</v>
      </c>
      <c r="AD261">
        <v>1</v>
      </c>
      <c r="AE261">
        <v>0</v>
      </c>
      <c r="AF261" t="s">
        <v>1067</v>
      </c>
      <c r="AG261">
        <v>7.0999999999999994E-2</v>
      </c>
      <c r="AH261">
        <v>2</v>
      </c>
      <c r="AI261">
        <v>39486726</v>
      </c>
      <c r="AJ261">
        <v>262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>
      <c r="A262">
        <f ca="1">ROW(Source!A95)</f>
        <v>95</v>
      </c>
      <c r="B262">
        <v>39279455</v>
      </c>
      <c r="C262">
        <v>39279454</v>
      </c>
      <c r="D262">
        <v>37080781</v>
      </c>
      <c r="E262">
        <v>1</v>
      </c>
      <c r="F262">
        <v>1</v>
      </c>
      <c r="G262">
        <v>1</v>
      </c>
      <c r="H262">
        <v>1</v>
      </c>
      <c r="I262" t="s">
        <v>635</v>
      </c>
      <c r="J262" t="s">
        <v>1067</v>
      </c>
      <c r="K262" t="s">
        <v>636</v>
      </c>
      <c r="L262">
        <v>1191</v>
      </c>
      <c r="N262">
        <v>1013</v>
      </c>
      <c r="O262" t="s">
        <v>574</v>
      </c>
      <c r="P262" t="s">
        <v>574</v>
      </c>
      <c r="Q262">
        <v>1</v>
      </c>
      <c r="X262">
        <v>2.4</v>
      </c>
      <c r="Y262">
        <v>0</v>
      </c>
      <c r="Z262">
        <v>0</v>
      </c>
      <c r="AA262">
        <v>0</v>
      </c>
      <c r="AB262">
        <v>9.92</v>
      </c>
      <c r="AC262">
        <v>0</v>
      </c>
      <c r="AD262">
        <v>1</v>
      </c>
      <c r="AE262">
        <v>1</v>
      </c>
      <c r="AF262" t="s">
        <v>1083</v>
      </c>
      <c r="AG262">
        <v>2.76</v>
      </c>
      <c r="AH262">
        <v>2</v>
      </c>
      <c r="AI262">
        <v>39279455</v>
      </c>
      <c r="AJ262">
        <v>263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>
      <c r="A263">
        <f ca="1">ROW(Source!A95)</f>
        <v>95</v>
      </c>
      <c r="B263">
        <v>39279456</v>
      </c>
      <c r="C263">
        <v>39279454</v>
      </c>
      <c r="D263">
        <v>37064876</v>
      </c>
      <c r="E263">
        <v>1</v>
      </c>
      <c r="F263">
        <v>1</v>
      </c>
      <c r="G263">
        <v>1</v>
      </c>
      <c r="H263">
        <v>1</v>
      </c>
      <c r="I263" t="s">
        <v>575</v>
      </c>
      <c r="J263" t="s">
        <v>1067</v>
      </c>
      <c r="K263" t="s">
        <v>576</v>
      </c>
      <c r="L263">
        <v>1191</v>
      </c>
      <c r="N263">
        <v>1013</v>
      </c>
      <c r="O263" t="s">
        <v>574</v>
      </c>
      <c r="P263" t="s">
        <v>574</v>
      </c>
      <c r="Q263">
        <v>1</v>
      </c>
      <c r="X263">
        <v>0.17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1</v>
      </c>
      <c r="AE263">
        <v>2</v>
      </c>
      <c r="AF263" t="s">
        <v>1082</v>
      </c>
      <c r="AG263">
        <v>0.21250000000000002</v>
      </c>
      <c r="AH263">
        <v>2</v>
      </c>
      <c r="AI263">
        <v>39279456</v>
      </c>
      <c r="AJ263">
        <v>264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>
      <c r="A264">
        <f ca="1">ROW(Source!A95)</f>
        <v>95</v>
      </c>
      <c r="B264">
        <v>39279457</v>
      </c>
      <c r="C264">
        <v>39279454</v>
      </c>
      <c r="D264">
        <v>36883554</v>
      </c>
      <c r="E264">
        <v>1</v>
      </c>
      <c r="F264">
        <v>1</v>
      </c>
      <c r="G264">
        <v>1</v>
      </c>
      <c r="H264">
        <v>2</v>
      </c>
      <c r="I264" t="s">
        <v>577</v>
      </c>
      <c r="J264" t="s">
        <v>578</v>
      </c>
      <c r="K264" t="s">
        <v>579</v>
      </c>
      <c r="L264">
        <v>1368</v>
      </c>
      <c r="N264">
        <v>1011</v>
      </c>
      <c r="O264" t="s">
        <v>580</v>
      </c>
      <c r="P264" t="s">
        <v>580</v>
      </c>
      <c r="Q264">
        <v>1</v>
      </c>
      <c r="X264">
        <v>0.17</v>
      </c>
      <c r="Y264">
        <v>0</v>
      </c>
      <c r="Z264">
        <v>65.709999999999994</v>
      </c>
      <c r="AA264">
        <v>11.6</v>
      </c>
      <c r="AB264">
        <v>0</v>
      </c>
      <c r="AC264">
        <v>0</v>
      </c>
      <c r="AD264">
        <v>1</v>
      </c>
      <c r="AE264">
        <v>0</v>
      </c>
      <c r="AF264" t="s">
        <v>1082</v>
      </c>
      <c r="AG264">
        <v>0.21250000000000002</v>
      </c>
      <c r="AH264">
        <v>2</v>
      </c>
      <c r="AI264">
        <v>39279457</v>
      </c>
      <c r="AJ264">
        <v>265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>
      <c r="A265">
        <f ca="1">ROW(Source!A95)</f>
        <v>95</v>
      </c>
      <c r="B265">
        <v>39279458</v>
      </c>
      <c r="C265">
        <v>39279454</v>
      </c>
      <c r="D265">
        <v>36883858</v>
      </c>
      <c r="E265">
        <v>1</v>
      </c>
      <c r="F265">
        <v>1</v>
      </c>
      <c r="G265">
        <v>1</v>
      </c>
      <c r="H265">
        <v>2</v>
      </c>
      <c r="I265" t="s">
        <v>637</v>
      </c>
      <c r="J265" t="s">
        <v>638</v>
      </c>
      <c r="K265" t="s">
        <v>639</v>
      </c>
      <c r="L265">
        <v>1368</v>
      </c>
      <c r="N265">
        <v>1011</v>
      </c>
      <c r="O265" t="s">
        <v>580</v>
      </c>
      <c r="P265" t="s">
        <v>580</v>
      </c>
      <c r="Q265">
        <v>1</v>
      </c>
      <c r="X265">
        <v>0.4</v>
      </c>
      <c r="Y265">
        <v>0</v>
      </c>
      <c r="Z265">
        <v>8.1</v>
      </c>
      <c r="AA265">
        <v>0</v>
      </c>
      <c r="AB265">
        <v>0</v>
      </c>
      <c r="AC265">
        <v>0</v>
      </c>
      <c r="AD265">
        <v>1</v>
      </c>
      <c r="AE265">
        <v>0</v>
      </c>
      <c r="AF265" t="s">
        <v>1082</v>
      </c>
      <c r="AG265">
        <v>0.5</v>
      </c>
      <c r="AH265">
        <v>2</v>
      </c>
      <c r="AI265">
        <v>39279458</v>
      </c>
      <c r="AJ265">
        <v>266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>
      <c r="A266">
        <f ca="1">ROW(Source!A95)</f>
        <v>95</v>
      </c>
      <c r="B266">
        <v>39279459</v>
      </c>
      <c r="C266">
        <v>39279454</v>
      </c>
      <c r="D266">
        <v>36796888</v>
      </c>
      <c r="E266">
        <v>17</v>
      </c>
      <c r="F266">
        <v>1</v>
      </c>
      <c r="G266">
        <v>1</v>
      </c>
      <c r="H266">
        <v>3</v>
      </c>
      <c r="I266" t="s">
        <v>1004</v>
      </c>
      <c r="J266" t="s">
        <v>1067</v>
      </c>
      <c r="K266" t="s">
        <v>1005</v>
      </c>
      <c r="L266">
        <v>1035</v>
      </c>
      <c r="N266">
        <v>1013</v>
      </c>
      <c r="O266" t="s">
        <v>486</v>
      </c>
      <c r="P266" t="s">
        <v>486</v>
      </c>
      <c r="Q266">
        <v>1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1</v>
      </c>
      <c r="AD266">
        <v>0</v>
      </c>
      <c r="AE266">
        <v>0</v>
      </c>
      <c r="AF266" t="s">
        <v>1067</v>
      </c>
      <c r="AG266">
        <v>0</v>
      </c>
      <c r="AH266">
        <v>3</v>
      </c>
      <c r="AI266">
        <v>-1</v>
      </c>
      <c r="AJ266" t="s">
        <v>1067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>
      <c r="A267">
        <f ca="1">ROW(Source!A95)</f>
        <v>95</v>
      </c>
      <c r="B267">
        <v>39279460</v>
      </c>
      <c r="C267">
        <v>39279454</v>
      </c>
      <c r="D267">
        <v>36803256</v>
      </c>
      <c r="E267">
        <v>1</v>
      </c>
      <c r="F267">
        <v>1</v>
      </c>
      <c r="G267">
        <v>1</v>
      </c>
      <c r="H267">
        <v>3</v>
      </c>
      <c r="I267" t="s">
        <v>640</v>
      </c>
      <c r="J267" t="s">
        <v>641</v>
      </c>
      <c r="K267" t="s">
        <v>642</v>
      </c>
      <c r="L267">
        <v>1348</v>
      </c>
      <c r="N267">
        <v>1009</v>
      </c>
      <c r="O267" t="s">
        <v>1097</v>
      </c>
      <c r="P267" t="s">
        <v>1097</v>
      </c>
      <c r="Q267">
        <v>1000</v>
      </c>
      <c r="X267">
        <v>1E-4</v>
      </c>
      <c r="Y267">
        <v>10315.01</v>
      </c>
      <c r="Z267">
        <v>0</v>
      </c>
      <c r="AA267">
        <v>0</v>
      </c>
      <c r="AB267">
        <v>0</v>
      </c>
      <c r="AC267">
        <v>0</v>
      </c>
      <c r="AD267">
        <v>1</v>
      </c>
      <c r="AE267">
        <v>0</v>
      </c>
      <c r="AF267" t="s">
        <v>1067</v>
      </c>
      <c r="AG267">
        <v>1E-4</v>
      </c>
      <c r="AH267">
        <v>2</v>
      </c>
      <c r="AI267">
        <v>39279460</v>
      </c>
      <c r="AJ267">
        <v>267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>
      <c r="A268">
        <f ca="1">ROW(Source!A95)</f>
        <v>95</v>
      </c>
      <c r="B268">
        <v>39279461</v>
      </c>
      <c r="C268">
        <v>39279454</v>
      </c>
      <c r="D268">
        <v>36796893</v>
      </c>
      <c r="E268">
        <v>17</v>
      </c>
      <c r="F268">
        <v>1</v>
      </c>
      <c r="G268">
        <v>1</v>
      </c>
      <c r="H268">
        <v>3</v>
      </c>
      <c r="I268" t="s">
        <v>89</v>
      </c>
      <c r="J268" t="s">
        <v>1067</v>
      </c>
      <c r="K268" t="s">
        <v>90</v>
      </c>
      <c r="L268">
        <v>1327</v>
      </c>
      <c r="N268">
        <v>1005</v>
      </c>
      <c r="O268" t="s">
        <v>1134</v>
      </c>
      <c r="P268" t="s">
        <v>1134</v>
      </c>
      <c r="Q268">
        <v>1</v>
      </c>
      <c r="X268">
        <v>1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 t="s">
        <v>1067</v>
      </c>
      <c r="AG268">
        <v>1</v>
      </c>
      <c r="AH268">
        <v>2</v>
      </c>
      <c r="AI268">
        <v>39279461</v>
      </c>
      <c r="AJ268">
        <v>268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>
      <c r="A269">
        <f ca="1">ROW(Source!A95)</f>
        <v>95</v>
      </c>
      <c r="B269">
        <v>39279462</v>
      </c>
      <c r="C269">
        <v>39279454</v>
      </c>
      <c r="D269">
        <v>36826512</v>
      </c>
      <c r="E269">
        <v>1</v>
      </c>
      <c r="F269">
        <v>1</v>
      </c>
      <c r="G269">
        <v>1</v>
      </c>
      <c r="H269">
        <v>3</v>
      </c>
      <c r="I269" t="s">
        <v>643</v>
      </c>
      <c r="J269" t="s">
        <v>644</v>
      </c>
      <c r="K269" t="s">
        <v>645</v>
      </c>
      <c r="L269">
        <v>1348</v>
      </c>
      <c r="N269">
        <v>1009</v>
      </c>
      <c r="O269" t="s">
        <v>1097</v>
      </c>
      <c r="P269" t="s">
        <v>1097</v>
      </c>
      <c r="Q269">
        <v>1000</v>
      </c>
      <c r="X269">
        <v>3.0000000000000001E-3</v>
      </c>
      <c r="Y269">
        <v>5804</v>
      </c>
      <c r="Z269">
        <v>0</v>
      </c>
      <c r="AA269">
        <v>0</v>
      </c>
      <c r="AB269">
        <v>0</v>
      </c>
      <c r="AC269">
        <v>0</v>
      </c>
      <c r="AD269">
        <v>1</v>
      </c>
      <c r="AE269">
        <v>0</v>
      </c>
      <c r="AF269" t="s">
        <v>1067</v>
      </c>
      <c r="AG269">
        <v>3.0000000000000001E-3</v>
      </c>
      <c r="AH269">
        <v>2</v>
      </c>
      <c r="AI269">
        <v>39279462</v>
      </c>
      <c r="AJ269">
        <v>270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>
      <c r="A270">
        <f ca="1">ROW(Source!A95)</f>
        <v>95</v>
      </c>
      <c r="B270">
        <v>39279463</v>
      </c>
      <c r="C270">
        <v>39279454</v>
      </c>
      <c r="D270">
        <v>36838813</v>
      </c>
      <c r="E270">
        <v>1</v>
      </c>
      <c r="F270">
        <v>1</v>
      </c>
      <c r="G270">
        <v>1</v>
      </c>
      <c r="H270">
        <v>3</v>
      </c>
      <c r="I270" t="s">
        <v>646</v>
      </c>
      <c r="J270" t="s">
        <v>647</v>
      </c>
      <c r="K270" t="s">
        <v>648</v>
      </c>
      <c r="L270">
        <v>1354</v>
      </c>
      <c r="N270">
        <v>1010</v>
      </c>
      <c r="O270" t="s">
        <v>86</v>
      </c>
      <c r="P270" t="s">
        <v>86</v>
      </c>
      <c r="Q270">
        <v>1</v>
      </c>
      <c r="X270">
        <v>0.1</v>
      </c>
      <c r="Y270">
        <v>72.8</v>
      </c>
      <c r="Z270">
        <v>0</v>
      </c>
      <c r="AA270">
        <v>0</v>
      </c>
      <c r="AB270">
        <v>0</v>
      </c>
      <c r="AC270">
        <v>0</v>
      </c>
      <c r="AD270">
        <v>1</v>
      </c>
      <c r="AE270">
        <v>0</v>
      </c>
      <c r="AF270" t="s">
        <v>1067</v>
      </c>
      <c r="AG270">
        <v>0.1</v>
      </c>
      <c r="AH270">
        <v>2</v>
      </c>
      <c r="AI270">
        <v>39279463</v>
      </c>
      <c r="AJ270">
        <v>271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>
      <c r="A271">
        <f ca="1">ROW(Source!A98)</f>
        <v>98</v>
      </c>
      <c r="B271">
        <v>39486728</v>
      </c>
      <c r="C271">
        <v>39486727</v>
      </c>
      <c r="D271">
        <v>37068148</v>
      </c>
      <c r="E271">
        <v>1</v>
      </c>
      <c r="F271">
        <v>1</v>
      </c>
      <c r="G271">
        <v>1</v>
      </c>
      <c r="H271">
        <v>1</v>
      </c>
      <c r="I271" t="s">
        <v>630</v>
      </c>
      <c r="J271" t="s">
        <v>1067</v>
      </c>
      <c r="K271" t="s">
        <v>631</v>
      </c>
      <c r="L271">
        <v>1191</v>
      </c>
      <c r="N271">
        <v>1013</v>
      </c>
      <c r="O271" t="s">
        <v>574</v>
      </c>
      <c r="P271" t="s">
        <v>574</v>
      </c>
      <c r="Q271">
        <v>1</v>
      </c>
      <c r="X271">
        <v>129.71</v>
      </c>
      <c r="Y271">
        <v>0</v>
      </c>
      <c r="Z271">
        <v>0</v>
      </c>
      <c r="AA271">
        <v>0</v>
      </c>
      <c r="AB271">
        <v>8.09</v>
      </c>
      <c r="AC271">
        <v>0</v>
      </c>
      <c r="AD271">
        <v>1</v>
      </c>
      <c r="AE271">
        <v>1</v>
      </c>
      <c r="AF271" t="s">
        <v>1083</v>
      </c>
      <c r="AG271">
        <v>149.16649999999998</v>
      </c>
      <c r="AH271">
        <v>2</v>
      </c>
      <c r="AI271">
        <v>39486728</v>
      </c>
      <c r="AJ271">
        <v>272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>
      <c r="A272">
        <f ca="1">ROW(Source!A98)</f>
        <v>98</v>
      </c>
      <c r="B272">
        <v>39486729</v>
      </c>
      <c r="C272">
        <v>39486727</v>
      </c>
      <c r="D272">
        <v>37064876</v>
      </c>
      <c r="E272">
        <v>1</v>
      </c>
      <c r="F272">
        <v>1</v>
      </c>
      <c r="G272">
        <v>1</v>
      </c>
      <c r="H272">
        <v>1</v>
      </c>
      <c r="I272" t="s">
        <v>575</v>
      </c>
      <c r="J272" t="s">
        <v>1067</v>
      </c>
      <c r="K272" t="s">
        <v>576</v>
      </c>
      <c r="L272">
        <v>1191</v>
      </c>
      <c r="N272">
        <v>1013</v>
      </c>
      <c r="O272" t="s">
        <v>574</v>
      </c>
      <c r="P272" t="s">
        <v>574</v>
      </c>
      <c r="Q272">
        <v>1</v>
      </c>
      <c r="X272">
        <v>1.61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1</v>
      </c>
      <c r="AE272">
        <v>2</v>
      </c>
      <c r="AF272" t="s">
        <v>1082</v>
      </c>
      <c r="AG272">
        <v>2.0125000000000002</v>
      </c>
      <c r="AH272">
        <v>2</v>
      </c>
      <c r="AI272">
        <v>39486729</v>
      </c>
      <c r="AJ272">
        <v>273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>
      <c r="A273">
        <f ca="1">ROW(Source!A98)</f>
        <v>98</v>
      </c>
      <c r="B273">
        <v>39486730</v>
      </c>
      <c r="C273">
        <v>39486727</v>
      </c>
      <c r="D273">
        <v>36882159</v>
      </c>
      <c r="E273">
        <v>1</v>
      </c>
      <c r="F273">
        <v>1</v>
      </c>
      <c r="G273">
        <v>1</v>
      </c>
      <c r="H273">
        <v>2</v>
      </c>
      <c r="I273" t="s">
        <v>586</v>
      </c>
      <c r="J273" t="s">
        <v>587</v>
      </c>
      <c r="K273" t="s">
        <v>588</v>
      </c>
      <c r="L273">
        <v>1368</v>
      </c>
      <c r="N273">
        <v>1011</v>
      </c>
      <c r="O273" t="s">
        <v>580</v>
      </c>
      <c r="P273" t="s">
        <v>580</v>
      </c>
      <c r="Q273">
        <v>1</v>
      </c>
      <c r="X273">
        <v>0.97</v>
      </c>
      <c r="Y273">
        <v>0</v>
      </c>
      <c r="Z273">
        <v>111.99</v>
      </c>
      <c r="AA273">
        <v>13.5</v>
      </c>
      <c r="AB273">
        <v>0</v>
      </c>
      <c r="AC273">
        <v>0</v>
      </c>
      <c r="AD273">
        <v>1</v>
      </c>
      <c r="AE273">
        <v>0</v>
      </c>
      <c r="AF273" t="s">
        <v>1082</v>
      </c>
      <c r="AG273">
        <v>1.2124999999999999</v>
      </c>
      <c r="AH273">
        <v>2</v>
      </c>
      <c r="AI273">
        <v>39486730</v>
      </c>
      <c r="AJ273">
        <v>274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>
      <c r="A274">
        <f ca="1">ROW(Source!A98)</f>
        <v>98</v>
      </c>
      <c r="B274">
        <v>39486731</v>
      </c>
      <c r="C274">
        <v>39486727</v>
      </c>
      <c r="D274">
        <v>36883554</v>
      </c>
      <c r="E274">
        <v>1</v>
      </c>
      <c r="F274">
        <v>1</v>
      </c>
      <c r="G274">
        <v>1</v>
      </c>
      <c r="H274">
        <v>2</v>
      </c>
      <c r="I274" t="s">
        <v>577</v>
      </c>
      <c r="J274" t="s">
        <v>578</v>
      </c>
      <c r="K274" t="s">
        <v>579</v>
      </c>
      <c r="L274">
        <v>1368</v>
      </c>
      <c r="N274">
        <v>1011</v>
      </c>
      <c r="O274" t="s">
        <v>580</v>
      </c>
      <c r="P274" t="s">
        <v>580</v>
      </c>
      <c r="Q274">
        <v>1</v>
      </c>
      <c r="X274">
        <v>0.64</v>
      </c>
      <c r="Y274">
        <v>0</v>
      </c>
      <c r="Z274">
        <v>65.709999999999994</v>
      </c>
      <c r="AA274">
        <v>11.6</v>
      </c>
      <c r="AB274">
        <v>0</v>
      </c>
      <c r="AC274">
        <v>0</v>
      </c>
      <c r="AD274">
        <v>1</v>
      </c>
      <c r="AE274">
        <v>0</v>
      </c>
      <c r="AF274" t="s">
        <v>1082</v>
      </c>
      <c r="AG274">
        <v>0.8</v>
      </c>
      <c r="AH274">
        <v>2</v>
      </c>
      <c r="AI274">
        <v>39486731</v>
      </c>
      <c r="AJ274">
        <v>275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>
      <c r="A275">
        <f ca="1">ROW(Source!A98)</f>
        <v>98</v>
      </c>
      <c r="B275">
        <v>39486732</v>
      </c>
      <c r="C275">
        <v>39486727</v>
      </c>
      <c r="D275">
        <v>36804549</v>
      </c>
      <c r="E275">
        <v>1</v>
      </c>
      <c r="F275">
        <v>1</v>
      </c>
      <c r="G275">
        <v>1</v>
      </c>
      <c r="H275">
        <v>3</v>
      </c>
      <c r="I275" t="s">
        <v>649</v>
      </c>
      <c r="J275" t="s">
        <v>650</v>
      </c>
      <c r="K275" t="s">
        <v>651</v>
      </c>
      <c r="L275">
        <v>1348</v>
      </c>
      <c r="N275">
        <v>1009</v>
      </c>
      <c r="O275" t="s">
        <v>1097</v>
      </c>
      <c r="P275" t="s">
        <v>1097</v>
      </c>
      <c r="Q275">
        <v>1000</v>
      </c>
      <c r="X275">
        <v>4.1999999999999997E-3</v>
      </c>
      <c r="Y275">
        <v>8475</v>
      </c>
      <c r="Z275">
        <v>0</v>
      </c>
      <c r="AA275">
        <v>0</v>
      </c>
      <c r="AB275">
        <v>0</v>
      </c>
      <c r="AC275">
        <v>0</v>
      </c>
      <c r="AD275">
        <v>1</v>
      </c>
      <c r="AE275">
        <v>0</v>
      </c>
      <c r="AF275" t="s">
        <v>1067</v>
      </c>
      <c r="AG275">
        <v>4.1999999999999997E-3</v>
      </c>
      <c r="AH275">
        <v>2</v>
      </c>
      <c r="AI275">
        <v>39486732</v>
      </c>
      <c r="AJ275">
        <v>276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>
      <c r="A276">
        <f ca="1">ROW(Source!A98)</f>
        <v>98</v>
      </c>
      <c r="B276">
        <v>39486733</v>
      </c>
      <c r="C276">
        <v>39486727</v>
      </c>
      <c r="D276">
        <v>36830314</v>
      </c>
      <c r="E276">
        <v>1</v>
      </c>
      <c r="F276">
        <v>1</v>
      </c>
      <c r="G276">
        <v>1</v>
      </c>
      <c r="H276">
        <v>3</v>
      </c>
      <c r="I276" t="s">
        <v>100</v>
      </c>
      <c r="J276" t="s">
        <v>102</v>
      </c>
      <c r="K276" t="s">
        <v>101</v>
      </c>
      <c r="L276">
        <v>1339</v>
      </c>
      <c r="N276">
        <v>1007</v>
      </c>
      <c r="O276" t="s">
        <v>1249</v>
      </c>
      <c r="P276" t="s">
        <v>1249</v>
      </c>
      <c r="Q276">
        <v>1</v>
      </c>
      <c r="X276">
        <v>0.19</v>
      </c>
      <c r="Y276">
        <v>1601</v>
      </c>
      <c r="Z276">
        <v>0</v>
      </c>
      <c r="AA276">
        <v>0</v>
      </c>
      <c r="AB276">
        <v>0</v>
      </c>
      <c r="AC276">
        <v>0</v>
      </c>
      <c r="AD276">
        <v>1</v>
      </c>
      <c r="AE276">
        <v>0</v>
      </c>
      <c r="AF276" t="s">
        <v>1067</v>
      </c>
      <c r="AG276">
        <v>0.19</v>
      </c>
      <c r="AH276">
        <v>2</v>
      </c>
      <c r="AI276">
        <v>39486733</v>
      </c>
      <c r="AJ276">
        <v>277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>
      <c r="A277">
        <f ca="1">ROW(Source!A98)</f>
        <v>98</v>
      </c>
      <c r="B277">
        <v>39486734</v>
      </c>
      <c r="C277">
        <v>39486727</v>
      </c>
      <c r="D277">
        <v>36830504</v>
      </c>
      <c r="E277">
        <v>1</v>
      </c>
      <c r="F277">
        <v>1</v>
      </c>
      <c r="G277">
        <v>1</v>
      </c>
      <c r="H277">
        <v>3</v>
      </c>
      <c r="I277" t="s">
        <v>1247</v>
      </c>
      <c r="J277" t="s">
        <v>1250</v>
      </c>
      <c r="K277" t="s">
        <v>1248</v>
      </c>
      <c r="L277">
        <v>1339</v>
      </c>
      <c r="N277">
        <v>1007</v>
      </c>
      <c r="O277" t="s">
        <v>1249</v>
      </c>
      <c r="P277" t="s">
        <v>1249</v>
      </c>
      <c r="Q277">
        <v>1</v>
      </c>
      <c r="X277">
        <v>4.5999999999999996</v>
      </c>
      <c r="Y277">
        <v>1430</v>
      </c>
      <c r="Z277">
        <v>0</v>
      </c>
      <c r="AA277">
        <v>0</v>
      </c>
      <c r="AB277">
        <v>0</v>
      </c>
      <c r="AC277">
        <v>0</v>
      </c>
      <c r="AD277">
        <v>1</v>
      </c>
      <c r="AE277">
        <v>0</v>
      </c>
      <c r="AF277" t="s">
        <v>1067</v>
      </c>
      <c r="AG277">
        <v>4.5999999999999996</v>
      </c>
      <c r="AH277">
        <v>2</v>
      </c>
      <c r="AI277">
        <v>39486734</v>
      </c>
      <c r="AJ277">
        <v>278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>
      <c r="A278">
        <f ca="1">ROW(Source!A98)</f>
        <v>98</v>
      </c>
      <c r="B278">
        <v>39486735</v>
      </c>
      <c r="C278">
        <v>39486727</v>
      </c>
      <c r="D278">
        <v>36838972</v>
      </c>
      <c r="E278">
        <v>1</v>
      </c>
      <c r="F278">
        <v>1</v>
      </c>
      <c r="G278">
        <v>1</v>
      </c>
      <c r="H278">
        <v>3</v>
      </c>
      <c r="I278" t="s">
        <v>655</v>
      </c>
      <c r="J278" t="s">
        <v>656</v>
      </c>
      <c r="K278" t="s">
        <v>657</v>
      </c>
      <c r="L278">
        <v>1348</v>
      </c>
      <c r="N278">
        <v>1009</v>
      </c>
      <c r="O278" t="s">
        <v>1097</v>
      </c>
      <c r="P278" t="s">
        <v>1097</v>
      </c>
      <c r="Q278">
        <v>1000</v>
      </c>
      <c r="X278">
        <v>3.2000000000000002E-3</v>
      </c>
      <c r="Y278">
        <v>15255</v>
      </c>
      <c r="Z278">
        <v>0</v>
      </c>
      <c r="AA278">
        <v>0</v>
      </c>
      <c r="AB278">
        <v>0</v>
      </c>
      <c r="AC278">
        <v>0</v>
      </c>
      <c r="AD278">
        <v>1</v>
      </c>
      <c r="AE278">
        <v>0</v>
      </c>
      <c r="AF278" t="s">
        <v>1067</v>
      </c>
      <c r="AG278">
        <v>3.2000000000000002E-3</v>
      </c>
      <c r="AH278">
        <v>2</v>
      </c>
      <c r="AI278">
        <v>39486735</v>
      </c>
      <c r="AJ278">
        <v>279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>
      <c r="A279">
        <f ca="1">ROW(Source!A99)</f>
        <v>99</v>
      </c>
      <c r="B279">
        <v>39491667</v>
      </c>
      <c r="C279">
        <v>39486736</v>
      </c>
      <c r="D279">
        <v>37071037</v>
      </c>
      <c r="E279">
        <v>1</v>
      </c>
      <c r="F279">
        <v>1</v>
      </c>
      <c r="G279">
        <v>1</v>
      </c>
      <c r="H279">
        <v>1</v>
      </c>
      <c r="I279" t="s">
        <v>658</v>
      </c>
      <c r="J279" t="s">
        <v>1067</v>
      </c>
      <c r="K279" t="s">
        <v>659</v>
      </c>
      <c r="L279">
        <v>1191</v>
      </c>
      <c r="N279">
        <v>1013</v>
      </c>
      <c r="O279" t="s">
        <v>574</v>
      </c>
      <c r="P279" t="s">
        <v>574</v>
      </c>
      <c r="Q279">
        <v>1</v>
      </c>
      <c r="X279">
        <v>4.08</v>
      </c>
      <c r="Y279">
        <v>0</v>
      </c>
      <c r="Z279">
        <v>0</v>
      </c>
      <c r="AA279">
        <v>0</v>
      </c>
      <c r="AB279">
        <v>9.6199999999999992</v>
      </c>
      <c r="AC279">
        <v>0</v>
      </c>
      <c r="AD279">
        <v>1</v>
      </c>
      <c r="AE279">
        <v>1</v>
      </c>
      <c r="AF279" t="s">
        <v>1083</v>
      </c>
      <c r="AG279">
        <v>4.6919999999999993</v>
      </c>
      <c r="AH279">
        <v>2</v>
      </c>
      <c r="AI279">
        <v>39491667</v>
      </c>
      <c r="AJ279">
        <v>280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>
      <c r="A280">
        <f ca="1">ROW(Source!A99)</f>
        <v>99</v>
      </c>
      <c r="B280">
        <v>39491668</v>
      </c>
      <c r="C280">
        <v>39486736</v>
      </c>
      <c r="D280">
        <v>37064876</v>
      </c>
      <c r="E280">
        <v>1</v>
      </c>
      <c r="F280">
        <v>1</v>
      </c>
      <c r="G280">
        <v>1</v>
      </c>
      <c r="H280">
        <v>1</v>
      </c>
      <c r="I280" t="s">
        <v>575</v>
      </c>
      <c r="J280" t="s">
        <v>1067</v>
      </c>
      <c r="K280" t="s">
        <v>576</v>
      </c>
      <c r="L280">
        <v>1191</v>
      </c>
      <c r="N280">
        <v>1013</v>
      </c>
      <c r="O280" t="s">
        <v>574</v>
      </c>
      <c r="P280" t="s">
        <v>574</v>
      </c>
      <c r="Q280">
        <v>1</v>
      </c>
      <c r="X280">
        <v>0.06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1</v>
      </c>
      <c r="AE280">
        <v>2</v>
      </c>
      <c r="AF280" t="s">
        <v>1082</v>
      </c>
      <c r="AG280">
        <v>7.4999999999999997E-2</v>
      </c>
      <c r="AH280">
        <v>2</v>
      </c>
      <c r="AI280">
        <v>39491668</v>
      </c>
      <c r="AJ280">
        <v>281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>
      <c r="A281">
        <f ca="1">ROW(Source!A99)</f>
        <v>99</v>
      </c>
      <c r="B281">
        <v>39491669</v>
      </c>
      <c r="C281">
        <v>39486736</v>
      </c>
      <c r="D281">
        <v>36883554</v>
      </c>
      <c r="E281">
        <v>1</v>
      </c>
      <c r="F281">
        <v>1</v>
      </c>
      <c r="G281">
        <v>1</v>
      </c>
      <c r="H281">
        <v>2</v>
      </c>
      <c r="I281" t="s">
        <v>577</v>
      </c>
      <c r="J281" t="s">
        <v>578</v>
      </c>
      <c r="K281" t="s">
        <v>579</v>
      </c>
      <c r="L281">
        <v>1368</v>
      </c>
      <c r="N281">
        <v>1011</v>
      </c>
      <c r="O281" t="s">
        <v>580</v>
      </c>
      <c r="P281" t="s">
        <v>580</v>
      </c>
      <c r="Q281">
        <v>1</v>
      </c>
      <c r="X281">
        <v>0.06</v>
      </c>
      <c r="Y281">
        <v>0</v>
      </c>
      <c r="Z281">
        <v>65.709999999999994</v>
      </c>
      <c r="AA281">
        <v>11.6</v>
      </c>
      <c r="AB281">
        <v>0</v>
      </c>
      <c r="AC281">
        <v>0</v>
      </c>
      <c r="AD281">
        <v>1</v>
      </c>
      <c r="AE281">
        <v>0</v>
      </c>
      <c r="AF281" t="s">
        <v>1082</v>
      </c>
      <c r="AG281">
        <v>7.4999999999999997E-2</v>
      </c>
      <c r="AH281">
        <v>2</v>
      </c>
      <c r="AI281">
        <v>39491669</v>
      </c>
      <c r="AJ281">
        <v>282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>
      <c r="A282">
        <f ca="1">ROW(Source!A99)</f>
        <v>99</v>
      </c>
      <c r="B282">
        <v>39491670</v>
      </c>
      <c r="C282">
        <v>39486736</v>
      </c>
      <c r="D282">
        <v>36804545</v>
      </c>
      <c r="E282">
        <v>1</v>
      </c>
      <c r="F282">
        <v>1</v>
      </c>
      <c r="G282">
        <v>1</v>
      </c>
      <c r="H282">
        <v>3</v>
      </c>
      <c r="I282" t="s">
        <v>96</v>
      </c>
      <c r="J282" t="s">
        <v>98</v>
      </c>
      <c r="K282" t="s">
        <v>97</v>
      </c>
      <c r="L282">
        <v>1348</v>
      </c>
      <c r="N282">
        <v>1009</v>
      </c>
      <c r="O282" t="s">
        <v>1097</v>
      </c>
      <c r="P282" t="s">
        <v>1097</v>
      </c>
      <c r="Q282">
        <v>1000</v>
      </c>
      <c r="X282">
        <v>2.5000000000000001E-4</v>
      </c>
      <c r="Y282">
        <v>11978</v>
      </c>
      <c r="Z282">
        <v>0</v>
      </c>
      <c r="AA282">
        <v>0</v>
      </c>
      <c r="AB282">
        <v>0</v>
      </c>
      <c r="AC282">
        <v>0</v>
      </c>
      <c r="AD282">
        <v>1</v>
      </c>
      <c r="AE282">
        <v>0</v>
      </c>
      <c r="AF282" t="s">
        <v>1067</v>
      </c>
      <c r="AG282">
        <v>2.5000000000000001E-4</v>
      </c>
      <c r="AH282">
        <v>2</v>
      </c>
      <c r="AI282">
        <v>39491670</v>
      </c>
      <c r="AJ282">
        <v>283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>
      <c r="A283">
        <f ca="1">ROW(Source!A99)</f>
        <v>99</v>
      </c>
      <c r="B283">
        <v>39491671</v>
      </c>
      <c r="C283">
        <v>39486736</v>
      </c>
      <c r="D283">
        <v>36830314</v>
      </c>
      <c r="E283">
        <v>1</v>
      </c>
      <c r="F283">
        <v>1</v>
      </c>
      <c r="G283">
        <v>1</v>
      </c>
      <c r="H283">
        <v>3</v>
      </c>
      <c r="I283" t="s">
        <v>100</v>
      </c>
      <c r="J283" t="s">
        <v>102</v>
      </c>
      <c r="K283" t="s">
        <v>101</v>
      </c>
      <c r="L283">
        <v>1339</v>
      </c>
      <c r="N283">
        <v>1007</v>
      </c>
      <c r="O283" t="s">
        <v>1249</v>
      </c>
      <c r="P283" t="s">
        <v>1249</v>
      </c>
      <c r="Q283">
        <v>1</v>
      </c>
      <c r="X283">
        <v>0.03</v>
      </c>
      <c r="Y283">
        <v>1601</v>
      </c>
      <c r="Z283">
        <v>0</v>
      </c>
      <c r="AA283">
        <v>0</v>
      </c>
      <c r="AB283">
        <v>0</v>
      </c>
      <c r="AC283">
        <v>0</v>
      </c>
      <c r="AD283">
        <v>1</v>
      </c>
      <c r="AE283">
        <v>0</v>
      </c>
      <c r="AF283" t="s">
        <v>1067</v>
      </c>
      <c r="AG283">
        <v>0.03</v>
      </c>
      <c r="AH283">
        <v>2</v>
      </c>
      <c r="AI283">
        <v>39491671</v>
      </c>
      <c r="AJ283">
        <v>284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>
      <c r="A284">
        <f ca="1">ROW(Source!A99)</f>
        <v>99</v>
      </c>
      <c r="B284">
        <v>39491672</v>
      </c>
      <c r="C284">
        <v>39486736</v>
      </c>
      <c r="D284">
        <v>36830322</v>
      </c>
      <c r="E284">
        <v>1</v>
      </c>
      <c r="F284">
        <v>1</v>
      </c>
      <c r="G284">
        <v>1</v>
      </c>
      <c r="H284">
        <v>3</v>
      </c>
      <c r="I284" t="s">
        <v>104</v>
      </c>
      <c r="J284" t="s">
        <v>106</v>
      </c>
      <c r="K284" t="s">
        <v>105</v>
      </c>
      <c r="L284">
        <v>1339</v>
      </c>
      <c r="N284">
        <v>1007</v>
      </c>
      <c r="O284" t="s">
        <v>1249</v>
      </c>
      <c r="P284" t="s">
        <v>1249</v>
      </c>
      <c r="Q284">
        <v>1</v>
      </c>
      <c r="X284">
        <v>0.02</v>
      </c>
      <c r="Y284">
        <v>2156</v>
      </c>
      <c r="Z284">
        <v>0</v>
      </c>
      <c r="AA284">
        <v>0</v>
      </c>
      <c r="AB284">
        <v>0</v>
      </c>
      <c r="AC284">
        <v>0</v>
      </c>
      <c r="AD284">
        <v>1</v>
      </c>
      <c r="AE284">
        <v>0</v>
      </c>
      <c r="AF284" t="s">
        <v>1067</v>
      </c>
      <c r="AG284">
        <v>0.02</v>
      </c>
      <c r="AH284">
        <v>2</v>
      </c>
      <c r="AI284">
        <v>39491672</v>
      </c>
      <c r="AJ284">
        <v>285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>
      <c r="A285">
        <f ca="1">ROW(Source!A99)</f>
        <v>99</v>
      </c>
      <c r="B285">
        <v>39491673</v>
      </c>
      <c r="C285">
        <v>39486736</v>
      </c>
      <c r="D285">
        <v>36830500</v>
      </c>
      <c r="E285">
        <v>1</v>
      </c>
      <c r="F285">
        <v>1</v>
      </c>
      <c r="G285">
        <v>1</v>
      </c>
      <c r="H285">
        <v>3</v>
      </c>
      <c r="I285" t="s">
        <v>108</v>
      </c>
      <c r="J285" t="s">
        <v>110</v>
      </c>
      <c r="K285" t="s">
        <v>109</v>
      </c>
      <c r="L285">
        <v>1339</v>
      </c>
      <c r="N285">
        <v>1007</v>
      </c>
      <c r="O285" t="s">
        <v>1249</v>
      </c>
      <c r="P285" t="s">
        <v>1249</v>
      </c>
      <c r="Q285">
        <v>1</v>
      </c>
      <c r="X285">
        <v>0.01</v>
      </c>
      <c r="Y285">
        <v>1375</v>
      </c>
      <c r="Z285">
        <v>0</v>
      </c>
      <c r="AA285">
        <v>0</v>
      </c>
      <c r="AB285">
        <v>0</v>
      </c>
      <c r="AC285">
        <v>0</v>
      </c>
      <c r="AD285">
        <v>1</v>
      </c>
      <c r="AE285">
        <v>0</v>
      </c>
      <c r="AF285" t="s">
        <v>1067</v>
      </c>
      <c r="AG285">
        <v>0.01</v>
      </c>
      <c r="AH285">
        <v>2</v>
      </c>
      <c r="AI285">
        <v>39491673</v>
      </c>
      <c r="AJ285">
        <v>286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>
      <c r="A286">
        <f ca="1">ROW(Source!A99)</f>
        <v>99</v>
      </c>
      <c r="B286">
        <v>39491674</v>
      </c>
      <c r="C286">
        <v>39486736</v>
      </c>
      <c r="D286">
        <v>36830508</v>
      </c>
      <c r="E286">
        <v>1</v>
      </c>
      <c r="F286">
        <v>1</v>
      </c>
      <c r="G286">
        <v>1</v>
      </c>
      <c r="H286">
        <v>3</v>
      </c>
      <c r="I286" t="s">
        <v>112</v>
      </c>
      <c r="J286" t="s">
        <v>114</v>
      </c>
      <c r="K286" t="s">
        <v>113</v>
      </c>
      <c r="L286">
        <v>1339</v>
      </c>
      <c r="N286">
        <v>1007</v>
      </c>
      <c r="O286" t="s">
        <v>1249</v>
      </c>
      <c r="P286" t="s">
        <v>1249</v>
      </c>
      <c r="Q286">
        <v>1</v>
      </c>
      <c r="X286">
        <v>0.22</v>
      </c>
      <c r="Y286">
        <v>1320</v>
      </c>
      <c r="Z286">
        <v>0</v>
      </c>
      <c r="AA286">
        <v>0</v>
      </c>
      <c r="AB286">
        <v>0</v>
      </c>
      <c r="AC286">
        <v>0</v>
      </c>
      <c r="AD286">
        <v>1</v>
      </c>
      <c r="AE286">
        <v>0</v>
      </c>
      <c r="AF286" t="s">
        <v>1067</v>
      </c>
      <c r="AG286">
        <v>0.22</v>
      </c>
      <c r="AH286">
        <v>2</v>
      </c>
      <c r="AI286">
        <v>39491674</v>
      </c>
      <c r="AJ286">
        <v>287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>
      <c r="A287">
        <f ca="1">ROW(Source!A105)</f>
        <v>105</v>
      </c>
      <c r="B287">
        <v>39491683</v>
      </c>
      <c r="C287">
        <v>39491682</v>
      </c>
      <c r="D287">
        <v>37065248</v>
      </c>
      <c r="E287">
        <v>1</v>
      </c>
      <c r="F287">
        <v>1</v>
      </c>
      <c r="G287">
        <v>1</v>
      </c>
      <c r="H287">
        <v>1</v>
      </c>
      <c r="I287" t="s">
        <v>584</v>
      </c>
      <c r="J287" t="s">
        <v>1067</v>
      </c>
      <c r="K287" t="s">
        <v>585</v>
      </c>
      <c r="L287">
        <v>1191</v>
      </c>
      <c r="N287">
        <v>1013</v>
      </c>
      <c r="O287" t="s">
        <v>574</v>
      </c>
      <c r="P287" t="s">
        <v>574</v>
      </c>
      <c r="Q287">
        <v>1</v>
      </c>
      <c r="X287">
        <v>36.4</v>
      </c>
      <c r="Y287">
        <v>0</v>
      </c>
      <c r="Z287">
        <v>0</v>
      </c>
      <c r="AA287">
        <v>0</v>
      </c>
      <c r="AB287">
        <v>8.5299999999999994</v>
      </c>
      <c r="AC287">
        <v>0</v>
      </c>
      <c r="AD287">
        <v>1</v>
      </c>
      <c r="AE287">
        <v>1</v>
      </c>
      <c r="AF287" t="s">
        <v>1067</v>
      </c>
      <c r="AG287">
        <v>36.4</v>
      </c>
      <c r="AH287">
        <v>2</v>
      </c>
      <c r="AI287">
        <v>39491683</v>
      </c>
      <c r="AJ287">
        <v>288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>
      <c r="A288">
        <f ca="1">ROW(Source!A105)</f>
        <v>105</v>
      </c>
      <c r="B288">
        <v>39491684</v>
      </c>
      <c r="C288">
        <v>39491682</v>
      </c>
      <c r="D288">
        <v>36884460</v>
      </c>
      <c r="E288">
        <v>1</v>
      </c>
      <c r="F288">
        <v>1</v>
      </c>
      <c r="G288">
        <v>1</v>
      </c>
      <c r="H288">
        <v>2</v>
      </c>
      <c r="I288" t="s">
        <v>798</v>
      </c>
      <c r="J288" t="s">
        <v>799</v>
      </c>
      <c r="K288" t="s">
        <v>800</v>
      </c>
      <c r="L288">
        <v>1368</v>
      </c>
      <c r="N288">
        <v>1011</v>
      </c>
      <c r="O288" t="s">
        <v>580</v>
      </c>
      <c r="P288" t="s">
        <v>580</v>
      </c>
      <c r="Q288">
        <v>1</v>
      </c>
      <c r="X288">
        <v>18.2</v>
      </c>
      <c r="Y288">
        <v>0</v>
      </c>
      <c r="Z288">
        <v>2.66</v>
      </c>
      <c r="AA288">
        <v>0</v>
      </c>
      <c r="AB288">
        <v>0</v>
      </c>
      <c r="AC288">
        <v>0</v>
      </c>
      <c r="AD288">
        <v>1</v>
      </c>
      <c r="AE288">
        <v>0</v>
      </c>
      <c r="AF288" t="s">
        <v>1067</v>
      </c>
      <c r="AG288">
        <v>18.2</v>
      </c>
      <c r="AH288">
        <v>2</v>
      </c>
      <c r="AI288">
        <v>39491684</v>
      </c>
      <c r="AJ288">
        <v>289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>
      <c r="A289">
        <f ca="1">ROW(Source!A105)</f>
        <v>105</v>
      </c>
      <c r="B289">
        <v>39491685</v>
      </c>
      <c r="C289">
        <v>39491682</v>
      </c>
      <c r="D289">
        <v>36805188</v>
      </c>
      <c r="E289">
        <v>1</v>
      </c>
      <c r="F289">
        <v>1</v>
      </c>
      <c r="G289">
        <v>1</v>
      </c>
      <c r="H289">
        <v>3</v>
      </c>
      <c r="I289" t="s">
        <v>707</v>
      </c>
      <c r="J289" t="s">
        <v>708</v>
      </c>
      <c r="K289" t="s">
        <v>709</v>
      </c>
      <c r="L289">
        <v>1327</v>
      </c>
      <c r="N289">
        <v>1005</v>
      </c>
      <c r="O289" t="s">
        <v>1134</v>
      </c>
      <c r="P289" t="s">
        <v>1134</v>
      </c>
      <c r="Q289">
        <v>1</v>
      </c>
      <c r="X289">
        <v>21.3</v>
      </c>
      <c r="Y289">
        <v>72.319999999999993</v>
      </c>
      <c r="Z289">
        <v>0</v>
      </c>
      <c r="AA289">
        <v>0</v>
      </c>
      <c r="AB289">
        <v>0</v>
      </c>
      <c r="AC289">
        <v>0</v>
      </c>
      <c r="AD289">
        <v>1</v>
      </c>
      <c r="AE289">
        <v>0</v>
      </c>
      <c r="AF289" t="s">
        <v>1067</v>
      </c>
      <c r="AG289">
        <v>21.3</v>
      </c>
      <c r="AH289">
        <v>2</v>
      </c>
      <c r="AI289">
        <v>39491685</v>
      </c>
      <c r="AJ289">
        <v>290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>
      <c r="A290">
        <f ca="1">ROW(Source!A106)</f>
        <v>106</v>
      </c>
      <c r="B290">
        <v>39279511</v>
      </c>
      <c r="C290">
        <v>39279510</v>
      </c>
      <c r="D290">
        <v>37066717</v>
      </c>
      <c r="E290">
        <v>1</v>
      </c>
      <c r="F290">
        <v>1</v>
      </c>
      <c r="G290">
        <v>1</v>
      </c>
      <c r="H290">
        <v>1</v>
      </c>
      <c r="I290" t="s">
        <v>660</v>
      </c>
      <c r="J290" t="s">
        <v>1067</v>
      </c>
      <c r="K290" t="s">
        <v>661</v>
      </c>
      <c r="L290">
        <v>1191</v>
      </c>
      <c r="N290">
        <v>1013</v>
      </c>
      <c r="O290" t="s">
        <v>574</v>
      </c>
      <c r="P290" t="s">
        <v>574</v>
      </c>
      <c r="Q290">
        <v>1</v>
      </c>
      <c r="X290">
        <v>31.79</v>
      </c>
      <c r="Y290">
        <v>0</v>
      </c>
      <c r="Z290">
        <v>0</v>
      </c>
      <c r="AA290">
        <v>0</v>
      </c>
      <c r="AB290">
        <v>8.17</v>
      </c>
      <c r="AC290">
        <v>0</v>
      </c>
      <c r="AD290">
        <v>1</v>
      </c>
      <c r="AE290">
        <v>1</v>
      </c>
      <c r="AF290" t="s">
        <v>1083</v>
      </c>
      <c r="AG290">
        <v>36.558499999999995</v>
      </c>
      <c r="AH290">
        <v>2</v>
      </c>
      <c r="AI290">
        <v>39279511</v>
      </c>
      <c r="AJ290">
        <v>291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>
      <c r="A291">
        <f ca="1">ROW(Source!A106)</f>
        <v>106</v>
      </c>
      <c r="B291">
        <v>39279512</v>
      </c>
      <c r="C291">
        <v>39279510</v>
      </c>
      <c r="D291">
        <v>37064876</v>
      </c>
      <c r="E291">
        <v>1</v>
      </c>
      <c r="F291">
        <v>1</v>
      </c>
      <c r="G291">
        <v>1</v>
      </c>
      <c r="H291">
        <v>1</v>
      </c>
      <c r="I291" t="s">
        <v>575</v>
      </c>
      <c r="J291" t="s">
        <v>1067</v>
      </c>
      <c r="K291" t="s">
        <v>576</v>
      </c>
      <c r="L291">
        <v>1191</v>
      </c>
      <c r="N291">
        <v>1013</v>
      </c>
      <c r="O291" t="s">
        <v>574</v>
      </c>
      <c r="P291" t="s">
        <v>574</v>
      </c>
      <c r="Q291">
        <v>1</v>
      </c>
      <c r="X291">
        <v>7.18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1</v>
      </c>
      <c r="AE291">
        <v>2</v>
      </c>
      <c r="AF291" t="s">
        <v>1082</v>
      </c>
      <c r="AG291">
        <v>8.9749999999999996</v>
      </c>
      <c r="AH291">
        <v>2</v>
      </c>
      <c r="AI291">
        <v>39279512</v>
      </c>
      <c r="AJ291">
        <v>292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>
      <c r="A292">
        <f ca="1">ROW(Source!A106)</f>
        <v>106</v>
      </c>
      <c r="B292">
        <v>39279513</v>
      </c>
      <c r="C292">
        <v>39279510</v>
      </c>
      <c r="D292">
        <v>36882452</v>
      </c>
      <c r="E292">
        <v>1</v>
      </c>
      <c r="F292">
        <v>1</v>
      </c>
      <c r="G292">
        <v>1</v>
      </c>
      <c r="H292">
        <v>2</v>
      </c>
      <c r="I292" t="s">
        <v>632</v>
      </c>
      <c r="J292" t="s">
        <v>633</v>
      </c>
      <c r="K292" t="s">
        <v>634</v>
      </c>
      <c r="L292">
        <v>1368</v>
      </c>
      <c r="N292">
        <v>1011</v>
      </c>
      <c r="O292" t="s">
        <v>580</v>
      </c>
      <c r="P292" t="s">
        <v>580</v>
      </c>
      <c r="Q292">
        <v>1</v>
      </c>
      <c r="X292">
        <v>0.13</v>
      </c>
      <c r="Y292">
        <v>0</v>
      </c>
      <c r="Z292">
        <v>31.26</v>
      </c>
      <c r="AA292">
        <v>13.5</v>
      </c>
      <c r="AB292">
        <v>0</v>
      </c>
      <c r="AC292">
        <v>0</v>
      </c>
      <c r="AD292">
        <v>1</v>
      </c>
      <c r="AE292">
        <v>0</v>
      </c>
      <c r="AF292" t="s">
        <v>1082</v>
      </c>
      <c r="AG292">
        <v>0.16250000000000001</v>
      </c>
      <c r="AH292">
        <v>2</v>
      </c>
      <c r="AI292">
        <v>39279513</v>
      </c>
      <c r="AJ292">
        <v>293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>
      <c r="A293">
        <f ca="1">ROW(Source!A106)</f>
        <v>106</v>
      </c>
      <c r="B293">
        <v>39279514</v>
      </c>
      <c r="C293">
        <v>39279510</v>
      </c>
      <c r="D293">
        <v>36883554</v>
      </c>
      <c r="E293">
        <v>1</v>
      </c>
      <c r="F293">
        <v>1</v>
      </c>
      <c r="G293">
        <v>1</v>
      </c>
      <c r="H293">
        <v>2</v>
      </c>
      <c r="I293" t="s">
        <v>577</v>
      </c>
      <c r="J293" t="s">
        <v>578</v>
      </c>
      <c r="K293" t="s">
        <v>579</v>
      </c>
      <c r="L293">
        <v>1368</v>
      </c>
      <c r="N293">
        <v>1011</v>
      </c>
      <c r="O293" t="s">
        <v>580</v>
      </c>
      <c r="P293" t="s">
        <v>580</v>
      </c>
      <c r="Q293">
        <v>1</v>
      </c>
      <c r="X293">
        <v>0.35</v>
      </c>
      <c r="Y293">
        <v>0</v>
      </c>
      <c r="Z293">
        <v>65.709999999999994</v>
      </c>
      <c r="AA293">
        <v>11.6</v>
      </c>
      <c r="AB293">
        <v>0</v>
      </c>
      <c r="AC293">
        <v>0</v>
      </c>
      <c r="AD293">
        <v>1</v>
      </c>
      <c r="AE293">
        <v>0</v>
      </c>
      <c r="AF293" t="s">
        <v>1082</v>
      </c>
      <c r="AG293">
        <v>0.4375</v>
      </c>
      <c r="AH293">
        <v>2</v>
      </c>
      <c r="AI293">
        <v>39279514</v>
      </c>
      <c r="AJ293">
        <v>294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>
      <c r="A294">
        <f ca="1">ROW(Source!A106)</f>
        <v>106</v>
      </c>
      <c r="B294">
        <v>39279515</v>
      </c>
      <c r="C294">
        <v>39279510</v>
      </c>
      <c r="D294">
        <v>36883878</v>
      </c>
      <c r="E294">
        <v>1</v>
      </c>
      <c r="F294">
        <v>1</v>
      </c>
      <c r="G294">
        <v>1</v>
      </c>
      <c r="H294">
        <v>2</v>
      </c>
      <c r="I294" t="s">
        <v>801</v>
      </c>
      <c r="J294" t="s">
        <v>802</v>
      </c>
      <c r="K294" t="s">
        <v>803</v>
      </c>
      <c r="L294">
        <v>1368</v>
      </c>
      <c r="N294">
        <v>1011</v>
      </c>
      <c r="O294" t="s">
        <v>580</v>
      </c>
      <c r="P294" t="s">
        <v>580</v>
      </c>
      <c r="Q294">
        <v>1</v>
      </c>
      <c r="X294">
        <v>6.7</v>
      </c>
      <c r="Y294">
        <v>0</v>
      </c>
      <c r="Z294">
        <v>90</v>
      </c>
      <c r="AA294">
        <v>10.06</v>
      </c>
      <c r="AB294">
        <v>0</v>
      </c>
      <c r="AC294">
        <v>0</v>
      </c>
      <c r="AD294">
        <v>1</v>
      </c>
      <c r="AE294">
        <v>0</v>
      </c>
      <c r="AF294" t="s">
        <v>1082</v>
      </c>
      <c r="AG294">
        <v>8.375</v>
      </c>
      <c r="AH294">
        <v>2</v>
      </c>
      <c r="AI294">
        <v>39279515</v>
      </c>
      <c r="AJ294">
        <v>295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>
      <c r="A295">
        <f ca="1">ROW(Source!A106)</f>
        <v>106</v>
      </c>
      <c r="B295">
        <v>39279516</v>
      </c>
      <c r="C295">
        <v>39279510</v>
      </c>
      <c r="D295">
        <v>36796579</v>
      </c>
      <c r="E295">
        <v>17</v>
      </c>
      <c r="F295">
        <v>1</v>
      </c>
      <c r="G295">
        <v>1</v>
      </c>
      <c r="H295">
        <v>3</v>
      </c>
      <c r="I295" t="s">
        <v>129</v>
      </c>
      <c r="J295" t="s">
        <v>1067</v>
      </c>
      <c r="K295" t="s">
        <v>130</v>
      </c>
      <c r="L295">
        <v>1348</v>
      </c>
      <c r="N295">
        <v>1009</v>
      </c>
      <c r="O295" t="s">
        <v>1097</v>
      </c>
      <c r="P295" t="s">
        <v>1097</v>
      </c>
      <c r="Q295">
        <v>1000</v>
      </c>
      <c r="X295">
        <v>1.8E-3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 t="s">
        <v>1067</v>
      </c>
      <c r="AG295">
        <v>1.8E-3</v>
      </c>
      <c r="AH295">
        <v>2</v>
      </c>
      <c r="AI295">
        <v>39279516</v>
      </c>
      <c r="AJ295">
        <v>296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>
      <c r="A296">
        <f ca="1">ROW(Source!A106)</f>
        <v>106</v>
      </c>
      <c r="B296">
        <v>39279517</v>
      </c>
      <c r="C296">
        <v>39279510</v>
      </c>
      <c r="D296">
        <v>36831561</v>
      </c>
      <c r="E296">
        <v>1</v>
      </c>
      <c r="F296">
        <v>1</v>
      </c>
      <c r="G296">
        <v>1</v>
      </c>
      <c r="H296">
        <v>3</v>
      </c>
      <c r="I296" t="s">
        <v>804</v>
      </c>
      <c r="J296" t="s">
        <v>805</v>
      </c>
      <c r="K296" t="s">
        <v>806</v>
      </c>
      <c r="L296">
        <v>1339</v>
      </c>
      <c r="N296">
        <v>1007</v>
      </c>
      <c r="O296" t="s">
        <v>1249</v>
      </c>
      <c r="P296" t="s">
        <v>1249</v>
      </c>
      <c r="Q296">
        <v>1</v>
      </c>
      <c r="X296">
        <v>1.24</v>
      </c>
      <c r="Y296">
        <v>4319.09</v>
      </c>
      <c r="Z296">
        <v>0</v>
      </c>
      <c r="AA296">
        <v>0</v>
      </c>
      <c r="AB296">
        <v>0</v>
      </c>
      <c r="AC296">
        <v>0</v>
      </c>
      <c r="AD296">
        <v>1</v>
      </c>
      <c r="AE296">
        <v>0</v>
      </c>
      <c r="AF296" t="s">
        <v>1067</v>
      </c>
      <c r="AG296">
        <v>1.24</v>
      </c>
      <c r="AH296">
        <v>2</v>
      </c>
      <c r="AI296">
        <v>39279517</v>
      </c>
      <c r="AJ296">
        <v>298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>
      <c r="A297">
        <f ca="1">ROW(Source!A109)</f>
        <v>109</v>
      </c>
      <c r="B297">
        <v>39491701</v>
      </c>
      <c r="C297">
        <v>39491700</v>
      </c>
      <c r="D297">
        <v>37069968</v>
      </c>
      <c r="E297">
        <v>1</v>
      </c>
      <c r="F297">
        <v>1</v>
      </c>
      <c r="G297">
        <v>1</v>
      </c>
      <c r="H297">
        <v>1</v>
      </c>
      <c r="I297" t="s">
        <v>807</v>
      </c>
      <c r="J297" t="s">
        <v>1067</v>
      </c>
      <c r="K297" t="s">
        <v>808</v>
      </c>
      <c r="L297">
        <v>1191</v>
      </c>
      <c r="N297">
        <v>1013</v>
      </c>
      <c r="O297" t="s">
        <v>574</v>
      </c>
      <c r="P297" t="s">
        <v>574</v>
      </c>
      <c r="Q297">
        <v>1</v>
      </c>
      <c r="X297">
        <v>8.98</v>
      </c>
      <c r="Y297">
        <v>0</v>
      </c>
      <c r="Z297">
        <v>0</v>
      </c>
      <c r="AA297">
        <v>0</v>
      </c>
      <c r="AB297">
        <v>8.3800000000000008</v>
      </c>
      <c r="AC297">
        <v>0</v>
      </c>
      <c r="AD297">
        <v>1</v>
      </c>
      <c r="AE297">
        <v>1</v>
      </c>
      <c r="AF297" t="s">
        <v>1083</v>
      </c>
      <c r="AG297">
        <v>10.327</v>
      </c>
      <c r="AH297">
        <v>2</v>
      </c>
      <c r="AI297">
        <v>39491701</v>
      </c>
      <c r="AJ297">
        <v>299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>
      <c r="A298">
        <f ca="1">ROW(Source!A109)</f>
        <v>109</v>
      </c>
      <c r="B298">
        <v>39491702</v>
      </c>
      <c r="C298">
        <v>39491700</v>
      </c>
      <c r="D298">
        <v>37064876</v>
      </c>
      <c r="E298">
        <v>1</v>
      </c>
      <c r="F298">
        <v>1</v>
      </c>
      <c r="G298">
        <v>1</v>
      </c>
      <c r="H298">
        <v>1</v>
      </c>
      <c r="I298" t="s">
        <v>575</v>
      </c>
      <c r="J298" t="s">
        <v>1067</v>
      </c>
      <c r="K298" t="s">
        <v>576</v>
      </c>
      <c r="L298">
        <v>1191</v>
      </c>
      <c r="N298">
        <v>1013</v>
      </c>
      <c r="O298" t="s">
        <v>574</v>
      </c>
      <c r="P298" t="s">
        <v>574</v>
      </c>
      <c r="Q298">
        <v>1</v>
      </c>
      <c r="X298">
        <v>0.2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1</v>
      </c>
      <c r="AE298">
        <v>2</v>
      </c>
      <c r="AF298" t="s">
        <v>1082</v>
      </c>
      <c r="AG298">
        <v>0.25</v>
      </c>
      <c r="AH298">
        <v>2</v>
      </c>
      <c r="AI298">
        <v>39491702</v>
      </c>
      <c r="AJ298">
        <v>300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>
      <c r="A299">
        <f ca="1">ROW(Source!A109)</f>
        <v>109</v>
      </c>
      <c r="B299">
        <v>39491703</v>
      </c>
      <c r="C299">
        <v>39491700</v>
      </c>
      <c r="D299">
        <v>36882448</v>
      </c>
      <c r="E299">
        <v>1</v>
      </c>
      <c r="F299">
        <v>1</v>
      </c>
      <c r="G299">
        <v>1</v>
      </c>
      <c r="H299">
        <v>2</v>
      </c>
      <c r="I299" t="s">
        <v>763</v>
      </c>
      <c r="J299" t="s">
        <v>764</v>
      </c>
      <c r="K299" t="s">
        <v>765</v>
      </c>
      <c r="L299">
        <v>1368</v>
      </c>
      <c r="N299">
        <v>1011</v>
      </c>
      <c r="O299" t="s">
        <v>580</v>
      </c>
      <c r="P299" t="s">
        <v>580</v>
      </c>
      <c r="Q299">
        <v>1</v>
      </c>
      <c r="X299">
        <v>0.06</v>
      </c>
      <c r="Y299">
        <v>0</v>
      </c>
      <c r="Z299">
        <v>27.66</v>
      </c>
      <c r="AA299">
        <v>11.6</v>
      </c>
      <c r="AB299">
        <v>0</v>
      </c>
      <c r="AC299">
        <v>0</v>
      </c>
      <c r="AD299">
        <v>1</v>
      </c>
      <c r="AE299">
        <v>0</v>
      </c>
      <c r="AF299" t="s">
        <v>1082</v>
      </c>
      <c r="AG299">
        <v>7.4999999999999997E-2</v>
      </c>
      <c r="AH299">
        <v>2</v>
      </c>
      <c r="AI299">
        <v>39491703</v>
      </c>
      <c r="AJ299">
        <v>301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>
      <c r="A300">
        <f ca="1">ROW(Source!A109)</f>
        <v>109</v>
      </c>
      <c r="B300">
        <v>39491704</v>
      </c>
      <c r="C300">
        <v>39491700</v>
      </c>
      <c r="D300">
        <v>36883554</v>
      </c>
      <c r="E300">
        <v>1</v>
      </c>
      <c r="F300">
        <v>1</v>
      </c>
      <c r="G300">
        <v>1</v>
      </c>
      <c r="H300">
        <v>2</v>
      </c>
      <c r="I300" t="s">
        <v>577</v>
      </c>
      <c r="J300" t="s">
        <v>578</v>
      </c>
      <c r="K300" t="s">
        <v>579</v>
      </c>
      <c r="L300">
        <v>1368</v>
      </c>
      <c r="N300">
        <v>1011</v>
      </c>
      <c r="O300" t="s">
        <v>580</v>
      </c>
      <c r="P300" t="s">
        <v>580</v>
      </c>
      <c r="Q300">
        <v>1</v>
      </c>
      <c r="X300">
        <v>0.14000000000000001</v>
      </c>
      <c r="Y300">
        <v>0</v>
      </c>
      <c r="Z300">
        <v>65.709999999999994</v>
      </c>
      <c r="AA300">
        <v>11.6</v>
      </c>
      <c r="AB300">
        <v>0</v>
      </c>
      <c r="AC300">
        <v>0</v>
      </c>
      <c r="AD300">
        <v>1</v>
      </c>
      <c r="AE300">
        <v>0</v>
      </c>
      <c r="AF300" t="s">
        <v>1082</v>
      </c>
      <c r="AG300">
        <v>0.17500000000000002</v>
      </c>
      <c r="AH300">
        <v>2</v>
      </c>
      <c r="AI300">
        <v>39491704</v>
      </c>
      <c r="AJ300">
        <v>302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>
      <c r="A301">
        <f ca="1">ROW(Source!A109)</f>
        <v>109</v>
      </c>
      <c r="B301">
        <v>39491705</v>
      </c>
      <c r="C301">
        <v>39491700</v>
      </c>
      <c r="D301">
        <v>36884416</v>
      </c>
      <c r="E301">
        <v>1</v>
      </c>
      <c r="F301">
        <v>1</v>
      </c>
      <c r="G301">
        <v>1</v>
      </c>
      <c r="H301">
        <v>2</v>
      </c>
      <c r="I301" t="s">
        <v>809</v>
      </c>
      <c r="J301" t="s">
        <v>810</v>
      </c>
      <c r="K301" t="s">
        <v>811</v>
      </c>
      <c r="L301">
        <v>1368</v>
      </c>
      <c r="N301">
        <v>1011</v>
      </c>
      <c r="O301" t="s">
        <v>580</v>
      </c>
      <c r="P301" t="s">
        <v>580</v>
      </c>
      <c r="Q301">
        <v>1</v>
      </c>
      <c r="X301">
        <v>7.48</v>
      </c>
      <c r="Y301">
        <v>0</v>
      </c>
      <c r="Z301">
        <v>6.82</v>
      </c>
      <c r="AA301">
        <v>0</v>
      </c>
      <c r="AB301">
        <v>0</v>
      </c>
      <c r="AC301">
        <v>0</v>
      </c>
      <c r="AD301">
        <v>1</v>
      </c>
      <c r="AE301">
        <v>0</v>
      </c>
      <c r="AF301" t="s">
        <v>1082</v>
      </c>
      <c r="AG301">
        <v>9.3500000000000014</v>
      </c>
      <c r="AH301">
        <v>2</v>
      </c>
      <c r="AI301">
        <v>39491705</v>
      </c>
      <c r="AJ301">
        <v>303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>
      <c r="A302">
        <f ca="1">ROW(Source!A109)</f>
        <v>109</v>
      </c>
      <c r="B302">
        <v>39491706</v>
      </c>
      <c r="C302">
        <v>39491700</v>
      </c>
      <c r="D302">
        <v>36801792</v>
      </c>
      <c r="E302">
        <v>1</v>
      </c>
      <c r="F302">
        <v>1</v>
      </c>
      <c r="G302">
        <v>1</v>
      </c>
      <c r="H302">
        <v>3</v>
      </c>
      <c r="I302" t="s">
        <v>721</v>
      </c>
      <c r="J302" t="s">
        <v>722</v>
      </c>
      <c r="K302" t="s">
        <v>723</v>
      </c>
      <c r="L302">
        <v>1339</v>
      </c>
      <c r="N302">
        <v>1007</v>
      </c>
      <c r="O302" t="s">
        <v>1249</v>
      </c>
      <c r="P302" t="s">
        <v>1249</v>
      </c>
      <c r="Q302">
        <v>1</v>
      </c>
      <c r="X302">
        <v>0.01</v>
      </c>
      <c r="Y302">
        <v>2.44</v>
      </c>
      <c r="Z302">
        <v>0</v>
      </c>
      <c r="AA302">
        <v>0</v>
      </c>
      <c r="AB302">
        <v>0</v>
      </c>
      <c r="AC302">
        <v>0</v>
      </c>
      <c r="AD302">
        <v>1</v>
      </c>
      <c r="AE302">
        <v>0</v>
      </c>
      <c r="AF302" t="s">
        <v>1067</v>
      </c>
      <c r="AG302">
        <v>0.01</v>
      </c>
      <c r="AH302">
        <v>2</v>
      </c>
      <c r="AI302">
        <v>39491706</v>
      </c>
      <c r="AJ302">
        <v>304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>
      <c r="A303">
        <f ca="1">ROW(Source!A109)</f>
        <v>109</v>
      </c>
      <c r="B303">
        <v>39491707</v>
      </c>
      <c r="C303">
        <v>39491700</v>
      </c>
      <c r="D303">
        <v>36805524</v>
      </c>
      <c r="E303">
        <v>1</v>
      </c>
      <c r="F303">
        <v>1</v>
      </c>
      <c r="G303">
        <v>1</v>
      </c>
      <c r="H303">
        <v>3</v>
      </c>
      <c r="I303" t="s">
        <v>702</v>
      </c>
      <c r="J303" t="s">
        <v>703</v>
      </c>
      <c r="K303" t="s">
        <v>704</v>
      </c>
      <c r="L303">
        <v>1346</v>
      </c>
      <c r="N303">
        <v>1009</v>
      </c>
      <c r="O303" t="s">
        <v>1227</v>
      </c>
      <c r="P303" t="s">
        <v>1227</v>
      </c>
      <c r="Q303">
        <v>1</v>
      </c>
      <c r="X303">
        <v>1</v>
      </c>
      <c r="Y303">
        <v>1.82</v>
      </c>
      <c r="Z303">
        <v>0</v>
      </c>
      <c r="AA303">
        <v>0</v>
      </c>
      <c r="AB303">
        <v>0</v>
      </c>
      <c r="AC303">
        <v>0</v>
      </c>
      <c r="AD303">
        <v>1</v>
      </c>
      <c r="AE303">
        <v>0</v>
      </c>
      <c r="AF303" t="s">
        <v>1067</v>
      </c>
      <c r="AG303">
        <v>1</v>
      </c>
      <c r="AH303">
        <v>2</v>
      </c>
      <c r="AI303">
        <v>39491707</v>
      </c>
      <c r="AJ303">
        <v>305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>
      <c r="A304">
        <f ca="1">ROW(Source!A109)</f>
        <v>109</v>
      </c>
      <c r="B304">
        <v>39491708</v>
      </c>
      <c r="C304">
        <v>39491700</v>
      </c>
      <c r="D304">
        <v>36797048</v>
      </c>
      <c r="E304">
        <v>17</v>
      </c>
      <c r="F304">
        <v>1</v>
      </c>
      <c r="G304">
        <v>1</v>
      </c>
      <c r="H304">
        <v>3</v>
      </c>
      <c r="I304" t="s">
        <v>137</v>
      </c>
      <c r="J304" t="s">
        <v>1067</v>
      </c>
      <c r="K304" t="s">
        <v>138</v>
      </c>
      <c r="L304">
        <v>1346</v>
      </c>
      <c r="N304">
        <v>1009</v>
      </c>
      <c r="O304" t="s">
        <v>1227</v>
      </c>
      <c r="P304" t="s">
        <v>1227</v>
      </c>
      <c r="Q304">
        <v>1</v>
      </c>
      <c r="X304">
        <v>13.8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 t="s">
        <v>1067</v>
      </c>
      <c r="AG304">
        <v>13.8</v>
      </c>
      <c r="AH304">
        <v>2</v>
      </c>
      <c r="AI304">
        <v>39491708</v>
      </c>
      <c r="AJ304">
        <v>306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>
      <c r="A305">
        <f ca="1">ROW(Source!A112)</f>
        <v>112</v>
      </c>
      <c r="B305">
        <v>39279520</v>
      </c>
      <c r="C305">
        <v>39279519</v>
      </c>
      <c r="D305">
        <v>37065248</v>
      </c>
      <c r="E305">
        <v>1</v>
      </c>
      <c r="F305">
        <v>1</v>
      </c>
      <c r="G305">
        <v>1</v>
      </c>
      <c r="H305">
        <v>1</v>
      </c>
      <c r="I305" t="s">
        <v>584</v>
      </c>
      <c r="J305" t="s">
        <v>1067</v>
      </c>
      <c r="K305" t="s">
        <v>585</v>
      </c>
      <c r="L305">
        <v>1191</v>
      </c>
      <c r="N305">
        <v>1013</v>
      </c>
      <c r="O305" t="s">
        <v>574</v>
      </c>
      <c r="P305" t="s">
        <v>574</v>
      </c>
      <c r="Q305">
        <v>1</v>
      </c>
      <c r="X305">
        <v>3.78</v>
      </c>
      <c r="Y305">
        <v>0</v>
      </c>
      <c r="Z305">
        <v>0</v>
      </c>
      <c r="AA305">
        <v>0</v>
      </c>
      <c r="AB305">
        <v>8.5299999999999994</v>
      </c>
      <c r="AC305">
        <v>0</v>
      </c>
      <c r="AD305">
        <v>1</v>
      </c>
      <c r="AE305">
        <v>1</v>
      </c>
      <c r="AF305" t="s">
        <v>1083</v>
      </c>
      <c r="AG305">
        <v>4.3469999999999995</v>
      </c>
      <c r="AH305">
        <v>2</v>
      </c>
      <c r="AI305">
        <v>39279520</v>
      </c>
      <c r="AJ305">
        <v>308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>
      <c r="A306">
        <f ca="1">ROW(Source!A112)</f>
        <v>112</v>
      </c>
      <c r="B306">
        <v>39279521</v>
      </c>
      <c r="C306">
        <v>39279519</v>
      </c>
      <c r="D306">
        <v>36797583</v>
      </c>
      <c r="E306">
        <v>17</v>
      </c>
      <c r="F306">
        <v>1</v>
      </c>
      <c r="G306">
        <v>1</v>
      </c>
      <c r="H306">
        <v>3</v>
      </c>
      <c r="I306" t="s">
        <v>148</v>
      </c>
      <c r="J306" t="s">
        <v>1067</v>
      </c>
      <c r="K306" t="s">
        <v>149</v>
      </c>
      <c r="L306">
        <v>1348</v>
      </c>
      <c r="N306">
        <v>1009</v>
      </c>
      <c r="O306" t="s">
        <v>1097</v>
      </c>
      <c r="P306" t="s">
        <v>1097</v>
      </c>
      <c r="Q306">
        <v>1000</v>
      </c>
      <c r="X306">
        <v>1.0999999999999999E-2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 t="s">
        <v>1067</v>
      </c>
      <c r="AG306">
        <v>1.0999999999999999E-2</v>
      </c>
      <c r="AH306">
        <v>2</v>
      </c>
      <c r="AI306">
        <v>39279521</v>
      </c>
      <c r="AJ306">
        <v>309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>
      <c r="A307">
        <f ca="1">ROW(Source!A115)</f>
        <v>115</v>
      </c>
      <c r="B307">
        <v>39486750</v>
      </c>
      <c r="C307">
        <v>39486749</v>
      </c>
      <c r="D307">
        <v>37072887</v>
      </c>
      <c r="E307">
        <v>1</v>
      </c>
      <c r="F307">
        <v>1</v>
      </c>
      <c r="G307">
        <v>1</v>
      </c>
      <c r="H307">
        <v>1</v>
      </c>
      <c r="I307" t="s">
        <v>812</v>
      </c>
      <c r="J307" t="s">
        <v>1067</v>
      </c>
      <c r="K307" t="s">
        <v>813</v>
      </c>
      <c r="L307">
        <v>1191</v>
      </c>
      <c r="N307">
        <v>1013</v>
      </c>
      <c r="O307" t="s">
        <v>574</v>
      </c>
      <c r="P307" t="s">
        <v>574</v>
      </c>
      <c r="Q307">
        <v>1</v>
      </c>
      <c r="X307">
        <v>51.28</v>
      </c>
      <c r="Y307">
        <v>0</v>
      </c>
      <c r="Z307">
        <v>0</v>
      </c>
      <c r="AA307">
        <v>0</v>
      </c>
      <c r="AB307">
        <v>10.210000000000001</v>
      </c>
      <c r="AC307">
        <v>0</v>
      </c>
      <c r="AD307">
        <v>1</v>
      </c>
      <c r="AE307">
        <v>1</v>
      </c>
      <c r="AF307" t="s">
        <v>1083</v>
      </c>
      <c r="AG307">
        <v>58.971999999999994</v>
      </c>
      <c r="AH307">
        <v>2</v>
      </c>
      <c r="AI307">
        <v>39486750</v>
      </c>
      <c r="AJ307">
        <v>311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>
      <c r="A308">
        <f ca="1">ROW(Source!A115)</f>
        <v>115</v>
      </c>
      <c r="B308">
        <v>39486751</v>
      </c>
      <c r="C308">
        <v>39486749</v>
      </c>
      <c r="D308">
        <v>37064876</v>
      </c>
      <c r="E308">
        <v>1</v>
      </c>
      <c r="F308">
        <v>1</v>
      </c>
      <c r="G308">
        <v>1</v>
      </c>
      <c r="H308">
        <v>1</v>
      </c>
      <c r="I308" t="s">
        <v>575</v>
      </c>
      <c r="J308" t="s">
        <v>1067</v>
      </c>
      <c r="K308" t="s">
        <v>576</v>
      </c>
      <c r="L308">
        <v>1191</v>
      </c>
      <c r="N308">
        <v>1013</v>
      </c>
      <c r="O308" t="s">
        <v>574</v>
      </c>
      <c r="P308" t="s">
        <v>574</v>
      </c>
      <c r="Q308">
        <v>1</v>
      </c>
      <c r="X308">
        <v>0.08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1</v>
      </c>
      <c r="AE308">
        <v>2</v>
      </c>
      <c r="AF308" t="s">
        <v>1082</v>
      </c>
      <c r="AG308">
        <v>0.1</v>
      </c>
      <c r="AH308">
        <v>2</v>
      </c>
      <c r="AI308">
        <v>39486751</v>
      </c>
      <c r="AJ308">
        <v>312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>
      <c r="A309">
        <f ca="1">ROW(Source!A115)</f>
        <v>115</v>
      </c>
      <c r="B309">
        <v>39486752</v>
      </c>
      <c r="C309">
        <v>39486749</v>
      </c>
      <c r="D309">
        <v>36882452</v>
      </c>
      <c r="E309">
        <v>1</v>
      </c>
      <c r="F309">
        <v>1</v>
      </c>
      <c r="G309">
        <v>1</v>
      </c>
      <c r="H309">
        <v>2</v>
      </c>
      <c r="I309" t="s">
        <v>632</v>
      </c>
      <c r="J309" t="s">
        <v>633</v>
      </c>
      <c r="K309" t="s">
        <v>634</v>
      </c>
      <c r="L309">
        <v>1368</v>
      </c>
      <c r="N309">
        <v>1011</v>
      </c>
      <c r="O309" t="s">
        <v>580</v>
      </c>
      <c r="P309" t="s">
        <v>580</v>
      </c>
      <c r="Q309">
        <v>1</v>
      </c>
      <c r="X309">
        <v>0.03</v>
      </c>
      <c r="Y309">
        <v>0</v>
      </c>
      <c r="Z309">
        <v>31.26</v>
      </c>
      <c r="AA309">
        <v>13.5</v>
      </c>
      <c r="AB309">
        <v>0</v>
      </c>
      <c r="AC309">
        <v>0</v>
      </c>
      <c r="AD309">
        <v>1</v>
      </c>
      <c r="AE309">
        <v>0</v>
      </c>
      <c r="AF309" t="s">
        <v>1082</v>
      </c>
      <c r="AG309">
        <v>3.7499999999999999E-2</v>
      </c>
      <c r="AH309">
        <v>2</v>
      </c>
      <c r="AI309">
        <v>39486752</v>
      </c>
      <c r="AJ309">
        <v>313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>
      <c r="A310">
        <f ca="1">ROW(Source!A115)</f>
        <v>115</v>
      </c>
      <c r="B310">
        <v>39486753</v>
      </c>
      <c r="C310">
        <v>39486749</v>
      </c>
      <c r="D310">
        <v>36883554</v>
      </c>
      <c r="E310">
        <v>1</v>
      </c>
      <c r="F310">
        <v>1</v>
      </c>
      <c r="G310">
        <v>1</v>
      </c>
      <c r="H310">
        <v>2</v>
      </c>
      <c r="I310" t="s">
        <v>577</v>
      </c>
      <c r="J310" t="s">
        <v>578</v>
      </c>
      <c r="K310" t="s">
        <v>579</v>
      </c>
      <c r="L310">
        <v>1368</v>
      </c>
      <c r="N310">
        <v>1011</v>
      </c>
      <c r="O310" t="s">
        <v>580</v>
      </c>
      <c r="P310" t="s">
        <v>580</v>
      </c>
      <c r="Q310">
        <v>1</v>
      </c>
      <c r="X310">
        <v>0.05</v>
      </c>
      <c r="Y310">
        <v>0</v>
      </c>
      <c r="Z310">
        <v>65.709999999999994</v>
      </c>
      <c r="AA310">
        <v>11.6</v>
      </c>
      <c r="AB310">
        <v>0</v>
      </c>
      <c r="AC310">
        <v>0</v>
      </c>
      <c r="AD310">
        <v>1</v>
      </c>
      <c r="AE310">
        <v>0</v>
      </c>
      <c r="AF310" t="s">
        <v>1082</v>
      </c>
      <c r="AG310">
        <v>6.25E-2</v>
      </c>
      <c r="AH310">
        <v>2</v>
      </c>
      <c r="AI310">
        <v>39486753</v>
      </c>
      <c r="AJ310">
        <v>314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>
      <c r="A311">
        <f ca="1">ROW(Source!A115)</f>
        <v>115</v>
      </c>
      <c r="B311">
        <v>39486754</v>
      </c>
      <c r="C311">
        <v>39486749</v>
      </c>
      <c r="D311">
        <v>36884462</v>
      </c>
      <c r="E311">
        <v>1</v>
      </c>
      <c r="F311">
        <v>1</v>
      </c>
      <c r="G311">
        <v>1</v>
      </c>
      <c r="H311">
        <v>2</v>
      </c>
      <c r="I311" t="s">
        <v>777</v>
      </c>
      <c r="J311" t="s">
        <v>778</v>
      </c>
      <c r="K311" t="s">
        <v>779</v>
      </c>
      <c r="L311">
        <v>1368</v>
      </c>
      <c r="N311">
        <v>1011</v>
      </c>
      <c r="O311" t="s">
        <v>580</v>
      </c>
      <c r="P311" t="s">
        <v>580</v>
      </c>
      <c r="Q311">
        <v>1</v>
      </c>
      <c r="X311">
        <v>9</v>
      </c>
      <c r="Y311">
        <v>0</v>
      </c>
      <c r="Z311">
        <v>1.5</v>
      </c>
      <c r="AA311">
        <v>0</v>
      </c>
      <c r="AB311">
        <v>0</v>
      </c>
      <c r="AC311">
        <v>0</v>
      </c>
      <c r="AD311">
        <v>1</v>
      </c>
      <c r="AE311">
        <v>0</v>
      </c>
      <c r="AF311" t="s">
        <v>1082</v>
      </c>
      <c r="AG311">
        <v>11.25</v>
      </c>
      <c r="AH311">
        <v>2</v>
      </c>
      <c r="AI311">
        <v>39486754</v>
      </c>
      <c r="AJ311">
        <v>315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>
      <c r="A312">
        <f ca="1">ROW(Source!A115)</f>
        <v>115</v>
      </c>
      <c r="B312">
        <v>39486755</v>
      </c>
      <c r="C312">
        <v>39486749</v>
      </c>
      <c r="D312">
        <v>36801458</v>
      </c>
      <c r="E312">
        <v>1</v>
      </c>
      <c r="F312">
        <v>1</v>
      </c>
      <c r="G312">
        <v>1</v>
      </c>
      <c r="H312">
        <v>3</v>
      </c>
      <c r="I312" t="s">
        <v>814</v>
      </c>
      <c r="J312" t="s">
        <v>815</v>
      </c>
      <c r="K312" t="s">
        <v>816</v>
      </c>
      <c r="L312">
        <v>1327</v>
      </c>
      <c r="N312">
        <v>1005</v>
      </c>
      <c r="O312" t="s">
        <v>1134</v>
      </c>
      <c r="P312" t="s">
        <v>1134</v>
      </c>
      <c r="Q312">
        <v>1</v>
      </c>
      <c r="X312">
        <v>102</v>
      </c>
      <c r="Y312">
        <v>110.9</v>
      </c>
      <c r="Z312">
        <v>0</v>
      </c>
      <c r="AA312">
        <v>0</v>
      </c>
      <c r="AB312">
        <v>0</v>
      </c>
      <c r="AC312">
        <v>0</v>
      </c>
      <c r="AD312">
        <v>1</v>
      </c>
      <c r="AE312">
        <v>0</v>
      </c>
      <c r="AF312" t="s">
        <v>1067</v>
      </c>
      <c r="AG312">
        <v>102</v>
      </c>
      <c r="AH312">
        <v>2</v>
      </c>
      <c r="AI312">
        <v>39486755</v>
      </c>
      <c r="AJ312">
        <v>316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>
      <c r="A313">
        <f ca="1">ROW(Source!A115)</f>
        <v>115</v>
      </c>
      <c r="B313">
        <v>39486756</v>
      </c>
      <c r="C313">
        <v>39486749</v>
      </c>
      <c r="D313">
        <v>36805043</v>
      </c>
      <c r="E313">
        <v>1</v>
      </c>
      <c r="F313">
        <v>1</v>
      </c>
      <c r="G313">
        <v>1</v>
      </c>
      <c r="H313">
        <v>3</v>
      </c>
      <c r="I313" t="s">
        <v>789</v>
      </c>
      <c r="J313" t="s">
        <v>790</v>
      </c>
      <c r="K313" t="s">
        <v>791</v>
      </c>
      <c r="L313">
        <v>1346</v>
      </c>
      <c r="N313">
        <v>1009</v>
      </c>
      <c r="O313" t="s">
        <v>1227</v>
      </c>
      <c r="P313" t="s">
        <v>1227</v>
      </c>
      <c r="Q313">
        <v>1</v>
      </c>
      <c r="X313">
        <v>1</v>
      </c>
      <c r="Y313">
        <v>5.71</v>
      </c>
      <c r="Z313">
        <v>0</v>
      </c>
      <c r="AA313">
        <v>0</v>
      </c>
      <c r="AB313">
        <v>0</v>
      </c>
      <c r="AC313">
        <v>0</v>
      </c>
      <c r="AD313">
        <v>1</v>
      </c>
      <c r="AE313">
        <v>0</v>
      </c>
      <c r="AF313" t="s">
        <v>1067</v>
      </c>
      <c r="AG313">
        <v>1</v>
      </c>
      <c r="AH313">
        <v>2</v>
      </c>
      <c r="AI313">
        <v>39486756</v>
      </c>
      <c r="AJ313">
        <v>318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>
      <c r="A314">
        <f ca="1">ROW(Source!A115)</f>
        <v>115</v>
      </c>
      <c r="B314">
        <v>39486757</v>
      </c>
      <c r="C314">
        <v>39486749</v>
      </c>
      <c r="D314">
        <v>36805524</v>
      </c>
      <c r="E314">
        <v>1</v>
      </c>
      <c r="F314">
        <v>1</v>
      </c>
      <c r="G314">
        <v>1</v>
      </c>
      <c r="H314">
        <v>3</v>
      </c>
      <c r="I314" t="s">
        <v>702</v>
      </c>
      <c r="J314" t="s">
        <v>703</v>
      </c>
      <c r="K314" t="s">
        <v>704</v>
      </c>
      <c r="L314">
        <v>1346</v>
      </c>
      <c r="N314">
        <v>1009</v>
      </c>
      <c r="O314" t="s">
        <v>1227</v>
      </c>
      <c r="P314" t="s">
        <v>1227</v>
      </c>
      <c r="Q314">
        <v>1</v>
      </c>
      <c r="X314">
        <v>1</v>
      </c>
      <c r="Y314">
        <v>1.82</v>
      </c>
      <c r="Z314">
        <v>0</v>
      </c>
      <c r="AA314">
        <v>0</v>
      </c>
      <c r="AB314">
        <v>0</v>
      </c>
      <c r="AC314">
        <v>0</v>
      </c>
      <c r="AD314">
        <v>1</v>
      </c>
      <c r="AE314">
        <v>0</v>
      </c>
      <c r="AF314" t="s">
        <v>1067</v>
      </c>
      <c r="AG314">
        <v>1</v>
      </c>
      <c r="AH314">
        <v>2</v>
      </c>
      <c r="AI314">
        <v>39486757</v>
      </c>
      <c r="AJ314">
        <v>319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>
      <c r="A315">
        <f ca="1">ROW(Source!A115)</f>
        <v>115</v>
      </c>
      <c r="B315">
        <v>39486758</v>
      </c>
      <c r="C315">
        <v>39486749</v>
      </c>
      <c r="D315">
        <v>36838898</v>
      </c>
      <c r="E315">
        <v>1</v>
      </c>
      <c r="F315">
        <v>1</v>
      </c>
      <c r="G315">
        <v>1</v>
      </c>
      <c r="H315">
        <v>3</v>
      </c>
      <c r="I315" t="s">
        <v>817</v>
      </c>
      <c r="J315" t="s">
        <v>818</v>
      </c>
      <c r="K315" t="s">
        <v>819</v>
      </c>
      <c r="L315">
        <v>1346</v>
      </c>
      <c r="N315">
        <v>1009</v>
      </c>
      <c r="O315" t="s">
        <v>1227</v>
      </c>
      <c r="P315" t="s">
        <v>1227</v>
      </c>
      <c r="Q315">
        <v>1</v>
      </c>
      <c r="X315">
        <v>52</v>
      </c>
      <c r="Y315">
        <v>8.36</v>
      </c>
      <c r="Z315">
        <v>0</v>
      </c>
      <c r="AA315">
        <v>0</v>
      </c>
      <c r="AB315">
        <v>0</v>
      </c>
      <c r="AC315">
        <v>0</v>
      </c>
      <c r="AD315">
        <v>1</v>
      </c>
      <c r="AE315">
        <v>0</v>
      </c>
      <c r="AF315" t="s">
        <v>1067</v>
      </c>
      <c r="AG315">
        <v>52</v>
      </c>
      <c r="AH315">
        <v>2</v>
      </c>
      <c r="AI315">
        <v>39486758</v>
      </c>
      <c r="AJ315">
        <v>320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>
      <c r="A316">
        <f ca="1">ROW(Source!A115)</f>
        <v>115</v>
      </c>
      <c r="B316">
        <v>39486759</v>
      </c>
      <c r="C316">
        <v>39486749</v>
      </c>
      <c r="D316">
        <v>36797256</v>
      </c>
      <c r="E316">
        <v>17</v>
      </c>
      <c r="F316">
        <v>1</v>
      </c>
      <c r="G316">
        <v>1</v>
      </c>
      <c r="H316">
        <v>3</v>
      </c>
      <c r="I316" t="s">
        <v>163</v>
      </c>
      <c r="J316" t="s">
        <v>1067</v>
      </c>
      <c r="K316" t="s">
        <v>160</v>
      </c>
      <c r="L316">
        <v>1346</v>
      </c>
      <c r="N316">
        <v>1009</v>
      </c>
      <c r="O316" t="s">
        <v>1227</v>
      </c>
      <c r="P316" t="s">
        <v>1227</v>
      </c>
      <c r="Q316">
        <v>1</v>
      </c>
      <c r="X316">
        <v>1.9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 t="s">
        <v>1067</v>
      </c>
      <c r="AG316">
        <v>1.9</v>
      </c>
      <c r="AH316">
        <v>2</v>
      </c>
      <c r="AI316">
        <v>39486759</v>
      </c>
      <c r="AJ316">
        <v>321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>
      <c r="A317">
        <f ca="1">ROW(Source!A119)</f>
        <v>119</v>
      </c>
      <c r="B317">
        <v>39279559</v>
      </c>
      <c r="C317">
        <v>39279558</v>
      </c>
      <c r="D317">
        <v>37065248</v>
      </c>
      <c r="E317">
        <v>1</v>
      </c>
      <c r="F317">
        <v>1</v>
      </c>
      <c r="G317">
        <v>1</v>
      </c>
      <c r="H317">
        <v>1</v>
      </c>
      <c r="I317" t="s">
        <v>584</v>
      </c>
      <c r="J317" t="s">
        <v>1067</v>
      </c>
      <c r="K317" t="s">
        <v>585</v>
      </c>
      <c r="L317">
        <v>1191</v>
      </c>
      <c r="N317">
        <v>1013</v>
      </c>
      <c r="O317" t="s">
        <v>574</v>
      </c>
      <c r="P317" t="s">
        <v>574</v>
      </c>
      <c r="Q317">
        <v>1</v>
      </c>
      <c r="X317">
        <v>21.38</v>
      </c>
      <c r="Y317">
        <v>0</v>
      </c>
      <c r="Z317">
        <v>0</v>
      </c>
      <c r="AA317">
        <v>0</v>
      </c>
      <c r="AB317">
        <v>8.5299999999999994</v>
      </c>
      <c r="AC317">
        <v>0</v>
      </c>
      <c r="AD317">
        <v>1</v>
      </c>
      <c r="AE317">
        <v>1</v>
      </c>
      <c r="AF317" t="s">
        <v>1083</v>
      </c>
      <c r="AG317">
        <v>24.586999999999996</v>
      </c>
      <c r="AH317">
        <v>2</v>
      </c>
      <c r="AI317">
        <v>39279559</v>
      </c>
      <c r="AJ317">
        <v>323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>
      <c r="A318">
        <f ca="1">ROW(Source!A119)</f>
        <v>119</v>
      </c>
      <c r="B318">
        <v>39279560</v>
      </c>
      <c r="C318">
        <v>39279558</v>
      </c>
      <c r="D318">
        <v>37064876</v>
      </c>
      <c r="E318">
        <v>1</v>
      </c>
      <c r="F318">
        <v>1</v>
      </c>
      <c r="G318">
        <v>1</v>
      </c>
      <c r="H318">
        <v>1</v>
      </c>
      <c r="I318" t="s">
        <v>575</v>
      </c>
      <c r="J318" t="s">
        <v>1067</v>
      </c>
      <c r="K318" t="s">
        <v>576</v>
      </c>
      <c r="L318">
        <v>1191</v>
      </c>
      <c r="N318">
        <v>1013</v>
      </c>
      <c r="O318" t="s">
        <v>574</v>
      </c>
      <c r="P318" t="s">
        <v>574</v>
      </c>
      <c r="Q318">
        <v>1</v>
      </c>
      <c r="X318">
        <v>0.37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1</v>
      </c>
      <c r="AE318">
        <v>2</v>
      </c>
      <c r="AF318" t="s">
        <v>1082</v>
      </c>
      <c r="AG318">
        <v>0.46250000000000002</v>
      </c>
      <c r="AH318">
        <v>2</v>
      </c>
      <c r="AI318">
        <v>39279560</v>
      </c>
      <c r="AJ318">
        <v>324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>
      <c r="A319">
        <f ca="1">ROW(Source!A119)</f>
        <v>119</v>
      </c>
      <c r="B319">
        <v>39279561</v>
      </c>
      <c r="C319">
        <v>39279558</v>
      </c>
      <c r="D319">
        <v>36882452</v>
      </c>
      <c r="E319">
        <v>1</v>
      </c>
      <c r="F319">
        <v>1</v>
      </c>
      <c r="G319">
        <v>1</v>
      </c>
      <c r="H319">
        <v>2</v>
      </c>
      <c r="I319" t="s">
        <v>632</v>
      </c>
      <c r="J319" t="s">
        <v>633</v>
      </c>
      <c r="K319" t="s">
        <v>634</v>
      </c>
      <c r="L319">
        <v>1368</v>
      </c>
      <c r="N319">
        <v>1011</v>
      </c>
      <c r="O319" t="s">
        <v>580</v>
      </c>
      <c r="P319" t="s">
        <v>580</v>
      </c>
      <c r="Q319">
        <v>1</v>
      </c>
      <c r="X319">
        <v>7.0000000000000007E-2</v>
      </c>
      <c r="Y319">
        <v>0</v>
      </c>
      <c r="Z319">
        <v>31.26</v>
      </c>
      <c r="AA319">
        <v>13.5</v>
      </c>
      <c r="AB319">
        <v>0</v>
      </c>
      <c r="AC319">
        <v>0</v>
      </c>
      <c r="AD319">
        <v>1</v>
      </c>
      <c r="AE319">
        <v>0</v>
      </c>
      <c r="AF319" t="s">
        <v>1082</v>
      </c>
      <c r="AG319">
        <v>8.7500000000000008E-2</v>
      </c>
      <c r="AH319">
        <v>2</v>
      </c>
      <c r="AI319">
        <v>39279561</v>
      </c>
      <c r="AJ319">
        <v>325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>
      <c r="A320">
        <f ca="1">ROW(Source!A119)</f>
        <v>119</v>
      </c>
      <c r="B320">
        <v>39279562</v>
      </c>
      <c r="C320">
        <v>39279558</v>
      </c>
      <c r="D320">
        <v>36883554</v>
      </c>
      <c r="E320">
        <v>1</v>
      </c>
      <c r="F320">
        <v>1</v>
      </c>
      <c r="G320">
        <v>1</v>
      </c>
      <c r="H320">
        <v>2</v>
      </c>
      <c r="I320" t="s">
        <v>577</v>
      </c>
      <c r="J320" t="s">
        <v>578</v>
      </c>
      <c r="K320" t="s">
        <v>579</v>
      </c>
      <c r="L320">
        <v>1368</v>
      </c>
      <c r="N320">
        <v>1011</v>
      </c>
      <c r="O320" t="s">
        <v>580</v>
      </c>
      <c r="P320" t="s">
        <v>580</v>
      </c>
      <c r="Q320">
        <v>1</v>
      </c>
      <c r="X320">
        <v>0.3</v>
      </c>
      <c r="Y320">
        <v>0</v>
      </c>
      <c r="Z320">
        <v>65.709999999999994</v>
      </c>
      <c r="AA320">
        <v>11.6</v>
      </c>
      <c r="AB320">
        <v>0</v>
      </c>
      <c r="AC320">
        <v>0</v>
      </c>
      <c r="AD320">
        <v>1</v>
      </c>
      <c r="AE320">
        <v>0</v>
      </c>
      <c r="AF320" t="s">
        <v>1082</v>
      </c>
      <c r="AG320">
        <v>0.375</v>
      </c>
      <c r="AH320">
        <v>2</v>
      </c>
      <c r="AI320">
        <v>39279562</v>
      </c>
      <c r="AJ320">
        <v>326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>
      <c r="A321">
        <f ca="1">ROW(Source!A119)</f>
        <v>119</v>
      </c>
      <c r="B321">
        <v>39279563</v>
      </c>
      <c r="C321">
        <v>39279558</v>
      </c>
      <c r="D321">
        <v>36796976</v>
      </c>
      <c r="E321">
        <v>17</v>
      </c>
      <c r="F321">
        <v>1</v>
      </c>
      <c r="G321">
        <v>1</v>
      </c>
      <c r="H321">
        <v>3</v>
      </c>
      <c r="I321" t="s">
        <v>1008</v>
      </c>
      <c r="J321" t="s">
        <v>1067</v>
      </c>
      <c r="K321" t="s">
        <v>1009</v>
      </c>
      <c r="L321">
        <v>1301</v>
      </c>
      <c r="N321">
        <v>1003</v>
      </c>
      <c r="O321" t="s">
        <v>171</v>
      </c>
      <c r="P321" t="s">
        <v>171</v>
      </c>
      <c r="Q321">
        <v>1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1</v>
      </c>
      <c r="AD321">
        <v>0</v>
      </c>
      <c r="AE321">
        <v>0</v>
      </c>
      <c r="AF321" t="s">
        <v>1067</v>
      </c>
      <c r="AG321">
        <v>0</v>
      </c>
      <c r="AH321">
        <v>3</v>
      </c>
      <c r="AI321">
        <v>-1</v>
      </c>
      <c r="AJ321" t="s">
        <v>1067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>
      <c r="A322">
        <f ca="1">ROW(Source!A119)</f>
        <v>119</v>
      </c>
      <c r="B322">
        <v>39279564</v>
      </c>
      <c r="C322">
        <v>39279558</v>
      </c>
      <c r="D322">
        <v>36832273</v>
      </c>
      <c r="E322">
        <v>1</v>
      </c>
      <c r="F322">
        <v>1</v>
      </c>
      <c r="G322">
        <v>1</v>
      </c>
      <c r="H322">
        <v>3</v>
      </c>
      <c r="I322" t="s">
        <v>820</v>
      </c>
      <c r="J322" t="s">
        <v>821</v>
      </c>
      <c r="K322" t="s">
        <v>822</v>
      </c>
      <c r="L322">
        <v>1355</v>
      </c>
      <c r="N322">
        <v>1010</v>
      </c>
      <c r="O322" t="s">
        <v>126</v>
      </c>
      <c r="P322" t="s">
        <v>126</v>
      </c>
      <c r="Q322">
        <v>100</v>
      </c>
      <c r="X322">
        <v>4</v>
      </c>
      <c r="Y322">
        <v>50</v>
      </c>
      <c r="Z322">
        <v>0</v>
      </c>
      <c r="AA322">
        <v>0</v>
      </c>
      <c r="AB322">
        <v>0</v>
      </c>
      <c r="AC322">
        <v>0</v>
      </c>
      <c r="AD322">
        <v>1</v>
      </c>
      <c r="AE322">
        <v>0</v>
      </c>
      <c r="AF322" t="s">
        <v>1067</v>
      </c>
      <c r="AG322">
        <v>4</v>
      </c>
      <c r="AH322">
        <v>2</v>
      </c>
      <c r="AI322">
        <v>39279564</v>
      </c>
      <c r="AJ322">
        <v>328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>
      <c r="A323">
        <f ca="1">ROW(Source!A119)</f>
        <v>119</v>
      </c>
      <c r="B323">
        <v>39279565</v>
      </c>
      <c r="C323">
        <v>39279558</v>
      </c>
      <c r="D323">
        <v>36838722</v>
      </c>
      <c r="E323">
        <v>1</v>
      </c>
      <c r="F323">
        <v>1</v>
      </c>
      <c r="G323">
        <v>1</v>
      </c>
      <c r="H323">
        <v>3</v>
      </c>
      <c r="I323" t="s">
        <v>823</v>
      </c>
      <c r="J323" t="s">
        <v>824</v>
      </c>
      <c r="K323" t="s">
        <v>825</v>
      </c>
      <c r="L323">
        <v>1354</v>
      </c>
      <c r="N323">
        <v>1010</v>
      </c>
      <c r="O323" t="s">
        <v>86</v>
      </c>
      <c r="P323" t="s">
        <v>86</v>
      </c>
      <c r="Q323">
        <v>1</v>
      </c>
      <c r="X323">
        <v>90.7</v>
      </c>
      <c r="Y323">
        <v>67</v>
      </c>
      <c r="Z323">
        <v>0</v>
      </c>
      <c r="AA323">
        <v>0</v>
      </c>
      <c r="AB323">
        <v>0</v>
      </c>
      <c r="AC323">
        <v>0</v>
      </c>
      <c r="AD323">
        <v>1</v>
      </c>
      <c r="AE323">
        <v>0</v>
      </c>
      <c r="AF323" t="s">
        <v>1067</v>
      </c>
      <c r="AG323">
        <v>90.7</v>
      </c>
      <c r="AH323">
        <v>2</v>
      </c>
      <c r="AI323">
        <v>39279565</v>
      </c>
      <c r="AJ323">
        <v>329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>
      <c r="A324">
        <f ca="1">ROW(Source!A157)</f>
        <v>157</v>
      </c>
      <c r="B324">
        <v>39486770</v>
      </c>
      <c r="C324">
        <v>39486769</v>
      </c>
      <c r="D324">
        <v>37077359</v>
      </c>
      <c r="E324">
        <v>1</v>
      </c>
      <c r="F324">
        <v>1</v>
      </c>
      <c r="G324">
        <v>1</v>
      </c>
      <c r="H324">
        <v>1</v>
      </c>
      <c r="I324" t="s">
        <v>826</v>
      </c>
      <c r="J324" t="s">
        <v>1067</v>
      </c>
      <c r="K324" t="s">
        <v>827</v>
      </c>
      <c r="L324">
        <v>1191</v>
      </c>
      <c r="N324">
        <v>1013</v>
      </c>
      <c r="O324" t="s">
        <v>574</v>
      </c>
      <c r="P324" t="s">
        <v>574</v>
      </c>
      <c r="Q324">
        <v>1</v>
      </c>
      <c r="X324">
        <v>0.9</v>
      </c>
      <c r="Y324">
        <v>0</v>
      </c>
      <c r="Z324">
        <v>0</v>
      </c>
      <c r="AA324">
        <v>0</v>
      </c>
      <c r="AB324">
        <v>10.5</v>
      </c>
      <c r="AC324">
        <v>0</v>
      </c>
      <c r="AD324">
        <v>1</v>
      </c>
      <c r="AE324">
        <v>1</v>
      </c>
      <c r="AF324" t="s">
        <v>246</v>
      </c>
      <c r="AG324">
        <v>0.27</v>
      </c>
      <c r="AH324">
        <v>2</v>
      </c>
      <c r="AI324">
        <v>39486770</v>
      </c>
      <c r="AJ324">
        <v>330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>
      <c r="A325">
        <f ca="1">ROW(Source!A157)</f>
        <v>157</v>
      </c>
      <c r="B325">
        <v>39486771</v>
      </c>
      <c r="C325">
        <v>39486769</v>
      </c>
      <c r="D325">
        <v>37064876</v>
      </c>
      <c r="E325">
        <v>1</v>
      </c>
      <c r="F325">
        <v>1</v>
      </c>
      <c r="G325">
        <v>1</v>
      </c>
      <c r="H325">
        <v>1</v>
      </c>
      <c r="I325" t="s">
        <v>575</v>
      </c>
      <c r="J325" t="s">
        <v>1067</v>
      </c>
      <c r="K325" t="s">
        <v>576</v>
      </c>
      <c r="L325">
        <v>1191</v>
      </c>
      <c r="N325">
        <v>1013</v>
      </c>
      <c r="O325" t="s">
        <v>574</v>
      </c>
      <c r="P325" t="s">
        <v>574</v>
      </c>
      <c r="Q325">
        <v>1</v>
      </c>
      <c r="X325">
        <v>0.2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1</v>
      </c>
      <c r="AE325">
        <v>2</v>
      </c>
      <c r="AF325" t="s">
        <v>246</v>
      </c>
      <c r="AG325">
        <v>0.06</v>
      </c>
      <c r="AH325">
        <v>2</v>
      </c>
      <c r="AI325">
        <v>39486771</v>
      </c>
      <c r="AJ325">
        <v>331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>
      <c r="A326">
        <f ca="1">ROW(Source!A157)</f>
        <v>157</v>
      </c>
      <c r="B326">
        <v>39486772</v>
      </c>
      <c r="C326">
        <v>39486769</v>
      </c>
      <c r="D326">
        <v>36882159</v>
      </c>
      <c r="E326">
        <v>1</v>
      </c>
      <c r="F326">
        <v>1</v>
      </c>
      <c r="G326">
        <v>1</v>
      </c>
      <c r="H326">
        <v>2</v>
      </c>
      <c r="I326" t="s">
        <v>586</v>
      </c>
      <c r="J326" t="s">
        <v>587</v>
      </c>
      <c r="K326" t="s">
        <v>588</v>
      </c>
      <c r="L326">
        <v>1368</v>
      </c>
      <c r="N326">
        <v>1011</v>
      </c>
      <c r="O326" t="s">
        <v>580</v>
      </c>
      <c r="P326" t="s">
        <v>580</v>
      </c>
      <c r="Q326">
        <v>1</v>
      </c>
      <c r="X326">
        <v>0.1</v>
      </c>
      <c r="Y326">
        <v>0</v>
      </c>
      <c r="Z326">
        <v>111.99</v>
      </c>
      <c r="AA326">
        <v>13.5</v>
      </c>
      <c r="AB326">
        <v>0</v>
      </c>
      <c r="AC326">
        <v>0</v>
      </c>
      <c r="AD326">
        <v>1</v>
      </c>
      <c r="AE326">
        <v>0</v>
      </c>
      <c r="AF326" t="s">
        <v>246</v>
      </c>
      <c r="AG326">
        <v>0.03</v>
      </c>
      <c r="AH326">
        <v>2</v>
      </c>
      <c r="AI326">
        <v>39486772</v>
      </c>
      <c r="AJ326">
        <v>332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>
      <c r="A327">
        <f ca="1">ROW(Source!A157)</f>
        <v>157</v>
      </c>
      <c r="B327">
        <v>39486773</v>
      </c>
      <c r="C327">
        <v>39486769</v>
      </c>
      <c r="D327">
        <v>36883554</v>
      </c>
      <c r="E327">
        <v>1</v>
      </c>
      <c r="F327">
        <v>1</v>
      </c>
      <c r="G327">
        <v>1</v>
      </c>
      <c r="H327">
        <v>2</v>
      </c>
      <c r="I327" t="s">
        <v>577</v>
      </c>
      <c r="J327" t="s">
        <v>578</v>
      </c>
      <c r="K327" t="s">
        <v>579</v>
      </c>
      <c r="L327">
        <v>1368</v>
      </c>
      <c r="N327">
        <v>1011</v>
      </c>
      <c r="O327" t="s">
        <v>580</v>
      </c>
      <c r="P327" t="s">
        <v>580</v>
      </c>
      <c r="Q327">
        <v>1</v>
      </c>
      <c r="X327">
        <v>0.1</v>
      </c>
      <c r="Y327">
        <v>0</v>
      </c>
      <c r="Z327">
        <v>65.709999999999994</v>
      </c>
      <c r="AA327">
        <v>11.6</v>
      </c>
      <c r="AB327">
        <v>0</v>
      </c>
      <c r="AC327">
        <v>0</v>
      </c>
      <c r="AD327">
        <v>1</v>
      </c>
      <c r="AE327">
        <v>0</v>
      </c>
      <c r="AF327" t="s">
        <v>246</v>
      </c>
      <c r="AG327">
        <v>0.03</v>
      </c>
      <c r="AH327">
        <v>2</v>
      </c>
      <c r="AI327">
        <v>39486773</v>
      </c>
      <c r="AJ327">
        <v>333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>
      <c r="A328">
        <f ca="1">ROW(Source!A157)</f>
        <v>157</v>
      </c>
      <c r="B328">
        <v>39486774</v>
      </c>
      <c r="C328">
        <v>39486769</v>
      </c>
      <c r="D328">
        <v>36802094</v>
      </c>
      <c r="E328">
        <v>1</v>
      </c>
      <c r="F328">
        <v>1</v>
      </c>
      <c r="G328">
        <v>1</v>
      </c>
      <c r="H328">
        <v>3</v>
      </c>
      <c r="I328" t="s">
        <v>828</v>
      </c>
      <c r="J328" t="s">
        <v>829</v>
      </c>
      <c r="K328" t="s">
        <v>830</v>
      </c>
      <c r="L328">
        <v>1346</v>
      </c>
      <c r="N328">
        <v>1009</v>
      </c>
      <c r="O328" t="s">
        <v>1227</v>
      </c>
      <c r="P328" t="s">
        <v>1227</v>
      </c>
      <c r="Q328">
        <v>1</v>
      </c>
      <c r="X328">
        <v>0.01</v>
      </c>
      <c r="Y328">
        <v>30.4</v>
      </c>
      <c r="Z328">
        <v>0</v>
      </c>
      <c r="AA328">
        <v>0</v>
      </c>
      <c r="AB328">
        <v>0</v>
      </c>
      <c r="AC328">
        <v>0</v>
      </c>
      <c r="AD328">
        <v>1</v>
      </c>
      <c r="AE328">
        <v>0</v>
      </c>
      <c r="AF328" t="s">
        <v>1100</v>
      </c>
      <c r="AG328">
        <v>0</v>
      </c>
      <c r="AH328">
        <v>2</v>
      </c>
      <c r="AI328">
        <v>39486774</v>
      </c>
      <c r="AJ328">
        <v>334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>
      <c r="A329">
        <f ca="1">ROW(Source!A157)</f>
        <v>157</v>
      </c>
      <c r="B329">
        <v>39486775</v>
      </c>
      <c r="C329">
        <v>39486769</v>
      </c>
      <c r="D329">
        <v>36804448</v>
      </c>
      <c r="E329">
        <v>1</v>
      </c>
      <c r="F329">
        <v>1</v>
      </c>
      <c r="G329">
        <v>1</v>
      </c>
      <c r="H329">
        <v>3</v>
      </c>
      <c r="I329" t="s">
        <v>831</v>
      </c>
      <c r="J329" t="s">
        <v>832</v>
      </c>
      <c r="K329" t="s">
        <v>609</v>
      </c>
      <c r="L329">
        <v>1346</v>
      </c>
      <c r="N329">
        <v>1009</v>
      </c>
      <c r="O329" t="s">
        <v>1227</v>
      </c>
      <c r="P329" t="s">
        <v>1227</v>
      </c>
      <c r="Q329">
        <v>1</v>
      </c>
      <c r="X329">
        <v>0.3</v>
      </c>
      <c r="Y329">
        <v>9.0399999999999991</v>
      </c>
      <c r="Z329">
        <v>0</v>
      </c>
      <c r="AA329">
        <v>0</v>
      </c>
      <c r="AB329">
        <v>0</v>
      </c>
      <c r="AC329">
        <v>0</v>
      </c>
      <c r="AD329">
        <v>1</v>
      </c>
      <c r="AE329">
        <v>0</v>
      </c>
      <c r="AF329" t="s">
        <v>1100</v>
      </c>
      <c r="AG329">
        <v>0</v>
      </c>
      <c r="AH329">
        <v>2</v>
      </c>
      <c r="AI329">
        <v>39486775</v>
      </c>
      <c r="AJ329">
        <v>335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>
      <c r="A330">
        <f ca="1">ROW(Source!A157)</f>
        <v>157</v>
      </c>
      <c r="B330">
        <v>39486776</v>
      </c>
      <c r="C330">
        <v>39486769</v>
      </c>
      <c r="D330">
        <v>36825981</v>
      </c>
      <c r="E330">
        <v>1</v>
      </c>
      <c r="F330">
        <v>1</v>
      </c>
      <c r="G330">
        <v>1</v>
      </c>
      <c r="H330">
        <v>3</v>
      </c>
      <c r="I330" t="s">
        <v>833</v>
      </c>
      <c r="J330" t="s">
        <v>834</v>
      </c>
      <c r="K330" t="s">
        <v>835</v>
      </c>
      <c r="L330">
        <v>1348</v>
      </c>
      <c r="N330">
        <v>1009</v>
      </c>
      <c r="O330" t="s">
        <v>1097</v>
      </c>
      <c r="P330" t="s">
        <v>1097</v>
      </c>
      <c r="Q330">
        <v>1000</v>
      </c>
      <c r="X330">
        <v>5.9999999999999995E-4</v>
      </c>
      <c r="Y330">
        <v>5000</v>
      </c>
      <c r="Z330">
        <v>0</v>
      </c>
      <c r="AA330">
        <v>0</v>
      </c>
      <c r="AB330">
        <v>0</v>
      </c>
      <c r="AC330">
        <v>0</v>
      </c>
      <c r="AD330">
        <v>1</v>
      </c>
      <c r="AE330">
        <v>0</v>
      </c>
      <c r="AF330" t="s">
        <v>1100</v>
      </c>
      <c r="AG330">
        <v>0</v>
      </c>
      <c r="AH330">
        <v>2</v>
      </c>
      <c r="AI330">
        <v>39486776</v>
      </c>
      <c r="AJ330">
        <v>336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>
      <c r="A331">
        <f ca="1">ROW(Source!A157)</f>
        <v>157</v>
      </c>
      <c r="B331">
        <v>39486777</v>
      </c>
      <c r="C331">
        <v>39486769</v>
      </c>
      <c r="D331">
        <v>36799065</v>
      </c>
      <c r="E331">
        <v>17</v>
      </c>
      <c r="F331">
        <v>1</v>
      </c>
      <c r="G331">
        <v>1</v>
      </c>
      <c r="H331">
        <v>3</v>
      </c>
      <c r="I331" t="s">
        <v>836</v>
      </c>
      <c r="J331" t="s">
        <v>1067</v>
      </c>
      <c r="K331" t="s">
        <v>837</v>
      </c>
      <c r="L331">
        <v>1374</v>
      </c>
      <c r="N331">
        <v>1013</v>
      </c>
      <c r="O331" t="s">
        <v>838</v>
      </c>
      <c r="P331" t="s">
        <v>838</v>
      </c>
      <c r="Q331">
        <v>1</v>
      </c>
      <c r="X331">
        <v>0.19</v>
      </c>
      <c r="Y331">
        <v>1</v>
      </c>
      <c r="Z331">
        <v>0</v>
      </c>
      <c r="AA331">
        <v>0</v>
      </c>
      <c r="AB331">
        <v>0</v>
      </c>
      <c r="AC331">
        <v>0</v>
      </c>
      <c r="AD331">
        <v>1</v>
      </c>
      <c r="AE331">
        <v>0</v>
      </c>
      <c r="AF331" t="s">
        <v>1100</v>
      </c>
      <c r="AG331">
        <v>0</v>
      </c>
      <c r="AH331">
        <v>2</v>
      </c>
      <c r="AI331">
        <v>39486777</v>
      </c>
      <c r="AJ331">
        <v>337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>
      <c r="A332">
        <f ca="1">ROW(Source!A158)</f>
        <v>158</v>
      </c>
      <c r="B332">
        <v>39279580</v>
      </c>
      <c r="C332">
        <v>39279579</v>
      </c>
      <c r="D332">
        <v>37064928</v>
      </c>
      <c r="E332">
        <v>1</v>
      </c>
      <c r="F332">
        <v>1</v>
      </c>
      <c r="G332">
        <v>1</v>
      </c>
      <c r="H332">
        <v>1</v>
      </c>
      <c r="I332" t="s">
        <v>741</v>
      </c>
      <c r="J332" t="s">
        <v>1067</v>
      </c>
      <c r="K332" t="s">
        <v>742</v>
      </c>
      <c r="L332">
        <v>1191</v>
      </c>
      <c r="N332">
        <v>1013</v>
      </c>
      <c r="O332" t="s">
        <v>574</v>
      </c>
      <c r="P332" t="s">
        <v>574</v>
      </c>
      <c r="Q332">
        <v>1</v>
      </c>
      <c r="X332">
        <v>24.1</v>
      </c>
      <c r="Y332">
        <v>0</v>
      </c>
      <c r="Z332">
        <v>0</v>
      </c>
      <c r="AA332">
        <v>0</v>
      </c>
      <c r="AB332">
        <v>9.07</v>
      </c>
      <c r="AC332">
        <v>0</v>
      </c>
      <c r="AD332">
        <v>1</v>
      </c>
      <c r="AE332">
        <v>1</v>
      </c>
      <c r="AF332" t="s">
        <v>1067</v>
      </c>
      <c r="AG332">
        <v>24.1</v>
      </c>
      <c r="AH332">
        <v>2</v>
      </c>
      <c r="AI332">
        <v>39279580</v>
      </c>
      <c r="AJ332">
        <v>338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>
      <c r="A333">
        <f ca="1">ROW(Source!A161)</f>
        <v>161</v>
      </c>
      <c r="B333">
        <v>39279582</v>
      </c>
      <c r="C333">
        <v>39279581</v>
      </c>
      <c r="D333">
        <v>37064928</v>
      </c>
      <c r="E333">
        <v>1</v>
      </c>
      <c r="F333">
        <v>1</v>
      </c>
      <c r="G333">
        <v>1</v>
      </c>
      <c r="H333">
        <v>1</v>
      </c>
      <c r="I333" t="s">
        <v>741</v>
      </c>
      <c r="J333" t="s">
        <v>1067</v>
      </c>
      <c r="K333" t="s">
        <v>742</v>
      </c>
      <c r="L333">
        <v>1191</v>
      </c>
      <c r="N333">
        <v>1013</v>
      </c>
      <c r="O333" t="s">
        <v>574</v>
      </c>
      <c r="P333" t="s">
        <v>574</v>
      </c>
      <c r="Q333">
        <v>1</v>
      </c>
      <c r="X333">
        <v>24.1</v>
      </c>
      <c r="Y333">
        <v>0</v>
      </c>
      <c r="Z333">
        <v>0</v>
      </c>
      <c r="AA333">
        <v>0</v>
      </c>
      <c r="AB333">
        <v>9.07</v>
      </c>
      <c r="AC333">
        <v>0</v>
      </c>
      <c r="AD333">
        <v>1</v>
      </c>
      <c r="AE333">
        <v>1</v>
      </c>
      <c r="AF333" t="s">
        <v>1067</v>
      </c>
      <c r="AG333">
        <v>24.1</v>
      </c>
      <c r="AH333">
        <v>2</v>
      </c>
      <c r="AI333">
        <v>39279582</v>
      </c>
      <c r="AJ333">
        <v>341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>
      <c r="A334">
        <f ca="1">ROW(Source!A161)</f>
        <v>161</v>
      </c>
      <c r="B334">
        <v>39279583</v>
      </c>
      <c r="C334">
        <v>39279581</v>
      </c>
      <c r="D334">
        <v>36799163</v>
      </c>
      <c r="E334">
        <v>17</v>
      </c>
      <c r="F334">
        <v>1</v>
      </c>
      <c r="G334">
        <v>1</v>
      </c>
      <c r="H334">
        <v>3</v>
      </c>
      <c r="I334" t="s">
        <v>280</v>
      </c>
      <c r="J334" t="s">
        <v>1067</v>
      </c>
      <c r="K334" t="s">
        <v>281</v>
      </c>
      <c r="L334">
        <v>1354</v>
      </c>
      <c r="N334">
        <v>1010</v>
      </c>
      <c r="O334" t="s">
        <v>86</v>
      </c>
      <c r="P334" t="s">
        <v>86</v>
      </c>
      <c r="Q334">
        <v>1</v>
      </c>
      <c r="X334">
        <v>100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 t="s">
        <v>1067</v>
      </c>
      <c r="AG334">
        <v>100</v>
      </c>
      <c r="AH334">
        <v>2</v>
      </c>
      <c r="AI334">
        <v>39279583</v>
      </c>
      <c r="AJ334">
        <v>344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>
      <c r="A335">
        <f ca="1">ROW(Source!A165)</f>
        <v>165</v>
      </c>
      <c r="B335">
        <v>39486791</v>
      </c>
      <c r="C335">
        <v>39486790</v>
      </c>
      <c r="D335">
        <v>37080781</v>
      </c>
      <c r="E335">
        <v>1</v>
      </c>
      <c r="F335">
        <v>1</v>
      </c>
      <c r="G335">
        <v>1</v>
      </c>
      <c r="H335">
        <v>1</v>
      </c>
      <c r="I335" t="s">
        <v>635</v>
      </c>
      <c r="J335" t="s">
        <v>1067</v>
      </c>
      <c r="K335" t="s">
        <v>636</v>
      </c>
      <c r="L335">
        <v>1191</v>
      </c>
      <c r="N335">
        <v>1013</v>
      </c>
      <c r="O335" t="s">
        <v>574</v>
      </c>
      <c r="P335" t="s">
        <v>574</v>
      </c>
      <c r="Q335">
        <v>1</v>
      </c>
      <c r="X335">
        <v>1.78</v>
      </c>
      <c r="Y335">
        <v>0</v>
      </c>
      <c r="Z335">
        <v>0</v>
      </c>
      <c r="AA335">
        <v>0</v>
      </c>
      <c r="AB335">
        <v>9.92</v>
      </c>
      <c r="AC335">
        <v>0</v>
      </c>
      <c r="AD335">
        <v>1</v>
      </c>
      <c r="AE335">
        <v>1</v>
      </c>
      <c r="AF335" t="s">
        <v>1067</v>
      </c>
      <c r="AG335">
        <v>1.78</v>
      </c>
      <c r="AH335">
        <v>2</v>
      </c>
      <c r="AI335">
        <v>39486791</v>
      </c>
      <c r="AJ335">
        <v>345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>
      <c r="A336">
        <f ca="1">ROW(Source!A165)</f>
        <v>165</v>
      </c>
      <c r="B336">
        <v>39486792</v>
      </c>
      <c r="C336">
        <v>39486790</v>
      </c>
      <c r="D336">
        <v>37064876</v>
      </c>
      <c r="E336">
        <v>1</v>
      </c>
      <c r="F336">
        <v>1</v>
      </c>
      <c r="G336">
        <v>1</v>
      </c>
      <c r="H336">
        <v>1</v>
      </c>
      <c r="I336" t="s">
        <v>575</v>
      </c>
      <c r="J336" t="s">
        <v>1067</v>
      </c>
      <c r="K336" t="s">
        <v>576</v>
      </c>
      <c r="L336">
        <v>1191</v>
      </c>
      <c r="N336">
        <v>1013</v>
      </c>
      <c r="O336" t="s">
        <v>574</v>
      </c>
      <c r="P336" t="s">
        <v>574</v>
      </c>
      <c r="Q336">
        <v>1</v>
      </c>
      <c r="X336">
        <v>0.02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1</v>
      </c>
      <c r="AE336">
        <v>2</v>
      </c>
      <c r="AF336" t="s">
        <v>1067</v>
      </c>
      <c r="AG336">
        <v>0.02</v>
      </c>
      <c r="AH336">
        <v>2</v>
      </c>
      <c r="AI336">
        <v>39486792</v>
      </c>
      <c r="AJ336">
        <v>346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>
      <c r="A337">
        <f ca="1">ROW(Source!A165)</f>
        <v>165</v>
      </c>
      <c r="B337">
        <v>39486793</v>
      </c>
      <c r="C337">
        <v>39486790</v>
      </c>
      <c r="D337">
        <v>36882159</v>
      </c>
      <c r="E337">
        <v>1</v>
      </c>
      <c r="F337">
        <v>1</v>
      </c>
      <c r="G337">
        <v>1</v>
      </c>
      <c r="H337">
        <v>2</v>
      </c>
      <c r="I337" t="s">
        <v>586</v>
      </c>
      <c r="J337" t="s">
        <v>587</v>
      </c>
      <c r="K337" t="s">
        <v>588</v>
      </c>
      <c r="L337">
        <v>1368</v>
      </c>
      <c r="N337">
        <v>1011</v>
      </c>
      <c r="O337" t="s">
        <v>580</v>
      </c>
      <c r="P337" t="s">
        <v>580</v>
      </c>
      <c r="Q337">
        <v>1</v>
      </c>
      <c r="X337">
        <v>0.01</v>
      </c>
      <c r="Y337">
        <v>0</v>
      </c>
      <c r="Z337">
        <v>111.99</v>
      </c>
      <c r="AA337">
        <v>13.5</v>
      </c>
      <c r="AB337">
        <v>0</v>
      </c>
      <c r="AC337">
        <v>0</v>
      </c>
      <c r="AD337">
        <v>1</v>
      </c>
      <c r="AE337">
        <v>0</v>
      </c>
      <c r="AF337" t="s">
        <v>1067</v>
      </c>
      <c r="AG337">
        <v>0.01</v>
      </c>
      <c r="AH337">
        <v>2</v>
      </c>
      <c r="AI337">
        <v>39486793</v>
      </c>
      <c r="AJ337">
        <v>347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>
      <c r="A338">
        <f ca="1">ROW(Source!A165)</f>
        <v>165</v>
      </c>
      <c r="B338">
        <v>39486794</v>
      </c>
      <c r="C338">
        <v>39486790</v>
      </c>
      <c r="D338">
        <v>36883554</v>
      </c>
      <c r="E338">
        <v>1</v>
      </c>
      <c r="F338">
        <v>1</v>
      </c>
      <c r="G338">
        <v>1</v>
      </c>
      <c r="H338">
        <v>2</v>
      </c>
      <c r="I338" t="s">
        <v>577</v>
      </c>
      <c r="J338" t="s">
        <v>578</v>
      </c>
      <c r="K338" t="s">
        <v>579</v>
      </c>
      <c r="L338">
        <v>1368</v>
      </c>
      <c r="N338">
        <v>1011</v>
      </c>
      <c r="O338" t="s">
        <v>580</v>
      </c>
      <c r="P338" t="s">
        <v>580</v>
      </c>
      <c r="Q338">
        <v>1</v>
      </c>
      <c r="X338">
        <v>0.01</v>
      </c>
      <c r="Y338">
        <v>0</v>
      </c>
      <c r="Z338">
        <v>65.709999999999994</v>
      </c>
      <c r="AA338">
        <v>11.6</v>
      </c>
      <c r="AB338">
        <v>0</v>
      </c>
      <c r="AC338">
        <v>0</v>
      </c>
      <c r="AD338">
        <v>1</v>
      </c>
      <c r="AE338">
        <v>0</v>
      </c>
      <c r="AF338" t="s">
        <v>1067</v>
      </c>
      <c r="AG338">
        <v>0.01</v>
      </c>
      <c r="AH338">
        <v>2</v>
      </c>
      <c r="AI338">
        <v>39486794</v>
      </c>
      <c r="AJ338">
        <v>348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>
      <c r="A339">
        <f ca="1">ROW(Source!A165)</f>
        <v>165</v>
      </c>
      <c r="B339">
        <v>39486795</v>
      </c>
      <c r="C339">
        <v>39486790</v>
      </c>
      <c r="D339">
        <v>36802094</v>
      </c>
      <c r="E339">
        <v>1</v>
      </c>
      <c r="F339">
        <v>1</v>
      </c>
      <c r="G339">
        <v>1</v>
      </c>
      <c r="H339">
        <v>3</v>
      </c>
      <c r="I339" t="s">
        <v>828</v>
      </c>
      <c r="J339" t="s">
        <v>829</v>
      </c>
      <c r="K339" t="s">
        <v>830</v>
      </c>
      <c r="L339">
        <v>1346</v>
      </c>
      <c r="N339">
        <v>1009</v>
      </c>
      <c r="O339" t="s">
        <v>1227</v>
      </c>
      <c r="P339" t="s">
        <v>1227</v>
      </c>
      <c r="Q339">
        <v>1</v>
      </c>
      <c r="X339">
        <v>1.6E-2</v>
      </c>
      <c r="Y339">
        <v>30.4</v>
      </c>
      <c r="Z339">
        <v>0</v>
      </c>
      <c r="AA339">
        <v>0</v>
      </c>
      <c r="AB339">
        <v>0</v>
      </c>
      <c r="AC339">
        <v>0</v>
      </c>
      <c r="AD339">
        <v>1</v>
      </c>
      <c r="AE339">
        <v>0</v>
      </c>
      <c r="AF339" t="s">
        <v>1067</v>
      </c>
      <c r="AG339">
        <v>1.6E-2</v>
      </c>
      <c r="AH339">
        <v>2</v>
      </c>
      <c r="AI339">
        <v>39486795</v>
      </c>
      <c r="AJ339">
        <v>349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>
      <c r="A340">
        <f ca="1">ROW(Source!A165)</f>
        <v>165</v>
      </c>
      <c r="B340">
        <v>39486796</v>
      </c>
      <c r="C340">
        <v>39486790</v>
      </c>
      <c r="D340">
        <v>36804580</v>
      </c>
      <c r="E340">
        <v>1</v>
      </c>
      <c r="F340">
        <v>1</v>
      </c>
      <c r="G340">
        <v>1</v>
      </c>
      <c r="H340">
        <v>3</v>
      </c>
      <c r="I340" t="s">
        <v>839</v>
      </c>
      <c r="J340" t="s">
        <v>840</v>
      </c>
      <c r="K340" t="s">
        <v>841</v>
      </c>
      <c r="L340">
        <v>1355</v>
      </c>
      <c r="N340">
        <v>1010</v>
      </c>
      <c r="O340" t="s">
        <v>126</v>
      </c>
      <c r="P340" t="s">
        <v>126</v>
      </c>
      <c r="Q340">
        <v>100</v>
      </c>
      <c r="X340">
        <v>0.04</v>
      </c>
      <c r="Y340">
        <v>86</v>
      </c>
      <c r="Z340">
        <v>0</v>
      </c>
      <c r="AA340">
        <v>0</v>
      </c>
      <c r="AB340">
        <v>0</v>
      </c>
      <c r="AC340">
        <v>0</v>
      </c>
      <c r="AD340">
        <v>1</v>
      </c>
      <c r="AE340">
        <v>0</v>
      </c>
      <c r="AF340" t="s">
        <v>1067</v>
      </c>
      <c r="AG340">
        <v>0.04</v>
      </c>
      <c r="AH340">
        <v>2</v>
      </c>
      <c r="AI340">
        <v>39486796</v>
      </c>
      <c r="AJ340">
        <v>350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>
      <c r="A341">
        <f ca="1">ROW(Source!A165)</f>
        <v>165</v>
      </c>
      <c r="B341">
        <v>39486797</v>
      </c>
      <c r="C341">
        <v>39486790</v>
      </c>
      <c r="D341">
        <v>36838317</v>
      </c>
      <c r="E341">
        <v>1</v>
      </c>
      <c r="F341">
        <v>1</v>
      </c>
      <c r="G341">
        <v>1</v>
      </c>
      <c r="H341">
        <v>3</v>
      </c>
      <c r="I341" t="s">
        <v>842</v>
      </c>
      <c r="J341" t="s">
        <v>843</v>
      </c>
      <c r="K341" t="s">
        <v>844</v>
      </c>
      <c r="L341">
        <v>1346</v>
      </c>
      <c r="N341">
        <v>1009</v>
      </c>
      <c r="O341" t="s">
        <v>1227</v>
      </c>
      <c r="P341" t="s">
        <v>1227</v>
      </c>
      <c r="Q341">
        <v>1</v>
      </c>
      <c r="X341">
        <v>0.1</v>
      </c>
      <c r="Y341">
        <v>28.6</v>
      </c>
      <c r="Z341">
        <v>0</v>
      </c>
      <c r="AA341">
        <v>0</v>
      </c>
      <c r="AB341">
        <v>0</v>
      </c>
      <c r="AC341">
        <v>0</v>
      </c>
      <c r="AD341">
        <v>1</v>
      </c>
      <c r="AE341">
        <v>0</v>
      </c>
      <c r="AF341" t="s">
        <v>1067</v>
      </c>
      <c r="AG341">
        <v>0.1</v>
      </c>
      <c r="AH341">
        <v>2</v>
      </c>
      <c r="AI341">
        <v>39486797</v>
      </c>
      <c r="AJ341">
        <v>351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>
      <c r="A342">
        <f ca="1">ROW(Source!A165)</f>
        <v>165</v>
      </c>
      <c r="B342">
        <v>39486798</v>
      </c>
      <c r="C342">
        <v>39486790</v>
      </c>
      <c r="D342">
        <v>36851945</v>
      </c>
      <c r="E342">
        <v>1</v>
      </c>
      <c r="F342">
        <v>1</v>
      </c>
      <c r="G342">
        <v>1</v>
      </c>
      <c r="H342">
        <v>3</v>
      </c>
      <c r="I342" t="s">
        <v>845</v>
      </c>
      <c r="J342" t="s">
        <v>846</v>
      </c>
      <c r="K342" t="s">
        <v>847</v>
      </c>
      <c r="L342">
        <v>1358</v>
      </c>
      <c r="N342">
        <v>1010</v>
      </c>
      <c r="O342" t="s">
        <v>261</v>
      </c>
      <c r="P342" t="s">
        <v>261</v>
      </c>
      <c r="Q342">
        <v>10</v>
      </c>
      <c r="X342">
        <v>0.1</v>
      </c>
      <c r="Y342">
        <v>39</v>
      </c>
      <c r="Z342">
        <v>0</v>
      </c>
      <c r="AA342">
        <v>0</v>
      </c>
      <c r="AB342">
        <v>0</v>
      </c>
      <c r="AC342">
        <v>0</v>
      </c>
      <c r="AD342">
        <v>1</v>
      </c>
      <c r="AE342">
        <v>0</v>
      </c>
      <c r="AF342" t="s">
        <v>1067</v>
      </c>
      <c r="AG342">
        <v>0.1</v>
      </c>
      <c r="AH342">
        <v>2</v>
      </c>
      <c r="AI342">
        <v>39486798</v>
      </c>
      <c r="AJ342">
        <v>352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>
      <c r="A343">
        <f ca="1">ROW(Source!A165)</f>
        <v>165</v>
      </c>
      <c r="B343">
        <v>39486799</v>
      </c>
      <c r="C343">
        <v>39486790</v>
      </c>
      <c r="D343">
        <v>36855766</v>
      </c>
      <c r="E343">
        <v>1</v>
      </c>
      <c r="F343">
        <v>1</v>
      </c>
      <c r="G343">
        <v>1</v>
      </c>
      <c r="H343">
        <v>3</v>
      </c>
      <c r="I343" t="s">
        <v>848</v>
      </c>
      <c r="J343" t="s">
        <v>849</v>
      </c>
      <c r="K343" t="s">
        <v>850</v>
      </c>
      <c r="L343">
        <v>1355</v>
      </c>
      <c r="N343">
        <v>1010</v>
      </c>
      <c r="O343" t="s">
        <v>126</v>
      </c>
      <c r="P343" t="s">
        <v>126</v>
      </c>
      <c r="Q343">
        <v>100</v>
      </c>
      <c r="X343">
        <v>0.04</v>
      </c>
      <c r="Y343">
        <v>528</v>
      </c>
      <c r="Z343">
        <v>0</v>
      </c>
      <c r="AA343">
        <v>0</v>
      </c>
      <c r="AB343">
        <v>0</v>
      </c>
      <c r="AC343">
        <v>0</v>
      </c>
      <c r="AD343">
        <v>1</v>
      </c>
      <c r="AE343">
        <v>0</v>
      </c>
      <c r="AF343" t="s">
        <v>1067</v>
      </c>
      <c r="AG343">
        <v>0.04</v>
      </c>
      <c r="AH343">
        <v>2</v>
      </c>
      <c r="AI343">
        <v>39486799</v>
      </c>
      <c r="AJ343">
        <v>353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>
      <c r="A344">
        <f ca="1">ROW(Source!A165)</f>
        <v>165</v>
      </c>
      <c r="B344">
        <v>39486800</v>
      </c>
      <c r="C344">
        <v>39486790</v>
      </c>
      <c r="D344">
        <v>36867794</v>
      </c>
      <c r="E344">
        <v>1</v>
      </c>
      <c r="F344">
        <v>1</v>
      </c>
      <c r="G344">
        <v>1</v>
      </c>
      <c r="H344">
        <v>3</v>
      </c>
      <c r="I344" t="s">
        <v>851</v>
      </c>
      <c r="J344" t="s">
        <v>852</v>
      </c>
      <c r="K344" t="s">
        <v>853</v>
      </c>
      <c r="L344">
        <v>1346</v>
      </c>
      <c r="N344">
        <v>1009</v>
      </c>
      <c r="O344" t="s">
        <v>1227</v>
      </c>
      <c r="P344" t="s">
        <v>1227</v>
      </c>
      <c r="Q344">
        <v>1</v>
      </c>
      <c r="X344">
        <v>0.124</v>
      </c>
      <c r="Y344">
        <v>35.700000000000003</v>
      </c>
      <c r="Z344">
        <v>0</v>
      </c>
      <c r="AA344">
        <v>0</v>
      </c>
      <c r="AB344">
        <v>0</v>
      </c>
      <c r="AC344">
        <v>0</v>
      </c>
      <c r="AD344">
        <v>1</v>
      </c>
      <c r="AE344">
        <v>0</v>
      </c>
      <c r="AF344" t="s">
        <v>1067</v>
      </c>
      <c r="AG344">
        <v>0.124</v>
      </c>
      <c r="AH344">
        <v>2</v>
      </c>
      <c r="AI344">
        <v>39486800</v>
      </c>
      <c r="AJ344">
        <v>354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>
      <c r="A345">
        <f ca="1">ROW(Source!A165)</f>
        <v>165</v>
      </c>
      <c r="B345">
        <v>39486801</v>
      </c>
      <c r="C345">
        <v>39486790</v>
      </c>
      <c r="D345">
        <v>36799065</v>
      </c>
      <c r="E345">
        <v>17</v>
      </c>
      <c r="F345">
        <v>1</v>
      </c>
      <c r="G345">
        <v>1</v>
      </c>
      <c r="H345">
        <v>3</v>
      </c>
      <c r="I345" t="s">
        <v>836</v>
      </c>
      <c r="J345" t="s">
        <v>1067</v>
      </c>
      <c r="K345" t="s">
        <v>837</v>
      </c>
      <c r="L345">
        <v>1374</v>
      </c>
      <c r="N345">
        <v>1013</v>
      </c>
      <c r="O345" t="s">
        <v>838</v>
      </c>
      <c r="P345" t="s">
        <v>838</v>
      </c>
      <c r="Q345">
        <v>1</v>
      </c>
      <c r="X345">
        <v>0.35</v>
      </c>
      <c r="Y345">
        <v>1</v>
      </c>
      <c r="Z345">
        <v>0</v>
      </c>
      <c r="AA345">
        <v>0</v>
      </c>
      <c r="AB345">
        <v>0</v>
      </c>
      <c r="AC345">
        <v>0</v>
      </c>
      <c r="AD345">
        <v>1</v>
      </c>
      <c r="AE345">
        <v>0</v>
      </c>
      <c r="AF345" t="s">
        <v>1067</v>
      </c>
      <c r="AG345">
        <v>0.35</v>
      </c>
      <c r="AH345">
        <v>2</v>
      </c>
      <c r="AI345">
        <v>39486801</v>
      </c>
      <c r="AJ345">
        <v>356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>
      <c r="A346">
        <f ca="1">ROW(Source!A167)</f>
        <v>167</v>
      </c>
      <c r="B346">
        <v>39279598</v>
      </c>
      <c r="C346">
        <v>39279597</v>
      </c>
      <c r="D346">
        <v>37070202</v>
      </c>
      <c r="E346">
        <v>1</v>
      </c>
      <c r="F346">
        <v>1</v>
      </c>
      <c r="G346">
        <v>1</v>
      </c>
      <c r="H346">
        <v>1</v>
      </c>
      <c r="I346" t="s">
        <v>854</v>
      </c>
      <c r="J346" t="s">
        <v>1067</v>
      </c>
      <c r="K346" t="s">
        <v>855</v>
      </c>
      <c r="L346">
        <v>1191</v>
      </c>
      <c r="N346">
        <v>1013</v>
      </c>
      <c r="O346" t="s">
        <v>574</v>
      </c>
      <c r="P346" t="s">
        <v>574</v>
      </c>
      <c r="Q346">
        <v>1</v>
      </c>
      <c r="X346">
        <v>1.56</v>
      </c>
      <c r="Y346">
        <v>0</v>
      </c>
      <c r="Z346">
        <v>0</v>
      </c>
      <c r="AA346">
        <v>0</v>
      </c>
      <c r="AB346">
        <v>9.51</v>
      </c>
      <c r="AC346">
        <v>0</v>
      </c>
      <c r="AD346">
        <v>1</v>
      </c>
      <c r="AE346">
        <v>1</v>
      </c>
      <c r="AF346" t="s">
        <v>1067</v>
      </c>
      <c r="AG346">
        <v>1.56</v>
      </c>
      <c r="AH346">
        <v>2</v>
      </c>
      <c r="AI346">
        <v>39279598</v>
      </c>
      <c r="AJ346">
        <v>357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>
      <c r="A347">
        <f ca="1">ROW(Source!A167)</f>
        <v>167</v>
      </c>
      <c r="B347">
        <v>39279599</v>
      </c>
      <c r="C347">
        <v>39279597</v>
      </c>
      <c r="D347">
        <v>36883858</v>
      </c>
      <c r="E347">
        <v>1</v>
      </c>
      <c r="F347">
        <v>1</v>
      </c>
      <c r="G347">
        <v>1</v>
      </c>
      <c r="H347">
        <v>2</v>
      </c>
      <c r="I347" t="s">
        <v>637</v>
      </c>
      <c r="J347" t="s">
        <v>638</v>
      </c>
      <c r="K347" t="s">
        <v>639</v>
      </c>
      <c r="L347">
        <v>1368</v>
      </c>
      <c r="N347">
        <v>1011</v>
      </c>
      <c r="O347" t="s">
        <v>580</v>
      </c>
      <c r="P347" t="s">
        <v>580</v>
      </c>
      <c r="Q347">
        <v>1</v>
      </c>
      <c r="X347">
        <v>0.13</v>
      </c>
      <c r="Y347">
        <v>0</v>
      </c>
      <c r="Z347">
        <v>8.1</v>
      </c>
      <c r="AA347">
        <v>0</v>
      </c>
      <c r="AB347">
        <v>0</v>
      </c>
      <c r="AC347">
        <v>0</v>
      </c>
      <c r="AD347">
        <v>1</v>
      </c>
      <c r="AE347">
        <v>0</v>
      </c>
      <c r="AF347" t="s">
        <v>1067</v>
      </c>
      <c r="AG347">
        <v>0.13</v>
      </c>
      <c r="AH347">
        <v>2</v>
      </c>
      <c r="AI347">
        <v>39279599</v>
      </c>
      <c r="AJ347">
        <v>358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>
      <c r="A348">
        <f ca="1">ROW(Source!A167)</f>
        <v>167</v>
      </c>
      <c r="B348">
        <v>39279600</v>
      </c>
      <c r="C348">
        <v>39279597</v>
      </c>
      <c r="D348">
        <v>36800043</v>
      </c>
      <c r="E348">
        <v>1</v>
      </c>
      <c r="F348">
        <v>1</v>
      </c>
      <c r="G348">
        <v>1</v>
      </c>
      <c r="H348">
        <v>3</v>
      </c>
      <c r="I348" t="s">
        <v>856</v>
      </c>
      <c r="J348" t="s">
        <v>857</v>
      </c>
      <c r="K348" t="s">
        <v>858</v>
      </c>
      <c r="L348">
        <v>1346</v>
      </c>
      <c r="N348">
        <v>1009</v>
      </c>
      <c r="O348" t="s">
        <v>1227</v>
      </c>
      <c r="P348" t="s">
        <v>1227</v>
      </c>
      <c r="Q348">
        <v>1</v>
      </c>
      <c r="X348">
        <v>6.0000000000000001E-3</v>
      </c>
      <c r="Y348">
        <v>44.97</v>
      </c>
      <c r="Z348">
        <v>0</v>
      </c>
      <c r="AA348">
        <v>0</v>
      </c>
      <c r="AB348">
        <v>0</v>
      </c>
      <c r="AC348">
        <v>0</v>
      </c>
      <c r="AD348">
        <v>1</v>
      </c>
      <c r="AE348">
        <v>0</v>
      </c>
      <c r="AF348" t="s">
        <v>1067</v>
      </c>
      <c r="AG348">
        <v>6.0000000000000001E-3</v>
      </c>
      <c r="AH348">
        <v>2</v>
      </c>
      <c r="AI348">
        <v>39279600</v>
      </c>
      <c r="AJ348">
        <v>359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>
      <c r="A349">
        <f ca="1">ROW(Source!A167)</f>
        <v>167</v>
      </c>
      <c r="B349">
        <v>39279601</v>
      </c>
      <c r="C349">
        <v>39279597</v>
      </c>
      <c r="D349">
        <v>36801775</v>
      </c>
      <c r="E349">
        <v>1</v>
      </c>
      <c r="F349">
        <v>1</v>
      </c>
      <c r="G349">
        <v>1</v>
      </c>
      <c r="H349">
        <v>3</v>
      </c>
      <c r="I349" t="s">
        <v>859</v>
      </c>
      <c r="J349" t="s">
        <v>860</v>
      </c>
      <c r="K349" t="s">
        <v>861</v>
      </c>
      <c r="L349">
        <v>1346</v>
      </c>
      <c r="N349">
        <v>1009</v>
      </c>
      <c r="O349" t="s">
        <v>1227</v>
      </c>
      <c r="P349" t="s">
        <v>1227</v>
      </c>
      <c r="Q349">
        <v>1</v>
      </c>
      <c r="X349">
        <v>1E-3</v>
      </c>
      <c r="Y349">
        <v>11.5</v>
      </c>
      <c r="Z349">
        <v>0</v>
      </c>
      <c r="AA349">
        <v>0</v>
      </c>
      <c r="AB349">
        <v>0</v>
      </c>
      <c r="AC349">
        <v>0</v>
      </c>
      <c r="AD349">
        <v>1</v>
      </c>
      <c r="AE349">
        <v>0</v>
      </c>
      <c r="AF349" t="s">
        <v>1067</v>
      </c>
      <c r="AG349">
        <v>1E-3</v>
      </c>
      <c r="AH349">
        <v>2</v>
      </c>
      <c r="AI349">
        <v>39279601</v>
      </c>
      <c r="AJ349">
        <v>360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>
      <c r="A350">
        <f ca="1">ROW(Source!A167)</f>
        <v>167</v>
      </c>
      <c r="B350">
        <v>39279602</v>
      </c>
      <c r="C350">
        <v>39279597</v>
      </c>
      <c r="D350">
        <v>36802094</v>
      </c>
      <c r="E350">
        <v>1</v>
      </c>
      <c r="F350">
        <v>1</v>
      </c>
      <c r="G350">
        <v>1</v>
      </c>
      <c r="H350">
        <v>3</v>
      </c>
      <c r="I350" t="s">
        <v>828</v>
      </c>
      <c r="J350" t="s">
        <v>829</v>
      </c>
      <c r="K350" t="s">
        <v>830</v>
      </c>
      <c r="L350">
        <v>1346</v>
      </c>
      <c r="N350">
        <v>1009</v>
      </c>
      <c r="O350" t="s">
        <v>1227</v>
      </c>
      <c r="P350" t="s">
        <v>1227</v>
      </c>
      <c r="Q350">
        <v>1</v>
      </c>
      <c r="X350">
        <v>1.2E-2</v>
      </c>
      <c r="Y350">
        <v>30.4</v>
      </c>
      <c r="Z350">
        <v>0</v>
      </c>
      <c r="AA350">
        <v>0</v>
      </c>
      <c r="AB350">
        <v>0</v>
      </c>
      <c r="AC350">
        <v>0</v>
      </c>
      <c r="AD350">
        <v>1</v>
      </c>
      <c r="AE350">
        <v>0</v>
      </c>
      <c r="AF350" t="s">
        <v>1067</v>
      </c>
      <c r="AG350">
        <v>1.2E-2</v>
      </c>
      <c r="AH350">
        <v>2</v>
      </c>
      <c r="AI350">
        <v>39279602</v>
      </c>
      <c r="AJ350">
        <v>361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>
      <c r="A351">
        <f ca="1">ROW(Source!A167)</f>
        <v>167</v>
      </c>
      <c r="B351">
        <v>39279603</v>
      </c>
      <c r="C351">
        <v>39279597</v>
      </c>
      <c r="D351">
        <v>36803258</v>
      </c>
      <c r="E351">
        <v>1</v>
      </c>
      <c r="F351">
        <v>1</v>
      </c>
      <c r="G351">
        <v>1</v>
      </c>
      <c r="H351">
        <v>3</v>
      </c>
      <c r="I351" t="s">
        <v>862</v>
      </c>
      <c r="J351" t="s">
        <v>863</v>
      </c>
      <c r="K351" t="s">
        <v>864</v>
      </c>
      <c r="L351">
        <v>1346</v>
      </c>
      <c r="N351">
        <v>1009</v>
      </c>
      <c r="O351" t="s">
        <v>1227</v>
      </c>
      <c r="P351" t="s">
        <v>1227</v>
      </c>
      <c r="Q351">
        <v>1</v>
      </c>
      <c r="X351">
        <v>7.0000000000000007E-2</v>
      </c>
      <c r="Y351">
        <v>10.57</v>
      </c>
      <c r="Z351">
        <v>0</v>
      </c>
      <c r="AA351">
        <v>0</v>
      </c>
      <c r="AB351">
        <v>0</v>
      </c>
      <c r="AC351">
        <v>0</v>
      </c>
      <c r="AD351">
        <v>1</v>
      </c>
      <c r="AE351">
        <v>0</v>
      </c>
      <c r="AF351" t="s">
        <v>1067</v>
      </c>
      <c r="AG351">
        <v>7.0000000000000007E-2</v>
      </c>
      <c r="AH351">
        <v>2</v>
      </c>
      <c r="AI351">
        <v>39279603</v>
      </c>
      <c r="AJ351">
        <v>362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>
      <c r="A352">
        <f ca="1">ROW(Source!A167)</f>
        <v>167</v>
      </c>
      <c r="B352">
        <v>39279604</v>
      </c>
      <c r="C352">
        <v>39279597</v>
      </c>
      <c r="D352">
        <v>36804448</v>
      </c>
      <c r="E352">
        <v>1</v>
      </c>
      <c r="F352">
        <v>1</v>
      </c>
      <c r="G352">
        <v>1</v>
      </c>
      <c r="H352">
        <v>3</v>
      </c>
      <c r="I352" t="s">
        <v>831</v>
      </c>
      <c r="J352" t="s">
        <v>832</v>
      </c>
      <c r="K352" t="s">
        <v>609</v>
      </c>
      <c r="L352">
        <v>1346</v>
      </c>
      <c r="N352">
        <v>1009</v>
      </c>
      <c r="O352" t="s">
        <v>1227</v>
      </c>
      <c r="P352" t="s">
        <v>1227</v>
      </c>
      <c r="Q352">
        <v>1</v>
      </c>
      <c r="X352">
        <v>4.9000000000000002E-2</v>
      </c>
      <c r="Y352">
        <v>9.0399999999999991</v>
      </c>
      <c r="Z352">
        <v>0</v>
      </c>
      <c r="AA352">
        <v>0</v>
      </c>
      <c r="AB352">
        <v>0</v>
      </c>
      <c r="AC352">
        <v>0</v>
      </c>
      <c r="AD352">
        <v>1</v>
      </c>
      <c r="AE352">
        <v>0</v>
      </c>
      <c r="AF352" t="s">
        <v>1067</v>
      </c>
      <c r="AG352">
        <v>4.9000000000000002E-2</v>
      </c>
      <c r="AH352">
        <v>2</v>
      </c>
      <c r="AI352">
        <v>39279604</v>
      </c>
      <c r="AJ352">
        <v>363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>
      <c r="A353">
        <f ca="1">ROW(Source!A167)</f>
        <v>167</v>
      </c>
      <c r="B353">
        <v>39279605</v>
      </c>
      <c r="C353">
        <v>39279597</v>
      </c>
      <c r="D353">
        <v>36804580</v>
      </c>
      <c r="E353">
        <v>1</v>
      </c>
      <c r="F353">
        <v>1</v>
      </c>
      <c r="G353">
        <v>1</v>
      </c>
      <c r="H353">
        <v>3</v>
      </c>
      <c r="I353" t="s">
        <v>839</v>
      </c>
      <c r="J353" t="s">
        <v>840</v>
      </c>
      <c r="K353" t="s">
        <v>841</v>
      </c>
      <c r="L353">
        <v>1355</v>
      </c>
      <c r="N353">
        <v>1010</v>
      </c>
      <c r="O353" t="s">
        <v>126</v>
      </c>
      <c r="P353" t="s">
        <v>126</v>
      </c>
      <c r="Q353">
        <v>100</v>
      </c>
      <c r="X353">
        <v>1.4E-2</v>
      </c>
      <c r="Y353">
        <v>86</v>
      </c>
      <c r="Z353">
        <v>0</v>
      </c>
      <c r="AA353">
        <v>0</v>
      </c>
      <c r="AB353">
        <v>0</v>
      </c>
      <c r="AC353">
        <v>0</v>
      </c>
      <c r="AD353">
        <v>1</v>
      </c>
      <c r="AE353">
        <v>0</v>
      </c>
      <c r="AF353" t="s">
        <v>1067</v>
      </c>
      <c r="AG353">
        <v>1.4E-2</v>
      </c>
      <c r="AH353">
        <v>2</v>
      </c>
      <c r="AI353">
        <v>39279605</v>
      </c>
      <c r="AJ353">
        <v>364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  <row r="354" spans="1:44">
      <c r="A354">
        <f ca="1">ROW(Source!A167)</f>
        <v>167</v>
      </c>
      <c r="B354">
        <v>39279606</v>
      </c>
      <c r="C354">
        <v>39279597</v>
      </c>
      <c r="D354">
        <v>36805500</v>
      </c>
      <c r="E354">
        <v>1</v>
      </c>
      <c r="F354">
        <v>1</v>
      </c>
      <c r="G354">
        <v>1</v>
      </c>
      <c r="H354">
        <v>3</v>
      </c>
      <c r="I354" t="s">
        <v>865</v>
      </c>
      <c r="J354" t="s">
        <v>866</v>
      </c>
      <c r="K354" t="s">
        <v>867</v>
      </c>
      <c r="L354">
        <v>1346</v>
      </c>
      <c r="N354">
        <v>1009</v>
      </c>
      <c r="O354" t="s">
        <v>1227</v>
      </c>
      <c r="P354" t="s">
        <v>1227</v>
      </c>
      <c r="Q354">
        <v>1</v>
      </c>
      <c r="X354">
        <v>1E-3</v>
      </c>
      <c r="Y354">
        <v>133.05000000000001</v>
      </c>
      <c r="Z354">
        <v>0</v>
      </c>
      <c r="AA354">
        <v>0</v>
      </c>
      <c r="AB354">
        <v>0</v>
      </c>
      <c r="AC354">
        <v>0</v>
      </c>
      <c r="AD354">
        <v>1</v>
      </c>
      <c r="AE354">
        <v>0</v>
      </c>
      <c r="AF354" t="s">
        <v>1067</v>
      </c>
      <c r="AG354">
        <v>1E-3</v>
      </c>
      <c r="AH354">
        <v>2</v>
      </c>
      <c r="AI354">
        <v>39279606</v>
      </c>
      <c r="AJ354">
        <v>365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</row>
    <row r="355" spans="1:44">
      <c r="A355">
        <f ca="1">ROW(Source!A167)</f>
        <v>167</v>
      </c>
      <c r="B355">
        <v>39279607</v>
      </c>
      <c r="C355">
        <v>39279597</v>
      </c>
      <c r="D355">
        <v>36823140</v>
      </c>
      <c r="E355">
        <v>1</v>
      </c>
      <c r="F355">
        <v>1</v>
      </c>
      <c r="G355">
        <v>1</v>
      </c>
      <c r="H355">
        <v>3</v>
      </c>
      <c r="I355" t="s">
        <v>868</v>
      </c>
      <c r="J355" t="s">
        <v>869</v>
      </c>
      <c r="K355" t="s">
        <v>870</v>
      </c>
      <c r="L355">
        <v>1348</v>
      </c>
      <c r="N355">
        <v>1009</v>
      </c>
      <c r="O355" t="s">
        <v>1097</v>
      </c>
      <c r="P355" t="s">
        <v>1097</v>
      </c>
      <c r="Q355">
        <v>1000</v>
      </c>
      <c r="X355">
        <v>1E-3</v>
      </c>
      <c r="Y355">
        <v>11500</v>
      </c>
      <c r="Z355">
        <v>0</v>
      </c>
      <c r="AA355">
        <v>0</v>
      </c>
      <c r="AB355">
        <v>0</v>
      </c>
      <c r="AC355">
        <v>0</v>
      </c>
      <c r="AD355">
        <v>1</v>
      </c>
      <c r="AE355">
        <v>0</v>
      </c>
      <c r="AF355" t="s">
        <v>1067</v>
      </c>
      <c r="AG355">
        <v>1E-3</v>
      </c>
      <c r="AH355">
        <v>2</v>
      </c>
      <c r="AI355">
        <v>39279607</v>
      </c>
      <c r="AJ355">
        <v>366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</row>
    <row r="356" spans="1:44">
      <c r="A356">
        <f ca="1">ROW(Source!A167)</f>
        <v>167</v>
      </c>
      <c r="B356">
        <v>39279608</v>
      </c>
      <c r="C356">
        <v>39279597</v>
      </c>
      <c r="D356">
        <v>36838317</v>
      </c>
      <c r="E356">
        <v>1</v>
      </c>
      <c r="F356">
        <v>1</v>
      </c>
      <c r="G356">
        <v>1</v>
      </c>
      <c r="H356">
        <v>3</v>
      </c>
      <c r="I356" t="s">
        <v>842</v>
      </c>
      <c r="J356" t="s">
        <v>843</v>
      </c>
      <c r="K356" t="s">
        <v>844</v>
      </c>
      <c r="L356">
        <v>1346</v>
      </c>
      <c r="N356">
        <v>1009</v>
      </c>
      <c r="O356" t="s">
        <v>1227</v>
      </c>
      <c r="P356" t="s">
        <v>1227</v>
      </c>
      <c r="Q356">
        <v>1</v>
      </c>
      <c r="X356">
        <v>3.5999999999999997E-2</v>
      </c>
      <c r="Y356">
        <v>28.6</v>
      </c>
      <c r="Z356">
        <v>0</v>
      </c>
      <c r="AA356">
        <v>0</v>
      </c>
      <c r="AB356">
        <v>0</v>
      </c>
      <c r="AC356">
        <v>0</v>
      </c>
      <c r="AD356">
        <v>1</v>
      </c>
      <c r="AE356">
        <v>0</v>
      </c>
      <c r="AF356" t="s">
        <v>1067</v>
      </c>
      <c r="AG356">
        <v>3.5999999999999997E-2</v>
      </c>
      <c r="AH356">
        <v>2</v>
      </c>
      <c r="AI356">
        <v>39279608</v>
      </c>
      <c r="AJ356">
        <v>367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</row>
    <row r="357" spans="1:44">
      <c r="A357">
        <f ca="1">ROW(Source!A167)</f>
        <v>167</v>
      </c>
      <c r="B357">
        <v>39279609</v>
      </c>
      <c r="C357">
        <v>39279597</v>
      </c>
      <c r="D357">
        <v>36838470</v>
      </c>
      <c r="E357">
        <v>1</v>
      </c>
      <c r="F357">
        <v>1</v>
      </c>
      <c r="G357">
        <v>1</v>
      </c>
      <c r="H357">
        <v>3</v>
      </c>
      <c r="I357" t="s">
        <v>871</v>
      </c>
      <c r="J357" t="s">
        <v>872</v>
      </c>
      <c r="K357" t="s">
        <v>873</v>
      </c>
      <c r="L357">
        <v>1346</v>
      </c>
      <c r="N357">
        <v>1009</v>
      </c>
      <c r="O357" t="s">
        <v>1227</v>
      </c>
      <c r="P357" t="s">
        <v>1227</v>
      </c>
      <c r="Q357">
        <v>1</v>
      </c>
      <c r="X357">
        <v>6.0000000000000001E-3</v>
      </c>
      <c r="Y357">
        <v>35.630000000000003</v>
      </c>
      <c r="Z357">
        <v>0</v>
      </c>
      <c r="AA357">
        <v>0</v>
      </c>
      <c r="AB357">
        <v>0</v>
      </c>
      <c r="AC357">
        <v>0</v>
      </c>
      <c r="AD357">
        <v>1</v>
      </c>
      <c r="AE357">
        <v>0</v>
      </c>
      <c r="AF357" t="s">
        <v>1067</v>
      </c>
      <c r="AG357">
        <v>6.0000000000000001E-3</v>
      </c>
      <c r="AH357">
        <v>2</v>
      </c>
      <c r="AI357">
        <v>39279609</v>
      </c>
      <c r="AJ357">
        <v>368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</row>
    <row r="358" spans="1:44">
      <c r="A358">
        <f ca="1">ROW(Source!A167)</f>
        <v>167</v>
      </c>
      <c r="B358">
        <v>39279610</v>
      </c>
      <c r="C358">
        <v>39279597</v>
      </c>
      <c r="D358">
        <v>36851945</v>
      </c>
      <c r="E358">
        <v>1</v>
      </c>
      <c r="F358">
        <v>1</v>
      </c>
      <c r="G358">
        <v>1</v>
      </c>
      <c r="H358">
        <v>3</v>
      </c>
      <c r="I358" t="s">
        <v>845</v>
      </c>
      <c r="J358" t="s">
        <v>846</v>
      </c>
      <c r="K358" t="s">
        <v>847</v>
      </c>
      <c r="L358">
        <v>1358</v>
      </c>
      <c r="N358">
        <v>1010</v>
      </c>
      <c r="O358" t="s">
        <v>261</v>
      </c>
      <c r="P358" t="s">
        <v>261</v>
      </c>
      <c r="Q358">
        <v>10</v>
      </c>
      <c r="X358">
        <v>0.1</v>
      </c>
      <c r="Y358">
        <v>39</v>
      </c>
      <c r="Z358">
        <v>0</v>
      </c>
      <c r="AA358">
        <v>0</v>
      </c>
      <c r="AB358">
        <v>0</v>
      </c>
      <c r="AC358">
        <v>0</v>
      </c>
      <c r="AD358">
        <v>1</v>
      </c>
      <c r="AE358">
        <v>0</v>
      </c>
      <c r="AF358" t="s">
        <v>1067</v>
      </c>
      <c r="AG358">
        <v>0.1</v>
      </c>
      <c r="AH358">
        <v>2</v>
      </c>
      <c r="AI358">
        <v>39279610</v>
      </c>
      <c r="AJ358">
        <v>369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</row>
    <row r="359" spans="1:44">
      <c r="A359">
        <f ca="1">ROW(Source!A167)</f>
        <v>167</v>
      </c>
      <c r="B359">
        <v>39279611</v>
      </c>
      <c r="C359">
        <v>39279597</v>
      </c>
      <c r="D359">
        <v>36799065</v>
      </c>
      <c r="E359">
        <v>17</v>
      </c>
      <c r="F359">
        <v>1</v>
      </c>
      <c r="G359">
        <v>1</v>
      </c>
      <c r="H359">
        <v>3</v>
      </c>
      <c r="I359" t="s">
        <v>836</v>
      </c>
      <c r="J359" t="s">
        <v>1067</v>
      </c>
      <c r="K359" t="s">
        <v>837</v>
      </c>
      <c r="L359">
        <v>1374</v>
      </c>
      <c r="N359">
        <v>1013</v>
      </c>
      <c r="O359" t="s">
        <v>838</v>
      </c>
      <c r="P359" t="s">
        <v>838</v>
      </c>
      <c r="Q359">
        <v>1</v>
      </c>
      <c r="X359">
        <v>0.3</v>
      </c>
      <c r="Y359">
        <v>1</v>
      </c>
      <c r="Z359">
        <v>0</v>
      </c>
      <c r="AA359">
        <v>0</v>
      </c>
      <c r="AB359">
        <v>0</v>
      </c>
      <c r="AC359">
        <v>0</v>
      </c>
      <c r="AD359">
        <v>1</v>
      </c>
      <c r="AE359">
        <v>0</v>
      </c>
      <c r="AF359" t="s">
        <v>1067</v>
      </c>
      <c r="AG359">
        <v>0.3</v>
      </c>
      <c r="AH359">
        <v>2</v>
      </c>
      <c r="AI359">
        <v>39279611</v>
      </c>
      <c r="AJ359">
        <v>372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</row>
    <row r="360" spans="1:44">
      <c r="A360">
        <f ca="1">ROW(Source!A204)</f>
        <v>204</v>
      </c>
      <c r="B360">
        <v>39491715</v>
      </c>
      <c r="C360">
        <v>39491714</v>
      </c>
      <c r="D360">
        <v>37064998</v>
      </c>
      <c r="E360">
        <v>1</v>
      </c>
      <c r="F360">
        <v>1</v>
      </c>
      <c r="G360">
        <v>1</v>
      </c>
      <c r="H360">
        <v>1</v>
      </c>
      <c r="I360" t="s">
        <v>628</v>
      </c>
      <c r="J360" t="s">
        <v>1067</v>
      </c>
      <c r="K360" t="s">
        <v>629</v>
      </c>
      <c r="L360">
        <v>1191</v>
      </c>
      <c r="N360">
        <v>1013</v>
      </c>
      <c r="O360" t="s">
        <v>574</v>
      </c>
      <c r="P360" t="s">
        <v>574</v>
      </c>
      <c r="Q360">
        <v>1</v>
      </c>
      <c r="X360">
        <v>6.32</v>
      </c>
      <c r="Y360">
        <v>0</v>
      </c>
      <c r="Z360">
        <v>0</v>
      </c>
      <c r="AA360">
        <v>0</v>
      </c>
      <c r="AB360">
        <v>7.8</v>
      </c>
      <c r="AC360">
        <v>0</v>
      </c>
      <c r="AD360">
        <v>1</v>
      </c>
      <c r="AE360">
        <v>1</v>
      </c>
      <c r="AF360" t="s">
        <v>1067</v>
      </c>
      <c r="AG360">
        <v>6.32</v>
      </c>
      <c r="AH360">
        <v>2</v>
      </c>
      <c r="AI360">
        <v>39491715</v>
      </c>
      <c r="AJ360">
        <v>373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</row>
    <row r="361" spans="1:44">
      <c r="A361">
        <f ca="1">ROW(Source!A204)</f>
        <v>204</v>
      </c>
      <c r="B361">
        <v>39491716</v>
      </c>
      <c r="C361">
        <v>39491714</v>
      </c>
      <c r="D361">
        <v>37064876</v>
      </c>
      <c r="E361">
        <v>1</v>
      </c>
      <c r="F361">
        <v>1</v>
      </c>
      <c r="G361">
        <v>1</v>
      </c>
      <c r="H361">
        <v>1</v>
      </c>
      <c r="I361" t="s">
        <v>575</v>
      </c>
      <c r="J361" t="s">
        <v>1067</v>
      </c>
      <c r="K361" t="s">
        <v>576</v>
      </c>
      <c r="L361">
        <v>1191</v>
      </c>
      <c r="N361">
        <v>1013</v>
      </c>
      <c r="O361" t="s">
        <v>574</v>
      </c>
      <c r="P361" t="s">
        <v>574</v>
      </c>
      <c r="Q361">
        <v>1</v>
      </c>
      <c r="X361">
        <v>0.03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1</v>
      </c>
      <c r="AE361">
        <v>2</v>
      </c>
      <c r="AF361" t="s">
        <v>1067</v>
      </c>
      <c r="AG361">
        <v>0.03</v>
      </c>
      <c r="AH361">
        <v>2</v>
      </c>
      <c r="AI361">
        <v>39491716</v>
      </c>
      <c r="AJ361">
        <v>374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</row>
    <row r="362" spans="1:44">
      <c r="A362">
        <f ca="1">ROW(Source!A204)</f>
        <v>204</v>
      </c>
      <c r="B362">
        <v>39491717</v>
      </c>
      <c r="C362">
        <v>39491714</v>
      </c>
      <c r="D362">
        <v>36882452</v>
      </c>
      <c r="E362">
        <v>1</v>
      </c>
      <c r="F362">
        <v>1</v>
      </c>
      <c r="G362">
        <v>1</v>
      </c>
      <c r="H362">
        <v>2</v>
      </c>
      <c r="I362" t="s">
        <v>632</v>
      </c>
      <c r="J362" t="s">
        <v>633</v>
      </c>
      <c r="K362" t="s">
        <v>634</v>
      </c>
      <c r="L362">
        <v>1368</v>
      </c>
      <c r="N362">
        <v>1011</v>
      </c>
      <c r="O362" t="s">
        <v>580</v>
      </c>
      <c r="P362" t="s">
        <v>580</v>
      </c>
      <c r="Q362">
        <v>1</v>
      </c>
      <c r="X362">
        <v>0.03</v>
      </c>
      <c r="Y362">
        <v>0</v>
      </c>
      <c r="Z362">
        <v>31.26</v>
      </c>
      <c r="AA362">
        <v>13.5</v>
      </c>
      <c r="AB362">
        <v>0</v>
      </c>
      <c r="AC362">
        <v>0</v>
      </c>
      <c r="AD362">
        <v>1</v>
      </c>
      <c r="AE362">
        <v>0</v>
      </c>
      <c r="AF362" t="s">
        <v>1067</v>
      </c>
      <c r="AG362">
        <v>0.03</v>
      </c>
      <c r="AH362">
        <v>2</v>
      </c>
      <c r="AI362">
        <v>39491717</v>
      </c>
      <c r="AJ362">
        <v>375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</row>
    <row r="363" spans="1:44">
      <c r="A363">
        <f ca="1">ROW(Source!A205)</f>
        <v>205</v>
      </c>
      <c r="B363">
        <v>39279645</v>
      </c>
      <c r="C363">
        <v>39279644</v>
      </c>
      <c r="D363">
        <v>37064998</v>
      </c>
      <c r="E363">
        <v>1</v>
      </c>
      <c r="F363">
        <v>1</v>
      </c>
      <c r="G363">
        <v>1</v>
      </c>
      <c r="H363">
        <v>1</v>
      </c>
      <c r="I363" t="s">
        <v>628</v>
      </c>
      <c r="J363" t="s">
        <v>1067</v>
      </c>
      <c r="K363" t="s">
        <v>629</v>
      </c>
      <c r="L363">
        <v>1191</v>
      </c>
      <c r="N363">
        <v>1013</v>
      </c>
      <c r="O363" t="s">
        <v>574</v>
      </c>
      <c r="P363" t="s">
        <v>574</v>
      </c>
      <c r="Q363">
        <v>1</v>
      </c>
      <c r="X363">
        <v>2.54</v>
      </c>
      <c r="Y363">
        <v>0</v>
      </c>
      <c r="Z363">
        <v>0</v>
      </c>
      <c r="AA363">
        <v>0</v>
      </c>
      <c r="AB363">
        <v>7.8</v>
      </c>
      <c r="AC363">
        <v>0</v>
      </c>
      <c r="AD363">
        <v>1</v>
      </c>
      <c r="AE363">
        <v>1</v>
      </c>
      <c r="AF363" t="s">
        <v>1067</v>
      </c>
      <c r="AG363">
        <v>2.54</v>
      </c>
      <c r="AH363">
        <v>2</v>
      </c>
      <c r="AI363">
        <v>39279645</v>
      </c>
      <c r="AJ363">
        <v>376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</row>
    <row r="364" spans="1:44">
      <c r="A364">
        <f ca="1">ROW(Source!A205)</f>
        <v>205</v>
      </c>
      <c r="B364">
        <v>39279646</v>
      </c>
      <c r="C364">
        <v>39279644</v>
      </c>
      <c r="D364">
        <v>36799072</v>
      </c>
      <c r="E364">
        <v>17</v>
      </c>
      <c r="F364">
        <v>1</v>
      </c>
      <c r="G364">
        <v>1</v>
      </c>
      <c r="H364">
        <v>3</v>
      </c>
      <c r="I364" t="s">
        <v>1002</v>
      </c>
      <c r="J364" t="s">
        <v>1067</v>
      </c>
      <c r="K364" t="s">
        <v>1003</v>
      </c>
      <c r="L364">
        <v>1348</v>
      </c>
      <c r="N364">
        <v>1009</v>
      </c>
      <c r="O364" t="s">
        <v>1097</v>
      </c>
      <c r="P364" t="s">
        <v>1097</v>
      </c>
      <c r="Q364">
        <v>1000</v>
      </c>
      <c r="X364">
        <v>4.0000000000000001E-3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 t="s">
        <v>1067</v>
      </c>
      <c r="AG364">
        <v>4.0000000000000001E-3</v>
      </c>
      <c r="AH364">
        <v>3</v>
      </c>
      <c r="AI364">
        <v>-1</v>
      </c>
      <c r="AJ364" t="s">
        <v>1067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</row>
    <row r="365" spans="1:44">
      <c r="A365">
        <f ca="1">ROW(Source!A206)</f>
        <v>206</v>
      </c>
      <c r="B365">
        <v>39279649</v>
      </c>
      <c r="C365">
        <v>39279648</v>
      </c>
      <c r="D365">
        <v>37080781</v>
      </c>
      <c r="E365">
        <v>1</v>
      </c>
      <c r="F365">
        <v>1</v>
      </c>
      <c r="G365">
        <v>1</v>
      </c>
      <c r="H365">
        <v>1</v>
      </c>
      <c r="I365" t="s">
        <v>635</v>
      </c>
      <c r="J365" t="s">
        <v>1067</v>
      </c>
      <c r="K365" t="s">
        <v>636</v>
      </c>
      <c r="L365">
        <v>1191</v>
      </c>
      <c r="N365">
        <v>1013</v>
      </c>
      <c r="O365" t="s">
        <v>574</v>
      </c>
      <c r="P365" t="s">
        <v>574</v>
      </c>
      <c r="Q365">
        <v>1</v>
      </c>
      <c r="X365">
        <v>325.60000000000002</v>
      </c>
      <c r="Y365">
        <v>0</v>
      </c>
      <c r="Z365">
        <v>0</v>
      </c>
      <c r="AA365">
        <v>0</v>
      </c>
      <c r="AB365">
        <v>9.92</v>
      </c>
      <c r="AC365">
        <v>0</v>
      </c>
      <c r="AD365">
        <v>1</v>
      </c>
      <c r="AE365">
        <v>1</v>
      </c>
      <c r="AF365" t="s">
        <v>1067</v>
      </c>
      <c r="AG365">
        <v>325.60000000000002</v>
      </c>
      <c r="AH365">
        <v>2</v>
      </c>
      <c r="AI365">
        <v>39279649</v>
      </c>
      <c r="AJ365">
        <v>377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</row>
    <row r="366" spans="1:44">
      <c r="A366">
        <f ca="1">ROW(Source!A206)</f>
        <v>206</v>
      </c>
      <c r="B366">
        <v>39279650</v>
      </c>
      <c r="C366">
        <v>39279648</v>
      </c>
      <c r="D366">
        <v>37064876</v>
      </c>
      <c r="E366">
        <v>1</v>
      </c>
      <c r="F366">
        <v>1</v>
      </c>
      <c r="G366">
        <v>1</v>
      </c>
      <c r="H366">
        <v>1</v>
      </c>
      <c r="I366" t="s">
        <v>575</v>
      </c>
      <c r="J366" t="s">
        <v>1067</v>
      </c>
      <c r="K366" t="s">
        <v>576</v>
      </c>
      <c r="L366">
        <v>1191</v>
      </c>
      <c r="N366">
        <v>1013</v>
      </c>
      <c r="O366" t="s">
        <v>574</v>
      </c>
      <c r="P366" t="s">
        <v>574</v>
      </c>
      <c r="Q366">
        <v>1</v>
      </c>
      <c r="X366">
        <v>111.14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1</v>
      </c>
      <c r="AE366">
        <v>2</v>
      </c>
      <c r="AF366" t="s">
        <v>1067</v>
      </c>
      <c r="AG366">
        <v>111.14</v>
      </c>
      <c r="AH366">
        <v>2</v>
      </c>
      <c r="AI366">
        <v>39279650</v>
      </c>
      <c r="AJ366">
        <v>378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</row>
    <row r="367" spans="1:44">
      <c r="A367">
        <f ca="1">ROW(Source!A206)</f>
        <v>206</v>
      </c>
      <c r="B367">
        <v>39279651</v>
      </c>
      <c r="C367">
        <v>39279648</v>
      </c>
      <c r="D367">
        <v>36882159</v>
      </c>
      <c r="E367">
        <v>1</v>
      </c>
      <c r="F367">
        <v>1</v>
      </c>
      <c r="G367">
        <v>1</v>
      </c>
      <c r="H367">
        <v>2</v>
      </c>
      <c r="I367" t="s">
        <v>586</v>
      </c>
      <c r="J367" t="s">
        <v>587</v>
      </c>
      <c r="K367" t="s">
        <v>588</v>
      </c>
      <c r="L367">
        <v>1368</v>
      </c>
      <c r="N367">
        <v>1011</v>
      </c>
      <c r="O367" t="s">
        <v>580</v>
      </c>
      <c r="P367" t="s">
        <v>580</v>
      </c>
      <c r="Q367">
        <v>1</v>
      </c>
      <c r="X367">
        <v>1.81</v>
      </c>
      <c r="Y367">
        <v>0</v>
      </c>
      <c r="Z367">
        <v>111.99</v>
      </c>
      <c r="AA367">
        <v>13.5</v>
      </c>
      <c r="AB367">
        <v>0</v>
      </c>
      <c r="AC367">
        <v>0</v>
      </c>
      <c r="AD367">
        <v>1</v>
      </c>
      <c r="AE367">
        <v>0</v>
      </c>
      <c r="AF367" t="s">
        <v>1067</v>
      </c>
      <c r="AG367">
        <v>1.81</v>
      </c>
      <c r="AH367">
        <v>2</v>
      </c>
      <c r="AI367">
        <v>39279651</v>
      </c>
      <c r="AJ367">
        <v>379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</row>
    <row r="368" spans="1:44">
      <c r="A368">
        <f ca="1">ROW(Source!A206)</f>
        <v>206</v>
      </c>
      <c r="B368">
        <v>39279652</v>
      </c>
      <c r="C368">
        <v>39279648</v>
      </c>
      <c r="D368">
        <v>36882492</v>
      </c>
      <c r="E368">
        <v>1</v>
      </c>
      <c r="F368">
        <v>1</v>
      </c>
      <c r="G368">
        <v>1</v>
      </c>
      <c r="H368">
        <v>2</v>
      </c>
      <c r="I368" t="s">
        <v>874</v>
      </c>
      <c r="J368" t="s">
        <v>875</v>
      </c>
      <c r="K368" t="s">
        <v>876</v>
      </c>
      <c r="L368">
        <v>1368</v>
      </c>
      <c r="N368">
        <v>1011</v>
      </c>
      <c r="O368" t="s">
        <v>580</v>
      </c>
      <c r="P368" t="s">
        <v>580</v>
      </c>
      <c r="Q368">
        <v>1</v>
      </c>
      <c r="X368">
        <v>107.52</v>
      </c>
      <c r="Y368">
        <v>0</v>
      </c>
      <c r="Z368">
        <v>142.69999999999999</v>
      </c>
      <c r="AA368">
        <v>13.5</v>
      </c>
      <c r="AB368">
        <v>0</v>
      </c>
      <c r="AC368">
        <v>0</v>
      </c>
      <c r="AD368">
        <v>1</v>
      </c>
      <c r="AE368">
        <v>0</v>
      </c>
      <c r="AF368" t="s">
        <v>1067</v>
      </c>
      <c r="AG368">
        <v>107.52</v>
      </c>
      <c r="AH368">
        <v>2</v>
      </c>
      <c r="AI368">
        <v>39279652</v>
      </c>
      <c r="AJ368">
        <v>380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</row>
    <row r="369" spans="1:44">
      <c r="A369">
        <f ca="1">ROW(Source!A206)</f>
        <v>206</v>
      </c>
      <c r="B369">
        <v>39279653</v>
      </c>
      <c r="C369">
        <v>39279648</v>
      </c>
      <c r="D369">
        <v>36883554</v>
      </c>
      <c r="E369">
        <v>1</v>
      </c>
      <c r="F369">
        <v>1</v>
      </c>
      <c r="G369">
        <v>1</v>
      </c>
      <c r="H369">
        <v>2</v>
      </c>
      <c r="I369" t="s">
        <v>577</v>
      </c>
      <c r="J369" t="s">
        <v>578</v>
      </c>
      <c r="K369" t="s">
        <v>579</v>
      </c>
      <c r="L369">
        <v>1368</v>
      </c>
      <c r="N369">
        <v>1011</v>
      </c>
      <c r="O369" t="s">
        <v>580</v>
      </c>
      <c r="P369" t="s">
        <v>580</v>
      </c>
      <c r="Q369">
        <v>1</v>
      </c>
      <c r="X369">
        <v>1.81</v>
      </c>
      <c r="Y369">
        <v>0</v>
      </c>
      <c r="Z369">
        <v>65.709999999999994</v>
      </c>
      <c r="AA369">
        <v>11.6</v>
      </c>
      <c r="AB369">
        <v>0</v>
      </c>
      <c r="AC369">
        <v>0</v>
      </c>
      <c r="AD369">
        <v>1</v>
      </c>
      <c r="AE369">
        <v>0</v>
      </c>
      <c r="AF369" t="s">
        <v>1067</v>
      </c>
      <c r="AG369">
        <v>1.81</v>
      </c>
      <c r="AH369">
        <v>2</v>
      </c>
      <c r="AI369">
        <v>39279653</v>
      </c>
      <c r="AJ369">
        <v>381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</row>
    <row r="370" spans="1:44">
      <c r="A370">
        <f ca="1">ROW(Source!A206)</f>
        <v>206</v>
      </c>
      <c r="B370">
        <v>39279654</v>
      </c>
      <c r="C370">
        <v>39279648</v>
      </c>
      <c r="D370">
        <v>36883858</v>
      </c>
      <c r="E370">
        <v>1</v>
      </c>
      <c r="F370">
        <v>1</v>
      </c>
      <c r="G370">
        <v>1</v>
      </c>
      <c r="H370">
        <v>2</v>
      </c>
      <c r="I370" t="s">
        <v>637</v>
      </c>
      <c r="J370" t="s">
        <v>638</v>
      </c>
      <c r="K370" t="s">
        <v>639</v>
      </c>
      <c r="L370">
        <v>1368</v>
      </c>
      <c r="N370">
        <v>1011</v>
      </c>
      <c r="O370" t="s">
        <v>580</v>
      </c>
      <c r="P370" t="s">
        <v>580</v>
      </c>
      <c r="Q370">
        <v>1</v>
      </c>
      <c r="X370">
        <v>8.51</v>
      </c>
      <c r="Y370">
        <v>0</v>
      </c>
      <c r="Z370">
        <v>8.1</v>
      </c>
      <c r="AA370">
        <v>0</v>
      </c>
      <c r="AB370">
        <v>0</v>
      </c>
      <c r="AC370">
        <v>0</v>
      </c>
      <c r="AD370">
        <v>1</v>
      </c>
      <c r="AE370">
        <v>0</v>
      </c>
      <c r="AF370" t="s">
        <v>1067</v>
      </c>
      <c r="AG370">
        <v>8.51</v>
      </c>
      <c r="AH370">
        <v>2</v>
      </c>
      <c r="AI370">
        <v>39279654</v>
      </c>
      <c r="AJ370">
        <v>382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</row>
    <row r="371" spans="1:44">
      <c r="A371">
        <f ca="1">ROW(Source!A206)</f>
        <v>206</v>
      </c>
      <c r="B371">
        <v>39279655</v>
      </c>
      <c r="C371">
        <v>39279648</v>
      </c>
      <c r="D371">
        <v>36802094</v>
      </c>
      <c r="E371">
        <v>1</v>
      </c>
      <c r="F371">
        <v>1</v>
      </c>
      <c r="G371">
        <v>1</v>
      </c>
      <c r="H371">
        <v>3</v>
      </c>
      <c r="I371" t="s">
        <v>828</v>
      </c>
      <c r="J371" t="s">
        <v>829</v>
      </c>
      <c r="K371" t="s">
        <v>830</v>
      </c>
      <c r="L371">
        <v>1346</v>
      </c>
      <c r="N371">
        <v>1009</v>
      </c>
      <c r="O371" t="s">
        <v>1227</v>
      </c>
      <c r="P371" t="s">
        <v>1227</v>
      </c>
      <c r="Q371">
        <v>1</v>
      </c>
      <c r="X371">
        <v>0.5</v>
      </c>
      <c r="Y371">
        <v>30.4</v>
      </c>
      <c r="Z371">
        <v>0</v>
      </c>
      <c r="AA371">
        <v>0</v>
      </c>
      <c r="AB371">
        <v>0</v>
      </c>
      <c r="AC371">
        <v>0</v>
      </c>
      <c r="AD371">
        <v>1</v>
      </c>
      <c r="AE371">
        <v>0</v>
      </c>
      <c r="AF371" t="s">
        <v>1067</v>
      </c>
      <c r="AG371">
        <v>0.5</v>
      </c>
      <c r="AH371">
        <v>2</v>
      </c>
      <c r="AI371">
        <v>39279655</v>
      </c>
      <c r="AJ371">
        <v>383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</row>
    <row r="372" spans="1:44">
      <c r="A372">
        <f ca="1">ROW(Source!A206)</f>
        <v>206</v>
      </c>
      <c r="B372">
        <v>39279656</v>
      </c>
      <c r="C372">
        <v>39279648</v>
      </c>
      <c r="D372">
        <v>36803258</v>
      </c>
      <c r="E372">
        <v>1</v>
      </c>
      <c r="F372">
        <v>1</v>
      </c>
      <c r="G372">
        <v>1</v>
      </c>
      <c r="H372">
        <v>3</v>
      </c>
      <c r="I372" t="s">
        <v>862</v>
      </c>
      <c r="J372" t="s">
        <v>863</v>
      </c>
      <c r="K372" t="s">
        <v>864</v>
      </c>
      <c r="L372">
        <v>1346</v>
      </c>
      <c r="N372">
        <v>1009</v>
      </c>
      <c r="O372" t="s">
        <v>1227</v>
      </c>
      <c r="P372" t="s">
        <v>1227</v>
      </c>
      <c r="Q372">
        <v>1</v>
      </c>
      <c r="X372">
        <v>5.2</v>
      </c>
      <c r="Y372">
        <v>10.57</v>
      </c>
      <c r="Z372">
        <v>0</v>
      </c>
      <c r="AA372">
        <v>0</v>
      </c>
      <c r="AB372">
        <v>0</v>
      </c>
      <c r="AC372">
        <v>0</v>
      </c>
      <c r="AD372">
        <v>1</v>
      </c>
      <c r="AE372">
        <v>0</v>
      </c>
      <c r="AF372" t="s">
        <v>1067</v>
      </c>
      <c r="AG372">
        <v>5.2</v>
      </c>
      <c r="AH372">
        <v>2</v>
      </c>
      <c r="AI372">
        <v>39279656</v>
      </c>
      <c r="AJ372">
        <v>384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</row>
    <row r="373" spans="1:44">
      <c r="A373">
        <f ca="1">ROW(Source!A206)</f>
        <v>206</v>
      </c>
      <c r="B373">
        <v>39279657</v>
      </c>
      <c r="C373">
        <v>39279648</v>
      </c>
      <c r="D373">
        <v>36804448</v>
      </c>
      <c r="E373">
        <v>1</v>
      </c>
      <c r="F373">
        <v>1</v>
      </c>
      <c r="G373">
        <v>1</v>
      </c>
      <c r="H373">
        <v>3</v>
      </c>
      <c r="I373" t="s">
        <v>831</v>
      </c>
      <c r="J373" t="s">
        <v>832</v>
      </c>
      <c r="K373" t="s">
        <v>609</v>
      </c>
      <c r="L373">
        <v>1346</v>
      </c>
      <c r="N373">
        <v>1009</v>
      </c>
      <c r="O373" t="s">
        <v>1227</v>
      </c>
      <c r="P373" t="s">
        <v>1227</v>
      </c>
      <c r="Q373">
        <v>1</v>
      </c>
      <c r="X373">
        <v>38</v>
      </c>
      <c r="Y373">
        <v>9.0399999999999991</v>
      </c>
      <c r="Z373">
        <v>0</v>
      </c>
      <c r="AA373">
        <v>0</v>
      </c>
      <c r="AB373">
        <v>0</v>
      </c>
      <c r="AC373">
        <v>0</v>
      </c>
      <c r="AD373">
        <v>1</v>
      </c>
      <c r="AE373">
        <v>0</v>
      </c>
      <c r="AF373" t="s">
        <v>1067</v>
      </c>
      <c r="AG373">
        <v>38</v>
      </c>
      <c r="AH373">
        <v>2</v>
      </c>
      <c r="AI373">
        <v>39279657</v>
      </c>
      <c r="AJ373">
        <v>385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</row>
    <row r="374" spans="1:44">
      <c r="A374">
        <f ca="1">ROW(Source!A206)</f>
        <v>206</v>
      </c>
      <c r="B374">
        <v>39279658</v>
      </c>
      <c r="C374">
        <v>39279648</v>
      </c>
      <c r="D374">
        <v>36838473</v>
      </c>
      <c r="E374">
        <v>1</v>
      </c>
      <c r="F374">
        <v>1</v>
      </c>
      <c r="G374">
        <v>1</v>
      </c>
      <c r="H374">
        <v>3</v>
      </c>
      <c r="I374" t="s">
        <v>877</v>
      </c>
      <c r="J374" t="s">
        <v>878</v>
      </c>
      <c r="K374" t="s">
        <v>879</v>
      </c>
      <c r="L374">
        <v>1348</v>
      </c>
      <c r="N374">
        <v>1009</v>
      </c>
      <c r="O374" t="s">
        <v>1097</v>
      </c>
      <c r="P374" t="s">
        <v>1097</v>
      </c>
      <c r="Q374">
        <v>1000</v>
      </c>
      <c r="X374">
        <v>4.0000000000000001E-3</v>
      </c>
      <c r="Y374">
        <v>70200</v>
      </c>
      <c r="Z374">
        <v>0</v>
      </c>
      <c r="AA374">
        <v>0</v>
      </c>
      <c r="AB374">
        <v>0</v>
      </c>
      <c r="AC374">
        <v>0</v>
      </c>
      <c r="AD374">
        <v>1</v>
      </c>
      <c r="AE374">
        <v>0</v>
      </c>
      <c r="AF374" t="s">
        <v>1067</v>
      </c>
      <c r="AG374">
        <v>4.0000000000000001E-3</v>
      </c>
      <c r="AH374">
        <v>2</v>
      </c>
      <c r="AI374">
        <v>39279658</v>
      </c>
      <c r="AJ374">
        <v>386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</row>
    <row r="375" spans="1:44">
      <c r="A375">
        <f ca="1">ROW(Source!A206)</f>
        <v>206</v>
      </c>
      <c r="B375">
        <v>39279659</v>
      </c>
      <c r="C375">
        <v>39279648</v>
      </c>
      <c r="D375">
        <v>36855766</v>
      </c>
      <c r="E375">
        <v>1</v>
      </c>
      <c r="F375">
        <v>1</v>
      </c>
      <c r="G375">
        <v>1</v>
      </c>
      <c r="H375">
        <v>3</v>
      </c>
      <c r="I375" t="s">
        <v>848</v>
      </c>
      <c r="J375" t="s">
        <v>849</v>
      </c>
      <c r="K375" t="s">
        <v>850</v>
      </c>
      <c r="L375">
        <v>1355</v>
      </c>
      <c r="N375">
        <v>1010</v>
      </c>
      <c r="O375" t="s">
        <v>126</v>
      </c>
      <c r="P375" t="s">
        <v>126</v>
      </c>
      <c r="Q375">
        <v>100</v>
      </c>
      <c r="X375">
        <v>1.02</v>
      </c>
      <c r="Y375">
        <v>528</v>
      </c>
      <c r="Z375">
        <v>0</v>
      </c>
      <c r="AA375">
        <v>0</v>
      </c>
      <c r="AB375">
        <v>0</v>
      </c>
      <c r="AC375">
        <v>0</v>
      </c>
      <c r="AD375">
        <v>1</v>
      </c>
      <c r="AE375">
        <v>0</v>
      </c>
      <c r="AF375" t="s">
        <v>1067</v>
      </c>
      <c r="AG375">
        <v>1.02</v>
      </c>
      <c r="AH375">
        <v>2</v>
      </c>
      <c r="AI375">
        <v>39279659</v>
      </c>
      <c r="AJ375">
        <v>389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</row>
    <row r="376" spans="1:44">
      <c r="A376">
        <f ca="1">ROW(Source!A206)</f>
        <v>206</v>
      </c>
      <c r="B376">
        <v>39279660</v>
      </c>
      <c r="C376">
        <v>39279648</v>
      </c>
      <c r="D376">
        <v>36799065</v>
      </c>
      <c r="E376">
        <v>17</v>
      </c>
      <c r="F376">
        <v>1</v>
      </c>
      <c r="G376">
        <v>1</v>
      </c>
      <c r="H376">
        <v>3</v>
      </c>
      <c r="I376" t="s">
        <v>836</v>
      </c>
      <c r="J376" t="s">
        <v>1067</v>
      </c>
      <c r="K376" t="s">
        <v>837</v>
      </c>
      <c r="L376">
        <v>1374</v>
      </c>
      <c r="N376">
        <v>1013</v>
      </c>
      <c r="O376" t="s">
        <v>838</v>
      </c>
      <c r="P376" t="s">
        <v>838</v>
      </c>
      <c r="Q376">
        <v>1</v>
      </c>
      <c r="X376">
        <v>64.599999999999994</v>
      </c>
      <c r="Y376">
        <v>1</v>
      </c>
      <c r="Z376">
        <v>0</v>
      </c>
      <c r="AA376">
        <v>0</v>
      </c>
      <c r="AB376">
        <v>0</v>
      </c>
      <c r="AC376">
        <v>0</v>
      </c>
      <c r="AD376">
        <v>1</v>
      </c>
      <c r="AE376">
        <v>0</v>
      </c>
      <c r="AF376" t="s">
        <v>1067</v>
      </c>
      <c r="AG376">
        <v>64.599999999999994</v>
      </c>
      <c r="AH376">
        <v>2</v>
      </c>
      <c r="AI376">
        <v>39279660</v>
      </c>
      <c r="AJ376">
        <v>390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</row>
    <row r="377" spans="1:44">
      <c r="A377">
        <f ca="1">ROW(Source!A209)</f>
        <v>209</v>
      </c>
      <c r="B377">
        <v>39486808</v>
      </c>
      <c r="C377">
        <v>39279770</v>
      </c>
      <c r="D377">
        <v>37113247</v>
      </c>
      <c r="E377">
        <v>1</v>
      </c>
      <c r="F377">
        <v>1</v>
      </c>
      <c r="G377">
        <v>1</v>
      </c>
      <c r="H377">
        <v>1</v>
      </c>
      <c r="I377" t="s">
        <v>880</v>
      </c>
      <c r="J377" t="s">
        <v>1067</v>
      </c>
      <c r="K377" t="s">
        <v>881</v>
      </c>
      <c r="L377">
        <v>1191</v>
      </c>
      <c r="N377">
        <v>1013</v>
      </c>
      <c r="O377" t="s">
        <v>574</v>
      </c>
      <c r="P377" t="s">
        <v>574</v>
      </c>
      <c r="Q377">
        <v>1</v>
      </c>
      <c r="X377">
        <v>10.1</v>
      </c>
      <c r="Y377">
        <v>0</v>
      </c>
      <c r="Z377">
        <v>0</v>
      </c>
      <c r="AA377">
        <v>0</v>
      </c>
      <c r="AB377">
        <v>11.09</v>
      </c>
      <c r="AC377">
        <v>0</v>
      </c>
      <c r="AD377">
        <v>1</v>
      </c>
      <c r="AE377">
        <v>1</v>
      </c>
      <c r="AF377" t="s">
        <v>1067</v>
      </c>
      <c r="AG377">
        <v>10.1</v>
      </c>
      <c r="AH377">
        <v>2</v>
      </c>
      <c r="AI377">
        <v>39486808</v>
      </c>
      <c r="AJ377">
        <v>391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</row>
    <row r="378" spans="1:44">
      <c r="A378">
        <f ca="1">ROW(Source!A209)</f>
        <v>209</v>
      </c>
      <c r="B378">
        <v>39486809</v>
      </c>
      <c r="C378">
        <v>39279770</v>
      </c>
      <c r="D378">
        <v>37064876</v>
      </c>
      <c r="E378">
        <v>1</v>
      </c>
      <c r="F378">
        <v>1</v>
      </c>
      <c r="G378">
        <v>1</v>
      </c>
      <c r="H378">
        <v>1</v>
      </c>
      <c r="I378" t="s">
        <v>575</v>
      </c>
      <c r="J378" t="s">
        <v>1067</v>
      </c>
      <c r="K378" t="s">
        <v>576</v>
      </c>
      <c r="L378">
        <v>1191</v>
      </c>
      <c r="N378">
        <v>1013</v>
      </c>
      <c r="O378" t="s">
        <v>574</v>
      </c>
      <c r="P378" t="s">
        <v>574</v>
      </c>
      <c r="Q378">
        <v>1</v>
      </c>
      <c r="X378">
        <v>0.44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1</v>
      </c>
      <c r="AE378">
        <v>2</v>
      </c>
      <c r="AF378" t="s">
        <v>1067</v>
      </c>
      <c r="AG378">
        <v>0.44</v>
      </c>
      <c r="AH378">
        <v>2</v>
      </c>
      <c r="AI378">
        <v>39486809</v>
      </c>
      <c r="AJ378">
        <v>392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</row>
    <row r="379" spans="1:44">
      <c r="A379">
        <f ca="1">ROW(Source!A209)</f>
        <v>209</v>
      </c>
      <c r="B379">
        <v>39486810</v>
      </c>
      <c r="C379">
        <v>39279770</v>
      </c>
      <c r="D379">
        <v>36882383</v>
      </c>
      <c r="E379">
        <v>1</v>
      </c>
      <c r="F379">
        <v>1</v>
      </c>
      <c r="G379">
        <v>1</v>
      </c>
      <c r="H379">
        <v>2</v>
      </c>
      <c r="I379" t="s">
        <v>715</v>
      </c>
      <c r="J379" t="s">
        <v>716</v>
      </c>
      <c r="K379" t="s">
        <v>717</v>
      </c>
      <c r="L379">
        <v>1368</v>
      </c>
      <c r="N379">
        <v>1011</v>
      </c>
      <c r="O379" t="s">
        <v>580</v>
      </c>
      <c r="P379" t="s">
        <v>580</v>
      </c>
      <c r="Q379">
        <v>1</v>
      </c>
      <c r="X379">
        <v>0.44</v>
      </c>
      <c r="Y379">
        <v>0</v>
      </c>
      <c r="Z379">
        <v>89.99</v>
      </c>
      <c r="AA379">
        <v>10.06</v>
      </c>
      <c r="AB379">
        <v>0</v>
      </c>
      <c r="AC379">
        <v>0</v>
      </c>
      <c r="AD379">
        <v>1</v>
      </c>
      <c r="AE379">
        <v>0</v>
      </c>
      <c r="AF379" t="s">
        <v>1067</v>
      </c>
      <c r="AG379">
        <v>0.44</v>
      </c>
      <c r="AH379">
        <v>2</v>
      </c>
      <c r="AI379">
        <v>39486810</v>
      </c>
      <c r="AJ379">
        <v>393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</row>
    <row r="380" spans="1:44">
      <c r="A380">
        <f ca="1">ROW(Source!A209)</f>
        <v>209</v>
      </c>
      <c r="B380">
        <v>39486811</v>
      </c>
      <c r="C380">
        <v>39279770</v>
      </c>
      <c r="D380">
        <v>36800424</v>
      </c>
      <c r="E380">
        <v>1</v>
      </c>
      <c r="F380">
        <v>1</v>
      </c>
      <c r="G380">
        <v>1</v>
      </c>
      <c r="H380">
        <v>3</v>
      </c>
      <c r="I380" t="s">
        <v>882</v>
      </c>
      <c r="J380" t="s">
        <v>883</v>
      </c>
      <c r="K380" t="s">
        <v>884</v>
      </c>
      <c r="L380">
        <v>1346</v>
      </c>
      <c r="N380">
        <v>1009</v>
      </c>
      <c r="O380" t="s">
        <v>1227</v>
      </c>
      <c r="P380" t="s">
        <v>1227</v>
      </c>
      <c r="Q380">
        <v>1</v>
      </c>
      <c r="X380">
        <v>0.01</v>
      </c>
      <c r="Y380">
        <v>27.74</v>
      </c>
      <c r="Z380">
        <v>0</v>
      </c>
      <c r="AA380">
        <v>0</v>
      </c>
      <c r="AB380">
        <v>0</v>
      </c>
      <c r="AC380">
        <v>0</v>
      </c>
      <c r="AD380">
        <v>1</v>
      </c>
      <c r="AE380">
        <v>0</v>
      </c>
      <c r="AF380" t="s">
        <v>1067</v>
      </c>
      <c r="AG380">
        <v>0.01</v>
      </c>
      <c r="AH380">
        <v>2</v>
      </c>
      <c r="AI380">
        <v>39486811</v>
      </c>
      <c r="AJ380">
        <v>394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</row>
    <row r="381" spans="1:44">
      <c r="A381">
        <f ca="1">ROW(Source!A209)</f>
        <v>209</v>
      </c>
      <c r="B381">
        <v>39486812</v>
      </c>
      <c r="C381">
        <v>39279770</v>
      </c>
      <c r="D381">
        <v>36802095</v>
      </c>
      <c r="E381">
        <v>1</v>
      </c>
      <c r="F381">
        <v>1</v>
      </c>
      <c r="G381">
        <v>1</v>
      </c>
      <c r="H381">
        <v>3</v>
      </c>
      <c r="I381" t="s">
        <v>885</v>
      </c>
      <c r="J381" t="s">
        <v>886</v>
      </c>
      <c r="K381" t="s">
        <v>887</v>
      </c>
      <c r="L381">
        <v>1346</v>
      </c>
      <c r="N381">
        <v>1009</v>
      </c>
      <c r="O381" t="s">
        <v>1227</v>
      </c>
      <c r="P381" t="s">
        <v>1227</v>
      </c>
      <c r="Q381">
        <v>1</v>
      </c>
      <c r="X381">
        <v>0.02</v>
      </c>
      <c r="Y381">
        <v>91.29</v>
      </c>
      <c r="Z381">
        <v>0</v>
      </c>
      <c r="AA381">
        <v>0</v>
      </c>
      <c r="AB381">
        <v>0</v>
      </c>
      <c r="AC381">
        <v>0</v>
      </c>
      <c r="AD381">
        <v>1</v>
      </c>
      <c r="AE381">
        <v>0</v>
      </c>
      <c r="AF381" t="s">
        <v>1067</v>
      </c>
      <c r="AG381">
        <v>0.02</v>
      </c>
      <c r="AH381">
        <v>2</v>
      </c>
      <c r="AI381">
        <v>39486812</v>
      </c>
      <c r="AJ381">
        <v>395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</row>
    <row r="382" spans="1:44">
      <c r="A382">
        <f ca="1">ROW(Source!A209)</f>
        <v>209</v>
      </c>
      <c r="B382">
        <v>39486813</v>
      </c>
      <c r="C382">
        <v>39279770</v>
      </c>
      <c r="D382">
        <v>36804448</v>
      </c>
      <c r="E382">
        <v>1</v>
      </c>
      <c r="F382">
        <v>1</v>
      </c>
      <c r="G382">
        <v>1</v>
      </c>
      <c r="H382">
        <v>3</v>
      </c>
      <c r="I382" t="s">
        <v>831</v>
      </c>
      <c r="J382" t="s">
        <v>832</v>
      </c>
      <c r="K382" t="s">
        <v>609</v>
      </c>
      <c r="L382">
        <v>1346</v>
      </c>
      <c r="N382">
        <v>1009</v>
      </c>
      <c r="O382" t="s">
        <v>1227</v>
      </c>
      <c r="P382" t="s">
        <v>1227</v>
      </c>
      <c r="Q382">
        <v>1</v>
      </c>
      <c r="X382">
        <v>0.3</v>
      </c>
      <c r="Y382">
        <v>9.0399999999999991</v>
      </c>
      <c r="Z382">
        <v>0</v>
      </c>
      <c r="AA382">
        <v>0</v>
      </c>
      <c r="AB382">
        <v>0</v>
      </c>
      <c r="AC382">
        <v>0</v>
      </c>
      <c r="AD382">
        <v>1</v>
      </c>
      <c r="AE382">
        <v>0</v>
      </c>
      <c r="AF382" t="s">
        <v>1067</v>
      </c>
      <c r="AG382">
        <v>0.3</v>
      </c>
      <c r="AH382">
        <v>2</v>
      </c>
      <c r="AI382">
        <v>39486813</v>
      </c>
      <c r="AJ382">
        <v>396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</row>
    <row r="383" spans="1:44">
      <c r="A383">
        <f ca="1">ROW(Source!A209)</f>
        <v>209</v>
      </c>
      <c r="B383">
        <v>39486814</v>
      </c>
      <c r="C383">
        <v>39279770</v>
      </c>
      <c r="D383">
        <v>36804578</v>
      </c>
      <c r="E383">
        <v>1</v>
      </c>
      <c r="F383">
        <v>1</v>
      </c>
      <c r="G383">
        <v>1</v>
      </c>
      <c r="H383">
        <v>3</v>
      </c>
      <c r="I383" t="s">
        <v>888</v>
      </c>
      <c r="J383" t="s">
        <v>889</v>
      </c>
      <c r="K383" t="s">
        <v>890</v>
      </c>
      <c r="L383">
        <v>1355</v>
      </c>
      <c r="N383">
        <v>1010</v>
      </c>
      <c r="O383" t="s">
        <v>126</v>
      </c>
      <c r="P383" t="s">
        <v>126</v>
      </c>
      <c r="Q383">
        <v>100</v>
      </c>
      <c r="X383">
        <v>0.1</v>
      </c>
      <c r="Y383">
        <v>83</v>
      </c>
      <c r="Z383">
        <v>0</v>
      </c>
      <c r="AA383">
        <v>0</v>
      </c>
      <c r="AB383">
        <v>0</v>
      </c>
      <c r="AC383">
        <v>0</v>
      </c>
      <c r="AD383">
        <v>1</v>
      </c>
      <c r="AE383">
        <v>0</v>
      </c>
      <c r="AF383" t="s">
        <v>1067</v>
      </c>
      <c r="AG383">
        <v>0.1</v>
      </c>
      <c r="AH383">
        <v>2</v>
      </c>
      <c r="AI383">
        <v>39486814</v>
      </c>
      <c r="AJ383">
        <v>397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</row>
    <row r="384" spans="1:44">
      <c r="A384">
        <f ca="1">ROW(Source!A209)</f>
        <v>209</v>
      </c>
      <c r="B384">
        <v>39486815</v>
      </c>
      <c r="C384">
        <v>39279770</v>
      </c>
      <c r="D384">
        <v>36806488</v>
      </c>
      <c r="E384">
        <v>1</v>
      </c>
      <c r="F384">
        <v>1</v>
      </c>
      <c r="G384">
        <v>1</v>
      </c>
      <c r="H384">
        <v>3</v>
      </c>
      <c r="I384" t="s">
        <v>667</v>
      </c>
      <c r="J384" t="s">
        <v>668</v>
      </c>
      <c r="K384" t="s">
        <v>669</v>
      </c>
      <c r="L384">
        <v>1348</v>
      </c>
      <c r="N384">
        <v>1009</v>
      </c>
      <c r="O384" t="s">
        <v>1097</v>
      </c>
      <c r="P384" t="s">
        <v>1097</v>
      </c>
      <c r="Q384">
        <v>1000</v>
      </c>
      <c r="X384">
        <v>2.9999999999999997E-4</v>
      </c>
      <c r="Y384">
        <v>729.98</v>
      </c>
      <c r="Z384">
        <v>0</v>
      </c>
      <c r="AA384">
        <v>0</v>
      </c>
      <c r="AB384">
        <v>0</v>
      </c>
      <c r="AC384">
        <v>0</v>
      </c>
      <c r="AD384">
        <v>1</v>
      </c>
      <c r="AE384">
        <v>0</v>
      </c>
      <c r="AF384" t="s">
        <v>1067</v>
      </c>
      <c r="AG384">
        <v>2.9999999999999997E-4</v>
      </c>
      <c r="AH384">
        <v>2</v>
      </c>
      <c r="AI384">
        <v>39486815</v>
      </c>
      <c r="AJ384">
        <v>398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</row>
    <row r="385" spans="1:44">
      <c r="A385">
        <f ca="1">ROW(Source!A209)</f>
        <v>209</v>
      </c>
      <c r="B385">
        <v>39486816</v>
      </c>
      <c r="C385">
        <v>39279770</v>
      </c>
      <c r="D385">
        <v>36829216</v>
      </c>
      <c r="E385">
        <v>1</v>
      </c>
      <c r="F385">
        <v>1</v>
      </c>
      <c r="G385">
        <v>1</v>
      </c>
      <c r="H385">
        <v>3</v>
      </c>
      <c r="I385" t="s">
        <v>891</v>
      </c>
      <c r="J385" t="s">
        <v>892</v>
      </c>
      <c r="K385" t="s">
        <v>893</v>
      </c>
      <c r="L385">
        <v>1348</v>
      </c>
      <c r="N385">
        <v>1009</v>
      </c>
      <c r="O385" t="s">
        <v>1097</v>
      </c>
      <c r="P385" t="s">
        <v>1097</v>
      </c>
      <c r="Q385">
        <v>1000</v>
      </c>
      <c r="X385">
        <v>1E-4</v>
      </c>
      <c r="Y385">
        <v>37517</v>
      </c>
      <c r="Z385">
        <v>0</v>
      </c>
      <c r="AA385">
        <v>0</v>
      </c>
      <c r="AB385">
        <v>0</v>
      </c>
      <c r="AC385">
        <v>0</v>
      </c>
      <c r="AD385">
        <v>1</v>
      </c>
      <c r="AE385">
        <v>0</v>
      </c>
      <c r="AF385" t="s">
        <v>1067</v>
      </c>
      <c r="AG385">
        <v>1E-4</v>
      </c>
      <c r="AH385">
        <v>2</v>
      </c>
      <c r="AI385">
        <v>39486816</v>
      </c>
      <c r="AJ385">
        <v>399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</row>
    <row r="386" spans="1:44">
      <c r="A386">
        <f ca="1">ROW(Source!A209)</f>
        <v>209</v>
      </c>
      <c r="B386">
        <v>39486817</v>
      </c>
      <c r="C386">
        <v>39279770</v>
      </c>
      <c r="D386">
        <v>36829536</v>
      </c>
      <c r="E386">
        <v>1</v>
      </c>
      <c r="F386">
        <v>1</v>
      </c>
      <c r="G386">
        <v>1</v>
      </c>
      <c r="H386">
        <v>3</v>
      </c>
      <c r="I386" t="s">
        <v>894</v>
      </c>
      <c r="J386" t="s">
        <v>895</v>
      </c>
      <c r="K386" t="s">
        <v>896</v>
      </c>
      <c r="L386">
        <v>1346</v>
      </c>
      <c r="N386">
        <v>1009</v>
      </c>
      <c r="O386" t="s">
        <v>1227</v>
      </c>
      <c r="P386" t="s">
        <v>1227</v>
      </c>
      <c r="Q386">
        <v>1</v>
      </c>
      <c r="X386">
        <v>0.06</v>
      </c>
      <c r="Y386">
        <v>65.75</v>
      </c>
      <c r="Z386">
        <v>0</v>
      </c>
      <c r="AA386">
        <v>0</v>
      </c>
      <c r="AB386">
        <v>0</v>
      </c>
      <c r="AC386">
        <v>0</v>
      </c>
      <c r="AD386">
        <v>1</v>
      </c>
      <c r="AE386">
        <v>0</v>
      </c>
      <c r="AF386" t="s">
        <v>1067</v>
      </c>
      <c r="AG386">
        <v>0.06</v>
      </c>
      <c r="AH386">
        <v>2</v>
      </c>
      <c r="AI386">
        <v>39486817</v>
      </c>
      <c r="AJ386">
        <v>400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</row>
    <row r="387" spans="1:44">
      <c r="A387">
        <f ca="1">ROW(Source!A209)</f>
        <v>209</v>
      </c>
      <c r="B387">
        <v>39486818</v>
      </c>
      <c r="C387">
        <v>39279770</v>
      </c>
      <c r="D387">
        <v>36837792</v>
      </c>
      <c r="E387">
        <v>1</v>
      </c>
      <c r="F387">
        <v>1</v>
      </c>
      <c r="G387">
        <v>1</v>
      </c>
      <c r="H387">
        <v>3</v>
      </c>
      <c r="I387" t="s">
        <v>897</v>
      </c>
      <c r="J387" t="s">
        <v>898</v>
      </c>
      <c r="K387" t="s">
        <v>899</v>
      </c>
      <c r="L387">
        <v>1348</v>
      </c>
      <c r="N387">
        <v>1009</v>
      </c>
      <c r="O387" t="s">
        <v>1097</v>
      </c>
      <c r="P387" t="s">
        <v>1097</v>
      </c>
      <c r="Q387">
        <v>1000</v>
      </c>
      <c r="X387">
        <v>2.0000000000000002E-5</v>
      </c>
      <c r="Y387">
        <v>15481</v>
      </c>
      <c r="Z387">
        <v>0</v>
      </c>
      <c r="AA387">
        <v>0</v>
      </c>
      <c r="AB387">
        <v>0</v>
      </c>
      <c r="AC387">
        <v>0</v>
      </c>
      <c r="AD387">
        <v>1</v>
      </c>
      <c r="AE387">
        <v>0</v>
      </c>
      <c r="AF387" t="s">
        <v>1067</v>
      </c>
      <c r="AG387">
        <v>2.0000000000000002E-5</v>
      </c>
      <c r="AH387">
        <v>2</v>
      </c>
      <c r="AI387">
        <v>39486818</v>
      </c>
      <c r="AJ387">
        <v>401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</row>
    <row r="388" spans="1:44">
      <c r="A388">
        <f ca="1">ROW(Source!A209)</f>
        <v>209</v>
      </c>
      <c r="B388">
        <v>39486819</v>
      </c>
      <c r="C388">
        <v>39279770</v>
      </c>
      <c r="D388">
        <v>36838470</v>
      </c>
      <c r="E388">
        <v>1</v>
      </c>
      <c r="F388">
        <v>1</v>
      </c>
      <c r="G388">
        <v>1</v>
      </c>
      <c r="H388">
        <v>3</v>
      </c>
      <c r="I388" t="s">
        <v>871</v>
      </c>
      <c r="J388" t="s">
        <v>872</v>
      </c>
      <c r="K388" t="s">
        <v>873</v>
      </c>
      <c r="L388">
        <v>1346</v>
      </c>
      <c r="N388">
        <v>1009</v>
      </c>
      <c r="O388" t="s">
        <v>1227</v>
      </c>
      <c r="P388" t="s">
        <v>1227</v>
      </c>
      <c r="Q388">
        <v>1</v>
      </c>
      <c r="X388">
        <v>0.03</v>
      </c>
      <c r="Y388">
        <v>35.630000000000003</v>
      </c>
      <c r="Z388">
        <v>0</v>
      </c>
      <c r="AA388">
        <v>0</v>
      </c>
      <c r="AB388">
        <v>0</v>
      </c>
      <c r="AC388">
        <v>0</v>
      </c>
      <c r="AD388">
        <v>1</v>
      </c>
      <c r="AE388">
        <v>0</v>
      </c>
      <c r="AF388" t="s">
        <v>1067</v>
      </c>
      <c r="AG388">
        <v>0.03</v>
      </c>
      <c r="AH388">
        <v>2</v>
      </c>
      <c r="AI388">
        <v>39486819</v>
      </c>
      <c r="AJ388">
        <v>402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</row>
    <row r="389" spans="1:44">
      <c r="A389">
        <f ca="1">ROW(Source!A209)</f>
        <v>209</v>
      </c>
      <c r="B389">
        <v>39486820</v>
      </c>
      <c r="C389">
        <v>39279770</v>
      </c>
      <c r="D389">
        <v>36853818</v>
      </c>
      <c r="E389">
        <v>1</v>
      </c>
      <c r="F389">
        <v>1</v>
      </c>
      <c r="G389">
        <v>1</v>
      </c>
      <c r="H389">
        <v>3</v>
      </c>
      <c r="I389" t="s">
        <v>900</v>
      </c>
      <c r="J389" t="s">
        <v>901</v>
      </c>
      <c r="K389" t="s">
        <v>902</v>
      </c>
      <c r="L389">
        <v>1355</v>
      </c>
      <c r="N389">
        <v>1010</v>
      </c>
      <c r="O389" t="s">
        <v>126</v>
      </c>
      <c r="P389" t="s">
        <v>126</v>
      </c>
      <c r="Q389">
        <v>100</v>
      </c>
      <c r="X389">
        <v>0.1</v>
      </c>
      <c r="Y389">
        <v>203</v>
      </c>
      <c r="Z389">
        <v>0</v>
      </c>
      <c r="AA389">
        <v>0</v>
      </c>
      <c r="AB389">
        <v>0</v>
      </c>
      <c r="AC389">
        <v>0</v>
      </c>
      <c r="AD389">
        <v>1</v>
      </c>
      <c r="AE389">
        <v>0</v>
      </c>
      <c r="AF389" t="s">
        <v>1067</v>
      </c>
      <c r="AG389">
        <v>0.1</v>
      </c>
      <c r="AH389">
        <v>2</v>
      </c>
      <c r="AI389">
        <v>39486820</v>
      </c>
      <c r="AJ389">
        <v>403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</row>
    <row r="390" spans="1:44">
      <c r="A390">
        <f ca="1">ROW(Source!A209)</f>
        <v>209</v>
      </c>
      <c r="B390">
        <v>39486821</v>
      </c>
      <c r="C390">
        <v>39279770</v>
      </c>
      <c r="D390">
        <v>36860566</v>
      </c>
      <c r="E390">
        <v>1</v>
      </c>
      <c r="F390">
        <v>1</v>
      </c>
      <c r="G390">
        <v>1</v>
      </c>
      <c r="H390">
        <v>3</v>
      </c>
      <c r="I390" t="s">
        <v>903</v>
      </c>
      <c r="J390" t="s">
        <v>904</v>
      </c>
      <c r="K390" t="s">
        <v>905</v>
      </c>
      <c r="L390">
        <v>1346</v>
      </c>
      <c r="N390">
        <v>1009</v>
      </c>
      <c r="O390" t="s">
        <v>1227</v>
      </c>
      <c r="P390" t="s">
        <v>1227</v>
      </c>
      <c r="Q390">
        <v>1</v>
      </c>
      <c r="X390">
        <v>0.02</v>
      </c>
      <c r="Y390">
        <v>15.37</v>
      </c>
      <c r="Z390">
        <v>0</v>
      </c>
      <c r="AA390">
        <v>0</v>
      </c>
      <c r="AB390">
        <v>0</v>
      </c>
      <c r="AC390">
        <v>0</v>
      </c>
      <c r="AD390">
        <v>1</v>
      </c>
      <c r="AE390">
        <v>0</v>
      </c>
      <c r="AF390" t="s">
        <v>1067</v>
      </c>
      <c r="AG390">
        <v>0.02</v>
      </c>
      <c r="AH390">
        <v>2</v>
      </c>
      <c r="AI390">
        <v>39486821</v>
      </c>
      <c r="AJ390">
        <v>404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</row>
    <row r="391" spans="1:44">
      <c r="A391">
        <f ca="1">ROW(Source!A209)</f>
        <v>209</v>
      </c>
      <c r="B391">
        <v>39486822</v>
      </c>
      <c r="C391">
        <v>39279770</v>
      </c>
      <c r="D391">
        <v>36867796</v>
      </c>
      <c r="E391">
        <v>1</v>
      </c>
      <c r="F391">
        <v>1</v>
      </c>
      <c r="G391">
        <v>1</v>
      </c>
      <c r="H391">
        <v>3</v>
      </c>
      <c r="I391" t="s">
        <v>906</v>
      </c>
      <c r="J391" t="s">
        <v>907</v>
      </c>
      <c r="K391" t="s">
        <v>908</v>
      </c>
      <c r="L391">
        <v>1346</v>
      </c>
      <c r="N391">
        <v>1009</v>
      </c>
      <c r="O391" t="s">
        <v>1227</v>
      </c>
      <c r="P391" t="s">
        <v>1227</v>
      </c>
      <c r="Q391">
        <v>1</v>
      </c>
      <c r="X391">
        <v>0.08</v>
      </c>
      <c r="Y391">
        <v>38.340000000000003</v>
      </c>
      <c r="Z391">
        <v>0</v>
      </c>
      <c r="AA391">
        <v>0</v>
      </c>
      <c r="AB391">
        <v>0</v>
      </c>
      <c r="AC391">
        <v>0</v>
      </c>
      <c r="AD391">
        <v>1</v>
      </c>
      <c r="AE391">
        <v>0</v>
      </c>
      <c r="AF391" t="s">
        <v>1067</v>
      </c>
      <c r="AG391">
        <v>0.08</v>
      </c>
      <c r="AH391">
        <v>2</v>
      </c>
      <c r="AI391">
        <v>39486822</v>
      </c>
      <c r="AJ391">
        <v>405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</row>
    <row r="392" spans="1:44">
      <c r="A392">
        <f ca="1">ROW(Source!A209)</f>
        <v>209</v>
      </c>
      <c r="B392">
        <v>39486823</v>
      </c>
      <c r="C392">
        <v>39279770</v>
      </c>
      <c r="D392">
        <v>36799066</v>
      </c>
      <c r="E392">
        <v>17</v>
      </c>
      <c r="F392">
        <v>1</v>
      </c>
      <c r="G392">
        <v>1</v>
      </c>
      <c r="H392">
        <v>3</v>
      </c>
      <c r="I392" t="s">
        <v>1010</v>
      </c>
      <c r="J392" t="s">
        <v>1067</v>
      </c>
      <c r="K392" t="s">
        <v>1011</v>
      </c>
      <c r="L392">
        <v>1348</v>
      </c>
      <c r="N392">
        <v>1009</v>
      </c>
      <c r="O392" t="s">
        <v>1097</v>
      </c>
      <c r="P392" t="s">
        <v>1097</v>
      </c>
      <c r="Q392">
        <v>1000</v>
      </c>
      <c r="X392">
        <v>1E-3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 t="s">
        <v>1067</v>
      </c>
      <c r="AG392">
        <v>1E-3</v>
      </c>
      <c r="AH392">
        <v>3</v>
      </c>
      <c r="AI392">
        <v>-1</v>
      </c>
      <c r="AJ392" t="s">
        <v>1067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</row>
    <row r="393" spans="1:44">
      <c r="A393">
        <f ca="1">ROW(Source!A209)</f>
        <v>209</v>
      </c>
      <c r="B393">
        <v>39486824</v>
      </c>
      <c r="C393">
        <v>39279770</v>
      </c>
      <c r="D393">
        <v>36799065</v>
      </c>
      <c r="E393">
        <v>17</v>
      </c>
      <c r="F393">
        <v>1</v>
      </c>
      <c r="G393">
        <v>1</v>
      </c>
      <c r="H393">
        <v>3</v>
      </c>
      <c r="I393" t="s">
        <v>836</v>
      </c>
      <c r="J393" t="s">
        <v>1067</v>
      </c>
      <c r="K393" t="s">
        <v>837</v>
      </c>
      <c r="L393">
        <v>1374</v>
      </c>
      <c r="N393">
        <v>1013</v>
      </c>
      <c r="O393" t="s">
        <v>838</v>
      </c>
      <c r="P393" t="s">
        <v>838</v>
      </c>
      <c r="Q393">
        <v>1</v>
      </c>
      <c r="X393">
        <v>2.2400000000000002</v>
      </c>
      <c r="Y393">
        <v>1</v>
      </c>
      <c r="Z393">
        <v>0</v>
      </c>
      <c r="AA393">
        <v>0</v>
      </c>
      <c r="AB393">
        <v>0</v>
      </c>
      <c r="AC393">
        <v>0</v>
      </c>
      <c r="AD393">
        <v>1</v>
      </c>
      <c r="AE393">
        <v>0</v>
      </c>
      <c r="AF393" t="s">
        <v>1067</v>
      </c>
      <c r="AG393">
        <v>2.2400000000000002</v>
      </c>
      <c r="AH393">
        <v>2</v>
      </c>
      <c r="AI393">
        <v>39486824</v>
      </c>
      <c r="AJ393">
        <v>407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</row>
    <row r="394" spans="1:44">
      <c r="A394">
        <f ca="1">ROW(Source!A211)</f>
        <v>211</v>
      </c>
      <c r="B394">
        <v>39486857</v>
      </c>
      <c r="C394">
        <v>39486856</v>
      </c>
      <c r="D394">
        <v>37070202</v>
      </c>
      <c r="E394">
        <v>1</v>
      </c>
      <c r="F394">
        <v>1</v>
      </c>
      <c r="G394">
        <v>1</v>
      </c>
      <c r="H394">
        <v>1</v>
      </c>
      <c r="I394" t="s">
        <v>854</v>
      </c>
      <c r="J394" t="s">
        <v>1067</v>
      </c>
      <c r="K394" t="s">
        <v>855</v>
      </c>
      <c r="L394">
        <v>1191</v>
      </c>
      <c r="N394">
        <v>1013</v>
      </c>
      <c r="O394" t="s">
        <v>574</v>
      </c>
      <c r="P394" t="s">
        <v>574</v>
      </c>
      <c r="Q394">
        <v>1</v>
      </c>
      <c r="X394">
        <v>16.29</v>
      </c>
      <c r="Y394">
        <v>0</v>
      </c>
      <c r="Z394">
        <v>0</v>
      </c>
      <c r="AA394">
        <v>0</v>
      </c>
      <c r="AB394">
        <v>9.51</v>
      </c>
      <c r="AC394">
        <v>0</v>
      </c>
      <c r="AD394">
        <v>1</v>
      </c>
      <c r="AE394">
        <v>1</v>
      </c>
      <c r="AF394" t="s">
        <v>1067</v>
      </c>
      <c r="AG394">
        <v>16.29</v>
      </c>
      <c r="AH394">
        <v>2</v>
      </c>
      <c r="AI394">
        <v>39486857</v>
      </c>
      <c r="AJ394">
        <v>408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</row>
    <row r="395" spans="1:44">
      <c r="A395">
        <f ca="1">ROW(Source!A211)</f>
        <v>211</v>
      </c>
      <c r="B395">
        <v>39486858</v>
      </c>
      <c r="C395">
        <v>39486856</v>
      </c>
      <c r="D395">
        <v>37064876</v>
      </c>
      <c r="E395">
        <v>1</v>
      </c>
      <c r="F395">
        <v>1</v>
      </c>
      <c r="G395">
        <v>1</v>
      </c>
      <c r="H395">
        <v>1</v>
      </c>
      <c r="I395" t="s">
        <v>575</v>
      </c>
      <c r="J395" t="s">
        <v>1067</v>
      </c>
      <c r="K395" t="s">
        <v>576</v>
      </c>
      <c r="L395">
        <v>1191</v>
      </c>
      <c r="N395">
        <v>1013</v>
      </c>
      <c r="O395" t="s">
        <v>574</v>
      </c>
      <c r="P395" t="s">
        <v>574</v>
      </c>
      <c r="Q395">
        <v>1</v>
      </c>
      <c r="X395">
        <v>0.01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1</v>
      </c>
      <c r="AE395">
        <v>2</v>
      </c>
      <c r="AF395" t="s">
        <v>1067</v>
      </c>
      <c r="AG395">
        <v>0.01</v>
      </c>
      <c r="AH395">
        <v>2</v>
      </c>
      <c r="AI395">
        <v>39486858</v>
      </c>
      <c r="AJ395">
        <v>409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</row>
    <row r="396" spans="1:44">
      <c r="A396">
        <f ca="1">ROW(Source!A211)</f>
        <v>211</v>
      </c>
      <c r="B396">
        <v>39486859</v>
      </c>
      <c r="C396">
        <v>39486856</v>
      </c>
      <c r="D396">
        <v>36882452</v>
      </c>
      <c r="E396">
        <v>1</v>
      </c>
      <c r="F396">
        <v>1</v>
      </c>
      <c r="G396">
        <v>1</v>
      </c>
      <c r="H396">
        <v>2</v>
      </c>
      <c r="I396" t="s">
        <v>632</v>
      </c>
      <c r="J396" t="s">
        <v>633</v>
      </c>
      <c r="K396" t="s">
        <v>634</v>
      </c>
      <c r="L396">
        <v>1368</v>
      </c>
      <c r="N396">
        <v>1011</v>
      </c>
      <c r="O396" t="s">
        <v>580</v>
      </c>
      <c r="P396" t="s">
        <v>580</v>
      </c>
      <c r="Q396">
        <v>1</v>
      </c>
      <c r="X396">
        <v>0.01</v>
      </c>
      <c r="Y396">
        <v>0</v>
      </c>
      <c r="Z396">
        <v>31.26</v>
      </c>
      <c r="AA396">
        <v>13.5</v>
      </c>
      <c r="AB396">
        <v>0</v>
      </c>
      <c r="AC396">
        <v>0</v>
      </c>
      <c r="AD396">
        <v>1</v>
      </c>
      <c r="AE396">
        <v>0</v>
      </c>
      <c r="AF396" t="s">
        <v>1067</v>
      </c>
      <c r="AG396">
        <v>0.01</v>
      </c>
      <c r="AH396">
        <v>2</v>
      </c>
      <c r="AI396">
        <v>39486859</v>
      </c>
      <c r="AJ396">
        <v>410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</row>
    <row r="397" spans="1:44">
      <c r="A397">
        <f ca="1">ROW(Source!A211)</f>
        <v>211</v>
      </c>
      <c r="B397">
        <v>39486860</v>
      </c>
      <c r="C397">
        <v>39486856</v>
      </c>
      <c r="D397">
        <v>36804582</v>
      </c>
      <c r="E397">
        <v>1</v>
      </c>
      <c r="F397">
        <v>1</v>
      </c>
      <c r="G397">
        <v>1</v>
      </c>
      <c r="H397">
        <v>3</v>
      </c>
      <c r="I397" t="s">
        <v>909</v>
      </c>
      <c r="J397" t="s">
        <v>910</v>
      </c>
      <c r="K397" t="s">
        <v>911</v>
      </c>
      <c r="L397">
        <v>1356</v>
      </c>
      <c r="N397">
        <v>1010</v>
      </c>
      <c r="O397" t="s">
        <v>912</v>
      </c>
      <c r="P397" t="s">
        <v>912</v>
      </c>
      <c r="Q397">
        <v>1000</v>
      </c>
      <c r="X397">
        <v>0.2</v>
      </c>
      <c r="Y397">
        <v>180</v>
      </c>
      <c r="Z397">
        <v>0</v>
      </c>
      <c r="AA397">
        <v>0</v>
      </c>
      <c r="AB397">
        <v>0</v>
      </c>
      <c r="AC397">
        <v>0</v>
      </c>
      <c r="AD397">
        <v>1</v>
      </c>
      <c r="AE397">
        <v>0</v>
      </c>
      <c r="AF397" t="s">
        <v>1067</v>
      </c>
      <c r="AG397">
        <v>0.2</v>
      </c>
      <c r="AH397">
        <v>2</v>
      </c>
      <c r="AI397">
        <v>39486860</v>
      </c>
      <c r="AJ397">
        <v>411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</row>
    <row r="398" spans="1:44">
      <c r="A398">
        <f ca="1">ROW(Source!A211)</f>
        <v>211</v>
      </c>
      <c r="B398">
        <v>39486861</v>
      </c>
      <c r="C398">
        <v>39486856</v>
      </c>
      <c r="D398">
        <v>36804944</v>
      </c>
      <c r="E398">
        <v>1</v>
      </c>
      <c r="F398">
        <v>1</v>
      </c>
      <c r="G398">
        <v>1</v>
      </c>
      <c r="H398">
        <v>3</v>
      </c>
      <c r="I398" t="s">
        <v>913</v>
      </c>
      <c r="J398" t="s">
        <v>914</v>
      </c>
      <c r="K398" t="s">
        <v>915</v>
      </c>
      <c r="L398">
        <v>1348</v>
      </c>
      <c r="N398">
        <v>1009</v>
      </c>
      <c r="O398" t="s">
        <v>1097</v>
      </c>
      <c r="P398" t="s">
        <v>1097</v>
      </c>
      <c r="Q398">
        <v>1000</v>
      </c>
      <c r="X398">
        <v>1E-3</v>
      </c>
      <c r="Y398">
        <v>12430</v>
      </c>
      <c r="Z398">
        <v>0</v>
      </c>
      <c r="AA398">
        <v>0</v>
      </c>
      <c r="AB398">
        <v>0</v>
      </c>
      <c r="AC398">
        <v>0</v>
      </c>
      <c r="AD398">
        <v>1</v>
      </c>
      <c r="AE398">
        <v>0</v>
      </c>
      <c r="AF398" t="s">
        <v>1067</v>
      </c>
      <c r="AG398">
        <v>1E-3</v>
      </c>
      <c r="AH398">
        <v>2</v>
      </c>
      <c r="AI398">
        <v>39486861</v>
      </c>
      <c r="AJ398">
        <v>412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</row>
    <row r="399" spans="1:44">
      <c r="A399">
        <f ca="1">ROW(Source!A211)</f>
        <v>211</v>
      </c>
      <c r="B399">
        <v>39486862</v>
      </c>
      <c r="C399">
        <v>39486856</v>
      </c>
      <c r="D399">
        <v>36799065</v>
      </c>
      <c r="E399">
        <v>17</v>
      </c>
      <c r="F399">
        <v>1</v>
      </c>
      <c r="G399">
        <v>1</v>
      </c>
      <c r="H399">
        <v>3</v>
      </c>
      <c r="I399" t="s">
        <v>836</v>
      </c>
      <c r="J399" t="s">
        <v>1067</v>
      </c>
      <c r="K399" t="s">
        <v>837</v>
      </c>
      <c r="L399">
        <v>1374</v>
      </c>
      <c r="N399">
        <v>1013</v>
      </c>
      <c r="O399" t="s">
        <v>838</v>
      </c>
      <c r="P399" t="s">
        <v>838</v>
      </c>
      <c r="Q399">
        <v>1</v>
      </c>
      <c r="X399">
        <v>3.1</v>
      </c>
      <c r="Y399">
        <v>1</v>
      </c>
      <c r="Z399">
        <v>0</v>
      </c>
      <c r="AA399">
        <v>0</v>
      </c>
      <c r="AB399">
        <v>0</v>
      </c>
      <c r="AC399">
        <v>0</v>
      </c>
      <c r="AD399">
        <v>1</v>
      </c>
      <c r="AE399">
        <v>0</v>
      </c>
      <c r="AF399" t="s">
        <v>1067</v>
      </c>
      <c r="AG399">
        <v>3.1</v>
      </c>
      <c r="AH399">
        <v>2</v>
      </c>
      <c r="AI399">
        <v>39486862</v>
      </c>
      <c r="AJ399">
        <v>414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</row>
    <row r="400" spans="1:44">
      <c r="A400">
        <f ca="1">ROW(Source!A213)</f>
        <v>213</v>
      </c>
      <c r="B400">
        <v>39486866</v>
      </c>
      <c r="C400">
        <v>39486865</v>
      </c>
      <c r="D400">
        <v>37064878</v>
      </c>
      <c r="E400">
        <v>1</v>
      </c>
      <c r="F400">
        <v>1</v>
      </c>
      <c r="G400">
        <v>1</v>
      </c>
      <c r="H400">
        <v>1</v>
      </c>
      <c r="I400" t="s">
        <v>916</v>
      </c>
      <c r="J400" t="s">
        <v>1067</v>
      </c>
      <c r="K400" t="s">
        <v>917</v>
      </c>
      <c r="L400">
        <v>1191</v>
      </c>
      <c r="N400">
        <v>1013</v>
      </c>
      <c r="O400" t="s">
        <v>574</v>
      </c>
      <c r="P400" t="s">
        <v>574</v>
      </c>
      <c r="Q400">
        <v>1</v>
      </c>
      <c r="X400">
        <v>3.76</v>
      </c>
      <c r="Y400">
        <v>0</v>
      </c>
      <c r="Z400">
        <v>0</v>
      </c>
      <c r="AA400">
        <v>0</v>
      </c>
      <c r="AB400">
        <v>9.4</v>
      </c>
      <c r="AC400">
        <v>0</v>
      </c>
      <c r="AD400">
        <v>1</v>
      </c>
      <c r="AE400">
        <v>1</v>
      </c>
      <c r="AF400" t="s">
        <v>1067</v>
      </c>
      <c r="AG400">
        <v>3.76</v>
      </c>
      <c r="AH400">
        <v>2</v>
      </c>
      <c r="AI400">
        <v>39486866</v>
      </c>
      <c r="AJ400">
        <v>415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</row>
    <row r="401" spans="1:44">
      <c r="A401">
        <f ca="1">ROW(Source!A213)</f>
        <v>213</v>
      </c>
      <c r="B401">
        <v>39486867</v>
      </c>
      <c r="C401">
        <v>39486865</v>
      </c>
      <c r="D401">
        <v>37064876</v>
      </c>
      <c r="E401">
        <v>1</v>
      </c>
      <c r="F401">
        <v>1</v>
      </c>
      <c r="G401">
        <v>1</v>
      </c>
      <c r="H401">
        <v>1</v>
      </c>
      <c r="I401" t="s">
        <v>575</v>
      </c>
      <c r="J401" t="s">
        <v>1067</v>
      </c>
      <c r="K401" t="s">
        <v>576</v>
      </c>
      <c r="L401">
        <v>1191</v>
      </c>
      <c r="N401">
        <v>1013</v>
      </c>
      <c r="O401" t="s">
        <v>574</v>
      </c>
      <c r="P401" t="s">
        <v>574</v>
      </c>
      <c r="Q401">
        <v>1</v>
      </c>
      <c r="X401">
        <v>0.02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1</v>
      </c>
      <c r="AE401">
        <v>2</v>
      </c>
      <c r="AF401" t="s">
        <v>1067</v>
      </c>
      <c r="AG401">
        <v>0.02</v>
      </c>
      <c r="AH401">
        <v>2</v>
      </c>
      <c r="AI401">
        <v>39486867</v>
      </c>
      <c r="AJ401">
        <v>416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</row>
    <row r="402" spans="1:44">
      <c r="A402">
        <f ca="1">ROW(Source!A213)</f>
        <v>213</v>
      </c>
      <c r="B402">
        <v>39486868</v>
      </c>
      <c r="C402">
        <v>39486865</v>
      </c>
      <c r="D402">
        <v>36882159</v>
      </c>
      <c r="E402">
        <v>1</v>
      </c>
      <c r="F402">
        <v>1</v>
      </c>
      <c r="G402">
        <v>1</v>
      </c>
      <c r="H402">
        <v>2</v>
      </c>
      <c r="I402" t="s">
        <v>586</v>
      </c>
      <c r="J402" t="s">
        <v>587</v>
      </c>
      <c r="K402" t="s">
        <v>588</v>
      </c>
      <c r="L402">
        <v>1368</v>
      </c>
      <c r="N402">
        <v>1011</v>
      </c>
      <c r="O402" t="s">
        <v>580</v>
      </c>
      <c r="P402" t="s">
        <v>580</v>
      </c>
      <c r="Q402">
        <v>1</v>
      </c>
      <c r="X402">
        <v>0.01</v>
      </c>
      <c r="Y402">
        <v>0</v>
      </c>
      <c r="Z402">
        <v>111.99</v>
      </c>
      <c r="AA402">
        <v>13.5</v>
      </c>
      <c r="AB402">
        <v>0</v>
      </c>
      <c r="AC402">
        <v>0</v>
      </c>
      <c r="AD402">
        <v>1</v>
      </c>
      <c r="AE402">
        <v>0</v>
      </c>
      <c r="AF402" t="s">
        <v>1067</v>
      </c>
      <c r="AG402">
        <v>0.01</v>
      </c>
      <c r="AH402">
        <v>2</v>
      </c>
      <c r="AI402">
        <v>39486868</v>
      </c>
      <c r="AJ402">
        <v>417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</row>
    <row r="403" spans="1:44">
      <c r="A403">
        <f ca="1">ROW(Source!A213)</f>
        <v>213</v>
      </c>
      <c r="B403">
        <v>39486869</v>
      </c>
      <c r="C403">
        <v>39486865</v>
      </c>
      <c r="D403">
        <v>36883554</v>
      </c>
      <c r="E403">
        <v>1</v>
      </c>
      <c r="F403">
        <v>1</v>
      </c>
      <c r="G403">
        <v>1</v>
      </c>
      <c r="H403">
        <v>2</v>
      </c>
      <c r="I403" t="s">
        <v>577</v>
      </c>
      <c r="J403" t="s">
        <v>578</v>
      </c>
      <c r="K403" t="s">
        <v>579</v>
      </c>
      <c r="L403">
        <v>1368</v>
      </c>
      <c r="N403">
        <v>1011</v>
      </c>
      <c r="O403" t="s">
        <v>580</v>
      </c>
      <c r="P403" t="s">
        <v>580</v>
      </c>
      <c r="Q403">
        <v>1</v>
      </c>
      <c r="X403">
        <v>0.01</v>
      </c>
      <c r="Y403">
        <v>0</v>
      </c>
      <c r="Z403">
        <v>65.709999999999994</v>
      </c>
      <c r="AA403">
        <v>11.6</v>
      </c>
      <c r="AB403">
        <v>0</v>
      </c>
      <c r="AC403">
        <v>0</v>
      </c>
      <c r="AD403">
        <v>1</v>
      </c>
      <c r="AE403">
        <v>0</v>
      </c>
      <c r="AF403" t="s">
        <v>1067</v>
      </c>
      <c r="AG403">
        <v>0.01</v>
      </c>
      <c r="AH403">
        <v>2</v>
      </c>
      <c r="AI403">
        <v>39486869</v>
      </c>
      <c r="AJ403">
        <v>418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</row>
    <row r="404" spans="1:44">
      <c r="A404">
        <f ca="1">ROW(Source!A213)</f>
        <v>213</v>
      </c>
      <c r="B404">
        <v>39486870</v>
      </c>
      <c r="C404">
        <v>39486865</v>
      </c>
      <c r="D404">
        <v>36802094</v>
      </c>
      <c r="E404">
        <v>1</v>
      </c>
      <c r="F404">
        <v>1</v>
      </c>
      <c r="G404">
        <v>1</v>
      </c>
      <c r="H404">
        <v>3</v>
      </c>
      <c r="I404" t="s">
        <v>828</v>
      </c>
      <c r="J404" t="s">
        <v>829</v>
      </c>
      <c r="K404" t="s">
        <v>830</v>
      </c>
      <c r="L404">
        <v>1346</v>
      </c>
      <c r="N404">
        <v>1009</v>
      </c>
      <c r="O404" t="s">
        <v>1227</v>
      </c>
      <c r="P404" t="s">
        <v>1227</v>
      </c>
      <c r="Q404">
        <v>1</v>
      </c>
      <c r="X404">
        <v>0.16</v>
      </c>
      <c r="Y404">
        <v>30.4</v>
      </c>
      <c r="Z404">
        <v>0</v>
      </c>
      <c r="AA404">
        <v>0</v>
      </c>
      <c r="AB404">
        <v>0</v>
      </c>
      <c r="AC404">
        <v>0</v>
      </c>
      <c r="AD404">
        <v>1</v>
      </c>
      <c r="AE404">
        <v>0</v>
      </c>
      <c r="AF404" t="s">
        <v>1067</v>
      </c>
      <c r="AG404">
        <v>0.16</v>
      </c>
      <c r="AH404">
        <v>2</v>
      </c>
      <c r="AI404">
        <v>39486870</v>
      </c>
      <c r="AJ404">
        <v>419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</row>
    <row r="405" spans="1:44">
      <c r="A405">
        <f ca="1">ROW(Source!A213)</f>
        <v>213</v>
      </c>
      <c r="B405">
        <v>39486871</v>
      </c>
      <c r="C405">
        <v>39486865</v>
      </c>
      <c r="D405">
        <v>36802106</v>
      </c>
      <c r="E405">
        <v>1</v>
      </c>
      <c r="F405">
        <v>1</v>
      </c>
      <c r="G405">
        <v>1</v>
      </c>
      <c r="H405">
        <v>3</v>
      </c>
      <c r="I405" t="s">
        <v>918</v>
      </c>
      <c r="J405" t="s">
        <v>919</v>
      </c>
      <c r="K405" t="s">
        <v>920</v>
      </c>
      <c r="L405">
        <v>1308</v>
      </c>
      <c r="N405">
        <v>1003</v>
      </c>
      <c r="O405" t="s">
        <v>1108</v>
      </c>
      <c r="P405" t="s">
        <v>1108</v>
      </c>
      <c r="Q405">
        <v>100</v>
      </c>
      <c r="X405">
        <v>5.5E-2</v>
      </c>
      <c r="Y405">
        <v>120</v>
      </c>
      <c r="Z405">
        <v>0</v>
      </c>
      <c r="AA405">
        <v>0</v>
      </c>
      <c r="AB405">
        <v>0</v>
      </c>
      <c r="AC405">
        <v>0</v>
      </c>
      <c r="AD405">
        <v>1</v>
      </c>
      <c r="AE405">
        <v>0</v>
      </c>
      <c r="AF405" t="s">
        <v>1067</v>
      </c>
      <c r="AG405">
        <v>5.5E-2</v>
      </c>
      <c r="AH405">
        <v>2</v>
      </c>
      <c r="AI405">
        <v>39486871</v>
      </c>
      <c r="AJ405">
        <v>420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</row>
    <row r="406" spans="1:44">
      <c r="A406">
        <f ca="1">ROW(Source!A213)</f>
        <v>213</v>
      </c>
      <c r="B406">
        <v>39486872</v>
      </c>
      <c r="C406">
        <v>39486865</v>
      </c>
      <c r="D406">
        <v>36838317</v>
      </c>
      <c r="E406">
        <v>1</v>
      </c>
      <c r="F406">
        <v>1</v>
      </c>
      <c r="G406">
        <v>1</v>
      </c>
      <c r="H406">
        <v>3</v>
      </c>
      <c r="I406" t="s">
        <v>842</v>
      </c>
      <c r="J406" t="s">
        <v>843</v>
      </c>
      <c r="K406" t="s">
        <v>844</v>
      </c>
      <c r="L406">
        <v>1346</v>
      </c>
      <c r="N406">
        <v>1009</v>
      </c>
      <c r="O406" t="s">
        <v>1227</v>
      </c>
      <c r="P406" t="s">
        <v>1227</v>
      </c>
      <c r="Q406">
        <v>1</v>
      </c>
      <c r="X406">
        <v>0.05</v>
      </c>
      <c r="Y406">
        <v>28.6</v>
      </c>
      <c r="Z406">
        <v>0</v>
      </c>
      <c r="AA406">
        <v>0</v>
      </c>
      <c r="AB406">
        <v>0</v>
      </c>
      <c r="AC406">
        <v>0</v>
      </c>
      <c r="AD406">
        <v>1</v>
      </c>
      <c r="AE406">
        <v>0</v>
      </c>
      <c r="AF406" t="s">
        <v>1067</v>
      </c>
      <c r="AG406">
        <v>0.05</v>
      </c>
      <c r="AH406">
        <v>2</v>
      </c>
      <c r="AI406">
        <v>39486872</v>
      </c>
      <c r="AJ406">
        <v>421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</row>
    <row r="407" spans="1:44">
      <c r="A407">
        <f ca="1">ROW(Source!A213)</f>
        <v>213</v>
      </c>
      <c r="B407">
        <v>39486873</v>
      </c>
      <c r="C407">
        <v>39486865</v>
      </c>
      <c r="D407">
        <v>36799065</v>
      </c>
      <c r="E407">
        <v>17</v>
      </c>
      <c r="F407">
        <v>1</v>
      </c>
      <c r="G407">
        <v>1</v>
      </c>
      <c r="H407">
        <v>3</v>
      </c>
      <c r="I407" t="s">
        <v>836</v>
      </c>
      <c r="J407" t="s">
        <v>1067</v>
      </c>
      <c r="K407" t="s">
        <v>837</v>
      </c>
      <c r="L407">
        <v>1374</v>
      </c>
      <c r="N407">
        <v>1013</v>
      </c>
      <c r="O407" t="s">
        <v>838</v>
      </c>
      <c r="P407" t="s">
        <v>838</v>
      </c>
      <c r="Q407">
        <v>1</v>
      </c>
      <c r="X407">
        <v>0.71</v>
      </c>
      <c r="Y407">
        <v>1</v>
      </c>
      <c r="Z407">
        <v>0</v>
      </c>
      <c r="AA407">
        <v>0</v>
      </c>
      <c r="AB407">
        <v>0</v>
      </c>
      <c r="AC407">
        <v>0</v>
      </c>
      <c r="AD407">
        <v>1</v>
      </c>
      <c r="AE407">
        <v>0</v>
      </c>
      <c r="AF407" t="s">
        <v>1067</v>
      </c>
      <c r="AG407">
        <v>0.71</v>
      </c>
      <c r="AH407">
        <v>2</v>
      </c>
      <c r="AI407">
        <v>39486873</v>
      </c>
      <c r="AJ407">
        <v>423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</row>
    <row r="408" spans="1:44">
      <c r="A408">
        <f ca="1">ROW(Source!A215)</f>
        <v>215</v>
      </c>
      <c r="B408">
        <v>39486877</v>
      </c>
      <c r="C408">
        <v>39486876</v>
      </c>
      <c r="D408">
        <v>37071037</v>
      </c>
      <c r="E408">
        <v>1</v>
      </c>
      <c r="F408">
        <v>1</v>
      </c>
      <c r="G408">
        <v>1</v>
      </c>
      <c r="H408">
        <v>1</v>
      </c>
      <c r="I408" t="s">
        <v>658</v>
      </c>
      <c r="J408" t="s">
        <v>1067</v>
      </c>
      <c r="K408" t="s">
        <v>659</v>
      </c>
      <c r="L408">
        <v>1191</v>
      </c>
      <c r="N408">
        <v>1013</v>
      </c>
      <c r="O408" t="s">
        <v>574</v>
      </c>
      <c r="P408" t="s">
        <v>574</v>
      </c>
      <c r="Q408">
        <v>1</v>
      </c>
      <c r="X408">
        <v>89.1</v>
      </c>
      <c r="Y408">
        <v>0</v>
      </c>
      <c r="Z408">
        <v>0</v>
      </c>
      <c r="AA408">
        <v>0</v>
      </c>
      <c r="AB408">
        <v>9.6199999999999992</v>
      </c>
      <c r="AC408">
        <v>0</v>
      </c>
      <c r="AD408">
        <v>1</v>
      </c>
      <c r="AE408">
        <v>1</v>
      </c>
      <c r="AF408" t="s">
        <v>1067</v>
      </c>
      <c r="AG408">
        <v>89.1</v>
      </c>
      <c r="AH408">
        <v>2</v>
      </c>
      <c r="AI408">
        <v>39486877</v>
      </c>
      <c r="AJ408">
        <v>424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</row>
    <row r="409" spans="1:44">
      <c r="A409">
        <f ca="1">ROW(Source!A215)</f>
        <v>215</v>
      </c>
      <c r="B409">
        <v>39486878</v>
      </c>
      <c r="C409">
        <v>39486876</v>
      </c>
      <c r="D409">
        <v>37064876</v>
      </c>
      <c r="E409">
        <v>1</v>
      </c>
      <c r="F409">
        <v>1</v>
      </c>
      <c r="G409">
        <v>1</v>
      </c>
      <c r="H409">
        <v>1</v>
      </c>
      <c r="I409" t="s">
        <v>575</v>
      </c>
      <c r="J409" t="s">
        <v>1067</v>
      </c>
      <c r="K409" t="s">
        <v>576</v>
      </c>
      <c r="L409">
        <v>1191</v>
      </c>
      <c r="N409">
        <v>1013</v>
      </c>
      <c r="O409" t="s">
        <v>574</v>
      </c>
      <c r="P409" t="s">
        <v>574</v>
      </c>
      <c r="Q409">
        <v>1</v>
      </c>
      <c r="X409">
        <v>0.03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1</v>
      </c>
      <c r="AE409">
        <v>2</v>
      </c>
      <c r="AF409" t="s">
        <v>1067</v>
      </c>
      <c r="AG409">
        <v>0.03</v>
      </c>
      <c r="AH409">
        <v>2</v>
      </c>
      <c r="AI409">
        <v>39486878</v>
      </c>
      <c r="AJ409">
        <v>425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</row>
    <row r="410" spans="1:44">
      <c r="A410">
        <f ca="1">ROW(Source!A215)</f>
        <v>215</v>
      </c>
      <c r="B410">
        <v>39486879</v>
      </c>
      <c r="C410">
        <v>39486876</v>
      </c>
      <c r="D410">
        <v>36882452</v>
      </c>
      <c r="E410">
        <v>1</v>
      </c>
      <c r="F410">
        <v>1</v>
      </c>
      <c r="G410">
        <v>1</v>
      </c>
      <c r="H410">
        <v>2</v>
      </c>
      <c r="I410" t="s">
        <v>632</v>
      </c>
      <c r="J410" t="s">
        <v>633</v>
      </c>
      <c r="K410" t="s">
        <v>634</v>
      </c>
      <c r="L410">
        <v>1368</v>
      </c>
      <c r="N410">
        <v>1011</v>
      </c>
      <c r="O410" t="s">
        <v>580</v>
      </c>
      <c r="P410" t="s">
        <v>580</v>
      </c>
      <c r="Q410">
        <v>1</v>
      </c>
      <c r="X410">
        <v>0.03</v>
      </c>
      <c r="Y410">
        <v>0</v>
      </c>
      <c r="Z410">
        <v>31.26</v>
      </c>
      <c r="AA410">
        <v>13.5</v>
      </c>
      <c r="AB410">
        <v>0</v>
      </c>
      <c r="AC410">
        <v>0</v>
      </c>
      <c r="AD410">
        <v>1</v>
      </c>
      <c r="AE410">
        <v>0</v>
      </c>
      <c r="AF410" t="s">
        <v>1067</v>
      </c>
      <c r="AG410">
        <v>0.03</v>
      </c>
      <c r="AH410">
        <v>2</v>
      </c>
      <c r="AI410">
        <v>39486879</v>
      </c>
      <c r="AJ410">
        <v>426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</row>
    <row r="411" spans="1:44">
      <c r="A411">
        <f ca="1">ROW(Source!A215)</f>
        <v>215</v>
      </c>
      <c r="B411">
        <v>39486880</v>
      </c>
      <c r="C411">
        <v>39486876</v>
      </c>
      <c r="D411">
        <v>36798786</v>
      </c>
      <c r="E411">
        <v>17</v>
      </c>
      <c r="F411">
        <v>1</v>
      </c>
      <c r="G411">
        <v>1</v>
      </c>
      <c r="H411">
        <v>3</v>
      </c>
      <c r="I411" t="s">
        <v>360</v>
      </c>
      <c r="J411" t="s">
        <v>1067</v>
      </c>
      <c r="K411" t="s">
        <v>361</v>
      </c>
      <c r="L411">
        <v>1354</v>
      </c>
      <c r="N411">
        <v>1010</v>
      </c>
      <c r="O411" t="s">
        <v>86</v>
      </c>
      <c r="P411" t="s">
        <v>86</v>
      </c>
      <c r="Q411">
        <v>1</v>
      </c>
      <c r="X411">
        <v>100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 t="s">
        <v>1067</v>
      </c>
      <c r="AG411">
        <v>100</v>
      </c>
      <c r="AH411">
        <v>2</v>
      </c>
      <c r="AI411">
        <v>39486880</v>
      </c>
      <c r="AJ411">
        <v>427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</row>
    <row r="412" spans="1:44">
      <c r="A412">
        <f ca="1">ROW(Source!A252)</f>
        <v>252</v>
      </c>
      <c r="B412">
        <v>39279795</v>
      </c>
      <c r="C412">
        <v>39279794</v>
      </c>
      <c r="D412">
        <v>37066837</v>
      </c>
      <c r="E412">
        <v>1</v>
      </c>
      <c r="F412">
        <v>1</v>
      </c>
      <c r="G412">
        <v>1</v>
      </c>
      <c r="H412">
        <v>1</v>
      </c>
      <c r="I412" t="s">
        <v>662</v>
      </c>
      <c r="J412" t="s">
        <v>1067</v>
      </c>
      <c r="K412" t="s">
        <v>663</v>
      </c>
      <c r="L412">
        <v>1191</v>
      </c>
      <c r="N412">
        <v>1013</v>
      </c>
      <c r="O412" t="s">
        <v>574</v>
      </c>
      <c r="P412" t="s">
        <v>574</v>
      </c>
      <c r="Q412">
        <v>1</v>
      </c>
      <c r="X412">
        <v>34.659999999999997</v>
      </c>
      <c r="Y412">
        <v>0</v>
      </c>
      <c r="Z412">
        <v>0</v>
      </c>
      <c r="AA412">
        <v>0</v>
      </c>
      <c r="AB412">
        <v>8.31</v>
      </c>
      <c r="AC412">
        <v>0</v>
      </c>
      <c r="AD412">
        <v>1</v>
      </c>
      <c r="AE412">
        <v>1</v>
      </c>
      <c r="AF412" t="s">
        <v>1067</v>
      </c>
      <c r="AG412">
        <v>34.659999999999997</v>
      </c>
      <c r="AH412">
        <v>2</v>
      </c>
      <c r="AI412">
        <v>39279795</v>
      </c>
      <c r="AJ412">
        <v>429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</row>
    <row r="413" spans="1:44">
      <c r="A413">
        <f ca="1">ROW(Source!A252)</f>
        <v>252</v>
      </c>
      <c r="B413">
        <v>39279796</v>
      </c>
      <c r="C413">
        <v>39279794</v>
      </c>
      <c r="D413">
        <v>37064876</v>
      </c>
      <c r="E413">
        <v>1</v>
      </c>
      <c r="F413">
        <v>1</v>
      </c>
      <c r="G413">
        <v>1</v>
      </c>
      <c r="H413">
        <v>1</v>
      </c>
      <c r="I413" t="s">
        <v>575</v>
      </c>
      <c r="J413" t="s">
        <v>1067</v>
      </c>
      <c r="K413" t="s">
        <v>576</v>
      </c>
      <c r="L413">
        <v>1191</v>
      </c>
      <c r="N413">
        <v>1013</v>
      </c>
      <c r="O413" t="s">
        <v>574</v>
      </c>
      <c r="P413" t="s">
        <v>574</v>
      </c>
      <c r="Q413">
        <v>1</v>
      </c>
      <c r="X413">
        <v>0.1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1</v>
      </c>
      <c r="AE413">
        <v>2</v>
      </c>
      <c r="AF413" t="s">
        <v>1067</v>
      </c>
      <c r="AG413">
        <v>0.1</v>
      </c>
      <c r="AH413">
        <v>2</v>
      </c>
      <c r="AI413">
        <v>39279796</v>
      </c>
      <c r="AJ413">
        <v>430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</row>
    <row r="414" spans="1:44">
      <c r="A414">
        <f ca="1">ROW(Source!A252)</f>
        <v>252</v>
      </c>
      <c r="B414">
        <v>39279797</v>
      </c>
      <c r="C414">
        <v>39279794</v>
      </c>
      <c r="D414">
        <v>36882452</v>
      </c>
      <c r="E414">
        <v>1</v>
      </c>
      <c r="F414">
        <v>1</v>
      </c>
      <c r="G414">
        <v>1</v>
      </c>
      <c r="H414">
        <v>2</v>
      </c>
      <c r="I414" t="s">
        <v>632</v>
      </c>
      <c r="J414" t="s">
        <v>633</v>
      </c>
      <c r="K414" t="s">
        <v>634</v>
      </c>
      <c r="L414">
        <v>1368</v>
      </c>
      <c r="N414">
        <v>1011</v>
      </c>
      <c r="O414" t="s">
        <v>580</v>
      </c>
      <c r="P414" t="s">
        <v>580</v>
      </c>
      <c r="Q414">
        <v>1</v>
      </c>
      <c r="X414">
        <v>0.1</v>
      </c>
      <c r="Y414">
        <v>0</v>
      </c>
      <c r="Z414">
        <v>31.26</v>
      </c>
      <c r="AA414">
        <v>13.5</v>
      </c>
      <c r="AB414">
        <v>0</v>
      </c>
      <c r="AC414">
        <v>0</v>
      </c>
      <c r="AD414">
        <v>1</v>
      </c>
      <c r="AE414">
        <v>0</v>
      </c>
      <c r="AF414" t="s">
        <v>1067</v>
      </c>
      <c r="AG414">
        <v>0.1</v>
      </c>
      <c r="AH414">
        <v>2</v>
      </c>
      <c r="AI414">
        <v>39279797</v>
      </c>
      <c r="AJ414">
        <v>431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</row>
    <row r="415" spans="1:44">
      <c r="A415">
        <f ca="1">ROW(Source!A252)</f>
        <v>252</v>
      </c>
      <c r="B415">
        <v>39279798</v>
      </c>
      <c r="C415">
        <v>39279794</v>
      </c>
      <c r="D415">
        <v>36883789</v>
      </c>
      <c r="E415">
        <v>1</v>
      </c>
      <c r="F415">
        <v>1</v>
      </c>
      <c r="G415">
        <v>1</v>
      </c>
      <c r="H415">
        <v>2</v>
      </c>
      <c r="I415" t="s">
        <v>592</v>
      </c>
      <c r="J415" t="s">
        <v>593</v>
      </c>
      <c r="K415" t="s">
        <v>594</v>
      </c>
      <c r="L415">
        <v>1368</v>
      </c>
      <c r="N415">
        <v>1011</v>
      </c>
      <c r="O415" t="s">
        <v>580</v>
      </c>
      <c r="P415" t="s">
        <v>580</v>
      </c>
      <c r="Q415">
        <v>1</v>
      </c>
      <c r="X415">
        <v>3.3</v>
      </c>
      <c r="Y415">
        <v>0</v>
      </c>
      <c r="Z415">
        <v>1.2</v>
      </c>
      <c r="AA415">
        <v>0</v>
      </c>
      <c r="AB415">
        <v>0</v>
      </c>
      <c r="AC415">
        <v>0</v>
      </c>
      <c r="AD415">
        <v>1</v>
      </c>
      <c r="AE415">
        <v>0</v>
      </c>
      <c r="AF415" t="s">
        <v>1067</v>
      </c>
      <c r="AG415">
        <v>3.3</v>
      </c>
      <c r="AH415">
        <v>2</v>
      </c>
      <c r="AI415">
        <v>39279798</v>
      </c>
      <c r="AJ415">
        <v>432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</row>
    <row r="416" spans="1:44">
      <c r="A416">
        <f ca="1">ROW(Source!A252)</f>
        <v>252</v>
      </c>
      <c r="B416">
        <v>39279799</v>
      </c>
      <c r="C416">
        <v>39279794</v>
      </c>
      <c r="D416">
        <v>36800140</v>
      </c>
      <c r="E416">
        <v>1</v>
      </c>
      <c r="F416">
        <v>1</v>
      </c>
      <c r="G416">
        <v>1</v>
      </c>
      <c r="H416">
        <v>3</v>
      </c>
      <c r="I416" t="s">
        <v>921</v>
      </c>
      <c r="J416" t="s">
        <v>922</v>
      </c>
      <c r="K416" t="s">
        <v>923</v>
      </c>
      <c r="L416">
        <v>1339</v>
      </c>
      <c r="N416">
        <v>1007</v>
      </c>
      <c r="O416" t="s">
        <v>1249</v>
      </c>
      <c r="P416" t="s">
        <v>1249</v>
      </c>
      <c r="Q416">
        <v>1</v>
      </c>
      <c r="X416">
        <v>0.43</v>
      </c>
      <c r="Y416">
        <v>38.51</v>
      </c>
      <c r="Z416">
        <v>0</v>
      </c>
      <c r="AA416">
        <v>0</v>
      </c>
      <c r="AB416">
        <v>0</v>
      </c>
      <c r="AC416">
        <v>0</v>
      </c>
      <c r="AD416">
        <v>1</v>
      </c>
      <c r="AE416">
        <v>0</v>
      </c>
      <c r="AF416" t="s">
        <v>367</v>
      </c>
      <c r="AG416">
        <v>0</v>
      </c>
      <c r="AH416">
        <v>2</v>
      </c>
      <c r="AI416">
        <v>39279799</v>
      </c>
      <c r="AJ416">
        <v>433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</row>
    <row r="417" spans="1:44">
      <c r="A417">
        <f ca="1">ROW(Source!A252)</f>
        <v>252</v>
      </c>
      <c r="B417">
        <v>39279800</v>
      </c>
      <c r="C417">
        <v>39279794</v>
      </c>
      <c r="D417">
        <v>36800159</v>
      </c>
      <c r="E417">
        <v>1</v>
      </c>
      <c r="F417">
        <v>1</v>
      </c>
      <c r="G417">
        <v>1</v>
      </c>
      <c r="H417">
        <v>3</v>
      </c>
      <c r="I417" t="s">
        <v>598</v>
      </c>
      <c r="J417" t="s">
        <v>599</v>
      </c>
      <c r="K417" t="s">
        <v>600</v>
      </c>
      <c r="L417">
        <v>1339</v>
      </c>
      <c r="N417">
        <v>1007</v>
      </c>
      <c r="O417" t="s">
        <v>1249</v>
      </c>
      <c r="P417" t="s">
        <v>1249</v>
      </c>
      <c r="Q417">
        <v>1</v>
      </c>
      <c r="X417">
        <v>2.74</v>
      </c>
      <c r="Y417">
        <v>6.22</v>
      </c>
      <c r="Z417">
        <v>0</v>
      </c>
      <c r="AA417">
        <v>0</v>
      </c>
      <c r="AB417">
        <v>0</v>
      </c>
      <c r="AC417">
        <v>0</v>
      </c>
      <c r="AD417">
        <v>1</v>
      </c>
      <c r="AE417">
        <v>0</v>
      </c>
      <c r="AF417" t="s">
        <v>367</v>
      </c>
      <c r="AG417">
        <v>0</v>
      </c>
      <c r="AH417">
        <v>2</v>
      </c>
      <c r="AI417">
        <v>39279800</v>
      </c>
      <c r="AJ417">
        <v>434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</row>
    <row r="418" spans="1:44">
      <c r="A418">
        <f ca="1">ROW(Source!A252)</f>
        <v>252</v>
      </c>
      <c r="B418">
        <v>39279801</v>
      </c>
      <c r="C418">
        <v>39279794</v>
      </c>
      <c r="D418">
        <v>36799082</v>
      </c>
      <c r="E418">
        <v>17</v>
      </c>
      <c r="F418">
        <v>1</v>
      </c>
      <c r="G418">
        <v>1</v>
      </c>
      <c r="H418">
        <v>3</v>
      </c>
      <c r="I418" t="s">
        <v>1002</v>
      </c>
      <c r="J418" t="s">
        <v>1067</v>
      </c>
      <c r="K418" t="s">
        <v>1012</v>
      </c>
      <c r="L418">
        <v>1348</v>
      </c>
      <c r="N418">
        <v>1009</v>
      </c>
      <c r="O418" t="s">
        <v>1097</v>
      </c>
      <c r="P418" t="s">
        <v>1097</v>
      </c>
      <c r="Q418">
        <v>1000</v>
      </c>
      <c r="X418">
        <v>0.22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 t="s">
        <v>367</v>
      </c>
      <c r="AG418">
        <v>0</v>
      </c>
      <c r="AH418">
        <v>3</v>
      </c>
      <c r="AI418">
        <v>-1</v>
      </c>
      <c r="AJ418" t="s">
        <v>1067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</row>
    <row r="419" spans="1:44">
      <c r="A419">
        <f ca="1">ROW(Source!A253)</f>
        <v>253</v>
      </c>
      <c r="B419">
        <v>39279804</v>
      </c>
      <c r="C419">
        <v>39279803</v>
      </c>
      <c r="D419">
        <v>37066837</v>
      </c>
      <c r="E419">
        <v>1</v>
      </c>
      <c r="F419">
        <v>1</v>
      </c>
      <c r="G419">
        <v>1</v>
      </c>
      <c r="H419">
        <v>1</v>
      </c>
      <c r="I419" t="s">
        <v>662</v>
      </c>
      <c r="J419" t="s">
        <v>1067</v>
      </c>
      <c r="K419" t="s">
        <v>663</v>
      </c>
      <c r="L419">
        <v>1191</v>
      </c>
      <c r="N419">
        <v>1013</v>
      </c>
      <c r="O419" t="s">
        <v>574</v>
      </c>
      <c r="P419" t="s">
        <v>574</v>
      </c>
      <c r="Q419">
        <v>1</v>
      </c>
      <c r="X419">
        <v>59.62</v>
      </c>
      <c r="Y419">
        <v>0</v>
      </c>
      <c r="Z419">
        <v>0</v>
      </c>
      <c r="AA419">
        <v>0</v>
      </c>
      <c r="AB419">
        <v>8.31</v>
      </c>
      <c r="AC419">
        <v>0</v>
      </c>
      <c r="AD419">
        <v>1</v>
      </c>
      <c r="AE419">
        <v>1</v>
      </c>
      <c r="AF419" t="s">
        <v>1067</v>
      </c>
      <c r="AG419">
        <v>59.62</v>
      </c>
      <c r="AH419">
        <v>2</v>
      </c>
      <c r="AI419">
        <v>39279804</v>
      </c>
      <c r="AJ419">
        <v>435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</row>
    <row r="420" spans="1:44">
      <c r="A420">
        <f ca="1">ROW(Source!A253)</f>
        <v>253</v>
      </c>
      <c r="B420">
        <v>39279805</v>
      </c>
      <c r="C420">
        <v>39279803</v>
      </c>
      <c r="D420">
        <v>37064876</v>
      </c>
      <c r="E420">
        <v>1</v>
      </c>
      <c r="F420">
        <v>1</v>
      </c>
      <c r="G420">
        <v>1</v>
      </c>
      <c r="H420">
        <v>1</v>
      </c>
      <c r="I420" t="s">
        <v>575</v>
      </c>
      <c r="J420" t="s">
        <v>1067</v>
      </c>
      <c r="K420" t="s">
        <v>576</v>
      </c>
      <c r="L420">
        <v>1191</v>
      </c>
      <c r="N420">
        <v>1013</v>
      </c>
      <c r="O420" t="s">
        <v>574</v>
      </c>
      <c r="P420" t="s">
        <v>574</v>
      </c>
      <c r="Q420">
        <v>1</v>
      </c>
      <c r="X420">
        <v>0.17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1</v>
      </c>
      <c r="AE420">
        <v>2</v>
      </c>
      <c r="AF420" t="s">
        <v>1067</v>
      </c>
      <c r="AG420">
        <v>0.17</v>
      </c>
      <c r="AH420">
        <v>2</v>
      </c>
      <c r="AI420">
        <v>39279805</v>
      </c>
      <c r="AJ420">
        <v>436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</row>
    <row r="421" spans="1:44">
      <c r="A421">
        <f ca="1">ROW(Source!A253)</f>
        <v>253</v>
      </c>
      <c r="B421">
        <v>39279806</v>
      </c>
      <c r="C421">
        <v>39279803</v>
      </c>
      <c r="D421">
        <v>36882452</v>
      </c>
      <c r="E421">
        <v>1</v>
      </c>
      <c r="F421">
        <v>1</v>
      </c>
      <c r="G421">
        <v>1</v>
      </c>
      <c r="H421">
        <v>2</v>
      </c>
      <c r="I421" t="s">
        <v>632</v>
      </c>
      <c r="J421" t="s">
        <v>633</v>
      </c>
      <c r="K421" t="s">
        <v>634</v>
      </c>
      <c r="L421">
        <v>1368</v>
      </c>
      <c r="N421">
        <v>1011</v>
      </c>
      <c r="O421" t="s">
        <v>580</v>
      </c>
      <c r="P421" t="s">
        <v>580</v>
      </c>
      <c r="Q421">
        <v>1</v>
      </c>
      <c r="X421">
        <v>0.17</v>
      </c>
      <c r="Y421">
        <v>0</v>
      </c>
      <c r="Z421">
        <v>31.26</v>
      </c>
      <c r="AA421">
        <v>13.5</v>
      </c>
      <c r="AB421">
        <v>0</v>
      </c>
      <c r="AC421">
        <v>0</v>
      </c>
      <c r="AD421">
        <v>1</v>
      </c>
      <c r="AE421">
        <v>0</v>
      </c>
      <c r="AF421" t="s">
        <v>1067</v>
      </c>
      <c r="AG421">
        <v>0.17</v>
      </c>
      <c r="AH421">
        <v>2</v>
      </c>
      <c r="AI421">
        <v>39279806</v>
      </c>
      <c r="AJ421">
        <v>437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</row>
    <row r="422" spans="1:44">
      <c r="A422">
        <f ca="1">ROW(Source!A253)</f>
        <v>253</v>
      </c>
      <c r="B422">
        <v>39279807</v>
      </c>
      <c r="C422">
        <v>39279803</v>
      </c>
      <c r="D422">
        <v>36883789</v>
      </c>
      <c r="E422">
        <v>1</v>
      </c>
      <c r="F422">
        <v>1</v>
      </c>
      <c r="G422">
        <v>1</v>
      </c>
      <c r="H422">
        <v>2</v>
      </c>
      <c r="I422" t="s">
        <v>592</v>
      </c>
      <c r="J422" t="s">
        <v>593</v>
      </c>
      <c r="K422" t="s">
        <v>594</v>
      </c>
      <c r="L422">
        <v>1368</v>
      </c>
      <c r="N422">
        <v>1011</v>
      </c>
      <c r="O422" t="s">
        <v>580</v>
      </c>
      <c r="P422" t="s">
        <v>580</v>
      </c>
      <c r="Q422">
        <v>1</v>
      </c>
      <c r="X422">
        <v>5.7</v>
      </c>
      <c r="Y422">
        <v>0</v>
      </c>
      <c r="Z422">
        <v>1.2</v>
      </c>
      <c r="AA422">
        <v>0</v>
      </c>
      <c r="AB422">
        <v>0</v>
      </c>
      <c r="AC422">
        <v>0</v>
      </c>
      <c r="AD422">
        <v>1</v>
      </c>
      <c r="AE422">
        <v>0</v>
      </c>
      <c r="AF422" t="s">
        <v>1067</v>
      </c>
      <c r="AG422">
        <v>5.7</v>
      </c>
      <c r="AH422">
        <v>2</v>
      </c>
      <c r="AI422">
        <v>39279807</v>
      </c>
      <c r="AJ422">
        <v>438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</row>
    <row r="423" spans="1:44">
      <c r="A423">
        <f ca="1">ROW(Source!A253)</f>
        <v>253</v>
      </c>
      <c r="B423">
        <v>39279808</v>
      </c>
      <c r="C423">
        <v>39279803</v>
      </c>
      <c r="D423">
        <v>36800140</v>
      </c>
      <c r="E423">
        <v>1</v>
      </c>
      <c r="F423">
        <v>1</v>
      </c>
      <c r="G423">
        <v>1</v>
      </c>
      <c r="H423">
        <v>3</v>
      </c>
      <c r="I423" t="s">
        <v>921</v>
      </c>
      <c r="J423" t="s">
        <v>922</v>
      </c>
      <c r="K423" t="s">
        <v>923</v>
      </c>
      <c r="L423">
        <v>1339</v>
      </c>
      <c r="N423">
        <v>1007</v>
      </c>
      <c r="O423" t="s">
        <v>1249</v>
      </c>
      <c r="P423" t="s">
        <v>1249</v>
      </c>
      <c r="Q423">
        <v>1</v>
      </c>
      <c r="X423">
        <v>0.74</v>
      </c>
      <c r="Y423">
        <v>38.51</v>
      </c>
      <c r="Z423">
        <v>0</v>
      </c>
      <c r="AA423">
        <v>0</v>
      </c>
      <c r="AB423">
        <v>0</v>
      </c>
      <c r="AC423">
        <v>0</v>
      </c>
      <c r="AD423">
        <v>1</v>
      </c>
      <c r="AE423">
        <v>0</v>
      </c>
      <c r="AF423" t="s">
        <v>367</v>
      </c>
      <c r="AG423">
        <v>0</v>
      </c>
      <c r="AH423">
        <v>2</v>
      </c>
      <c r="AI423">
        <v>39279808</v>
      </c>
      <c r="AJ423">
        <v>439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</row>
    <row r="424" spans="1:44">
      <c r="A424">
        <f ca="1">ROW(Source!A253)</f>
        <v>253</v>
      </c>
      <c r="B424">
        <v>39279809</v>
      </c>
      <c r="C424">
        <v>39279803</v>
      </c>
      <c r="D424">
        <v>36800159</v>
      </c>
      <c r="E424">
        <v>1</v>
      </c>
      <c r="F424">
        <v>1</v>
      </c>
      <c r="G424">
        <v>1</v>
      </c>
      <c r="H424">
        <v>3</v>
      </c>
      <c r="I424" t="s">
        <v>598</v>
      </c>
      <c r="J424" t="s">
        <v>599</v>
      </c>
      <c r="K424" t="s">
        <v>600</v>
      </c>
      <c r="L424">
        <v>1339</v>
      </c>
      <c r="N424">
        <v>1007</v>
      </c>
      <c r="O424" t="s">
        <v>1249</v>
      </c>
      <c r="P424" t="s">
        <v>1249</v>
      </c>
      <c r="Q424">
        <v>1</v>
      </c>
      <c r="X424">
        <v>4.7300000000000004</v>
      </c>
      <c r="Y424">
        <v>6.22</v>
      </c>
      <c r="Z424">
        <v>0</v>
      </c>
      <c r="AA424">
        <v>0</v>
      </c>
      <c r="AB424">
        <v>0</v>
      </c>
      <c r="AC424">
        <v>0</v>
      </c>
      <c r="AD424">
        <v>1</v>
      </c>
      <c r="AE424">
        <v>0</v>
      </c>
      <c r="AF424" t="s">
        <v>367</v>
      </c>
      <c r="AG424">
        <v>0</v>
      </c>
      <c r="AH424">
        <v>2</v>
      </c>
      <c r="AI424">
        <v>39279809</v>
      </c>
      <c r="AJ424">
        <v>440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</row>
    <row r="425" spans="1:44">
      <c r="A425">
        <f ca="1">ROW(Source!A253)</f>
        <v>253</v>
      </c>
      <c r="B425">
        <v>39279810</v>
      </c>
      <c r="C425">
        <v>39279803</v>
      </c>
      <c r="D425">
        <v>36799082</v>
      </c>
      <c r="E425">
        <v>17</v>
      </c>
      <c r="F425">
        <v>1</v>
      </c>
      <c r="G425">
        <v>1</v>
      </c>
      <c r="H425">
        <v>3</v>
      </c>
      <c r="I425" t="s">
        <v>1002</v>
      </c>
      <c r="J425" t="s">
        <v>1067</v>
      </c>
      <c r="K425" t="s">
        <v>1012</v>
      </c>
      <c r="L425">
        <v>1348</v>
      </c>
      <c r="N425">
        <v>1009</v>
      </c>
      <c r="O425" t="s">
        <v>1097</v>
      </c>
      <c r="P425" t="s">
        <v>1097</v>
      </c>
      <c r="Q425">
        <v>1000</v>
      </c>
      <c r="X425">
        <v>0.34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 t="s">
        <v>367</v>
      </c>
      <c r="AG425">
        <v>0</v>
      </c>
      <c r="AH425">
        <v>3</v>
      </c>
      <c r="AI425">
        <v>-1</v>
      </c>
      <c r="AJ425" t="s">
        <v>1067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</row>
    <row r="426" spans="1:44">
      <c r="A426">
        <f ca="1">ROW(Source!A254)</f>
        <v>254</v>
      </c>
      <c r="B426">
        <v>39279813</v>
      </c>
      <c r="C426">
        <v>39279812</v>
      </c>
      <c r="D426">
        <v>37065946</v>
      </c>
      <c r="E426">
        <v>1</v>
      </c>
      <c r="F426">
        <v>1</v>
      </c>
      <c r="G426">
        <v>1</v>
      </c>
      <c r="H426">
        <v>1</v>
      </c>
      <c r="I426" t="s">
        <v>924</v>
      </c>
      <c r="J426" t="s">
        <v>1067</v>
      </c>
      <c r="K426" t="s">
        <v>925</v>
      </c>
      <c r="L426">
        <v>1191</v>
      </c>
      <c r="N426">
        <v>1013</v>
      </c>
      <c r="O426" t="s">
        <v>574</v>
      </c>
      <c r="P426" t="s">
        <v>574</v>
      </c>
      <c r="Q426">
        <v>1</v>
      </c>
      <c r="X426">
        <v>158</v>
      </c>
      <c r="Y426">
        <v>0</v>
      </c>
      <c r="Z426">
        <v>0</v>
      </c>
      <c r="AA426">
        <v>0</v>
      </c>
      <c r="AB426">
        <v>7.87</v>
      </c>
      <c r="AC426">
        <v>0</v>
      </c>
      <c r="AD426">
        <v>1</v>
      </c>
      <c r="AE426">
        <v>1</v>
      </c>
      <c r="AF426" t="s">
        <v>1067</v>
      </c>
      <c r="AG426">
        <v>158</v>
      </c>
      <c r="AH426">
        <v>2</v>
      </c>
      <c r="AI426">
        <v>39279813</v>
      </c>
      <c r="AJ426">
        <v>441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</row>
    <row r="427" spans="1:44">
      <c r="A427">
        <f ca="1">ROW(Source!A254)</f>
        <v>254</v>
      </c>
      <c r="B427">
        <v>39279814</v>
      </c>
      <c r="C427">
        <v>39279812</v>
      </c>
      <c r="D427">
        <v>37064876</v>
      </c>
      <c r="E427">
        <v>1</v>
      </c>
      <c r="F427">
        <v>1</v>
      </c>
      <c r="G427">
        <v>1</v>
      </c>
      <c r="H427">
        <v>1</v>
      </c>
      <c r="I427" t="s">
        <v>575</v>
      </c>
      <c r="J427" t="s">
        <v>1067</v>
      </c>
      <c r="K427" t="s">
        <v>576</v>
      </c>
      <c r="L427">
        <v>1191</v>
      </c>
      <c r="N427">
        <v>1013</v>
      </c>
      <c r="O427" t="s">
        <v>574</v>
      </c>
      <c r="P427" t="s">
        <v>574</v>
      </c>
      <c r="Q427">
        <v>1</v>
      </c>
      <c r="X427">
        <v>3.82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1</v>
      </c>
      <c r="AE427">
        <v>2</v>
      </c>
      <c r="AF427" t="s">
        <v>1067</v>
      </c>
      <c r="AG427">
        <v>3.82</v>
      </c>
      <c r="AH427">
        <v>2</v>
      </c>
      <c r="AI427">
        <v>39279814</v>
      </c>
      <c r="AJ427">
        <v>442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</row>
    <row r="428" spans="1:44">
      <c r="A428">
        <f ca="1">ROW(Source!A254)</f>
        <v>254</v>
      </c>
      <c r="B428">
        <v>39279815</v>
      </c>
      <c r="C428">
        <v>39279812</v>
      </c>
      <c r="D428">
        <v>36882452</v>
      </c>
      <c r="E428">
        <v>1</v>
      </c>
      <c r="F428">
        <v>1</v>
      </c>
      <c r="G428">
        <v>1</v>
      </c>
      <c r="H428">
        <v>2</v>
      </c>
      <c r="I428" t="s">
        <v>632</v>
      </c>
      <c r="J428" t="s">
        <v>633</v>
      </c>
      <c r="K428" t="s">
        <v>634</v>
      </c>
      <c r="L428">
        <v>1368</v>
      </c>
      <c r="N428">
        <v>1011</v>
      </c>
      <c r="O428" t="s">
        <v>580</v>
      </c>
      <c r="P428" t="s">
        <v>580</v>
      </c>
      <c r="Q428">
        <v>1</v>
      </c>
      <c r="X428">
        <v>3.82</v>
      </c>
      <c r="Y428">
        <v>0</v>
      </c>
      <c r="Z428">
        <v>31.26</v>
      </c>
      <c r="AA428">
        <v>13.5</v>
      </c>
      <c r="AB428">
        <v>0</v>
      </c>
      <c r="AC428">
        <v>0</v>
      </c>
      <c r="AD428">
        <v>1</v>
      </c>
      <c r="AE428">
        <v>0</v>
      </c>
      <c r="AF428" t="s">
        <v>1067</v>
      </c>
      <c r="AG428">
        <v>3.82</v>
      </c>
      <c r="AH428">
        <v>2</v>
      </c>
      <c r="AI428">
        <v>39279815</v>
      </c>
      <c r="AJ428">
        <v>443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</row>
    <row r="429" spans="1:44">
      <c r="A429">
        <f ca="1">ROW(Source!A255)</f>
        <v>255</v>
      </c>
      <c r="B429">
        <v>39279817</v>
      </c>
      <c r="C429">
        <v>39279816</v>
      </c>
      <c r="D429">
        <v>37064928</v>
      </c>
      <c r="E429">
        <v>1</v>
      </c>
      <c r="F429">
        <v>1</v>
      </c>
      <c r="G429">
        <v>1</v>
      </c>
      <c r="H429">
        <v>1</v>
      </c>
      <c r="I429" t="s">
        <v>741</v>
      </c>
      <c r="J429" t="s">
        <v>1067</v>
      </c>
      <c r="K429" t="s">
        <v>742</v>
      </c>
      <c r="L429">
        <v>1191</v>
      </c>
      <c r="N429">
        <v>1013</v>
      </c>
      <c r="O429" t="s">
        <v>574</v>
      </c>
      <c r="P429" t="s">
        <v>574</v>
      </c>
      <c r="Q429">
        <v>1</v>
      </c>
      <c r="X429">
        <v>16.239999999999998</v>
      </c>
      <c r="Y429">
        <v>0</v>
      </c>
      <c r="Z429">
        <v>0</v>
      </c>
      <c r="AA429">
        <v>0</v>
      </c>
      <c r="AB429">
        <v>9.07</v>
      </c>
      <c r="AC429">
        <v>0</v>
      </c>
      <c r="AD429">
        <v>1</v>
      </c>
      <c r="AE429">
        <v>1</v>
      </c>
      <c r="AF429" t="s">
        <v>383</v>
      </c>
      <c r="AG429">
        <v>6.4959999999999996</v>
      </c>
      <c r="AH429">
        <v>2</v>
      </c>
      <c r="AI429">
        <v>39279817</v>
      </c>
      <c r="AJ429">
        <v>444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</row>
    <row r="430" spans="1:44">
      <c r="A430">
        <f ca="1">ROW(Source!A255)</f>
        <v>255</v>
      </c>
      <c r="B430">
        <v>39279818</v>
      </c>
      <c r="C430">
        <v>39279816</v>
      </c>
      <c r="D430">
        <v>37064876</v>
      </c>
      <c r="E430">
        <v>1</v>
      </c>
      <c r="F430">
        <v>1</v>
      </c>
      <c r="G430">
        <v>1</v>
      </c>
      <c r="H430">
        <v>1</v>
      </c>
      <c r="I430" t="s">
        <v>575</v>
      </c>
      <c r="J430" t="s">
        <v>1067</v>
      </c>
      <c r="K430" t="s">
        <v>576</v>
      </c>
      <c r="L430">
        <v>1191</v>
      </c>
      <c r="N430">
        <v>1013</v>
      </c>
      <c r="O430" t="s">
        <v>574</v>
      </c>
      <c r="P430" t="s">
        <v>574</v>
      </c>
      <c r="Q430">
        <v>1</v>
      </c>
      <c r="X430">
        <v>0.51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1</v>
      </c>
      <c r="AE430">
        <v>2</v>
      </c>
      <c r="AF430" t="s">
        <v>383</v>
      </c>
      <c r="AG430">
        <v>0.20400000000000001</v>
      </c>
      <c r="AH430">
        <v>2</v>
      </c>
      <c r="AI430">
        <v>39279818</v>
      </c>
      <c r="AJ430">
        <v>445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</row>
    <row r="431" spans="1:44">
      <c r="A431">
        <f ca="1">ROW(Source!A255)</f>
        <v>255</v>
      </c>
      <c r="B431">
        <v>39279819</v>
      </c>
      <c r="C431">
        <v>39279816</v>
      </c>
      <c r="D431">
        <v>36882057</v>
      </c>
      <c r="E431">
        <v>1</v>
      </c>
      <c r="F431">
        <v>1</v>
      </c>
      <c r="G431">
        <v>1</v>
      </c>
      <c r="H431">
        <v>2</v>
      </c>
      <c r="I431" t="s">
        <v>926</v>
      </c>
      <c r="J431" t="s">
        <v>927</v>
      </c>
      <c r="K431" t="s">
        <v>928</v>
      </c>
      <c r="L431">
        <v>1368</v>
      </c>
      <c r="N431">
        <v>1011</v>
      </c>
      <c r="O431" t="s">
        <v>580</v>
      </c>
      <c r="P431" t="s">
        <v>580</v>
      </c>
      <c r="Q431">
        <v>1</v>
      </c>
      <c r="X431">
        <v>0.01</v>
      </c>
      <c r="Y431">
        <v>0</v>
      </c>
      <c r="Z431">
        <v>86.4</v>
      </c>
      <c r="AA431">
        <v>13.5</v>
      </c>
      <c r="AB431">
        <v>0</v>
      </c>
      <c r="AC431">
        <v>0</v>
      </c>
      <c r="AD431">
        <v>1</v>
      </c>
      <c r="AE431">
        <v>0</v>
      </c>
      <c r="AF431" t="s">
        <v>383</v>
      </c>
      <c r="AG431">
        <v>4.0000000000000001E-3</v>
      </c>
      <c r="AH431">
        <v>2</v>
      </c>
      <c r="AI431">
        <v>39279819</v>
      </c>
      <c r="AJ431">
        <v>446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</row>
    <row r="432" spans="1:44">
      <c r="A432">
        <f ca="1">ROW(Source!A255)</f>
        <v>255</v>
      </c>
      <c r="B432">
        <v>39279820</v>
      </c>
      <c r="C432">
        <v>39279816</v>
      </c>
      <c r="D432">
        <v>36882159</v>
      </c>
      <c r="E432">
        <v>1</v>
      </c>
      <c r="F432">
        <v>1</v>
      </c>
      <c r="G432">
        <v>1</v>
      </c>
      <c r="H432">
        <v>2</v>
      </c>
      <c r="I432" t="s">
        <v>586</v>
      </c>
      <c r="J432" t="s">
        <v>587</v>
      </c>
      <c r="K432" t="s">
        <v>588</v>
      </c>
      <c r="L432">
        <v>1368</v>
      </c>
      <c r="N432">
        <v>1011</v>
      </c>
      <c r="O432" t="s">
        <v>580</v>
      </c>
      <c r="P432" t="s">
        <v>580</v>
      </c>
      <c r="Q432">
        <v>1</v>
      </c>
      <c r="X432">
        <v>0.1</v>
      </c>
      <c r="Y432">
        <v>0</v>
      </c>
      <c r="Z432">
        <v>111.99</v>
      </c>
      <c r="AA432">
        <v>13.5</v>
      </c>
      <c r="AB432">
        <v>0</v>
      </c>
      <c r="AC432">
        <v>0</v>
      </c>
      <c r="AD432">
        <v>1</v>
      </c>
      <c r="AE432">
        <v>0</v>
      </c>
      <c r="AF432" t="s">
        <v>383</v>
      </c>
      <c r="AG432">
        <v>4.0000000000000008E-2</v>
      </c>
      <c r="AH432">
        <v>2</v>
      </c>
      <c r="AI432">
        <v>39279820</v>
      </c>
      <c r="AJ432">
        <v>447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</row>
    <row r="433" spans="1:44">
      <c r="A433">
        <f ca="1">ROW(Source!A255)</f>
        <v>255</v>
      </c>
      <c r="B433">
        <v>39279821</v>
      </c>
      <c r="C433">
        <v>39279816</v>
      </c>
      <c r="D433">
        <v>36883554</v>
      </c>
      <c r="E433">
        <v>1</v>
      </c>
      <c r="F433">
        <v>1</v>
      </c>
      <c r="G433">
        <v>1</v>
      </c>
      <c r="H433">
        <v>2</v>
      </c>
      <c r="I433" t="s">
        <v>577</v>
      </c>
      <c r="J433" t="s">
        <v>578</v>
      </c>
      <c r="K433" t="s">
        <v>579</v>
      </c>
      <c r="L433">
        <v>1368</v>
      </c>
      <c r="N433">
        <v>1011</v>
      </c>
      <c r="O433" t="s">
        <v>580</v>
      </c>
      <c r="P433" t="s">
        <v>580</v>
      </c>
      <c r="Q433">
        <v>1</v>
      </c>
      <c r="X433">
        <v>0.4</v>
      </c>
      <c r="Y433">
        <v>0</v>
      </c>
      <c r="Z433">
        <v>65.709999999999994</v>
      </c>
      <c r="AA433">
        <v>11.6</v>
      </c>
      <c r="AB433">
        <v>0</v>
      </c>
      <c r="AC433">
        <v>0</v>
      </c>
      <c r="AD433">
        <v>1</v>
      </c>
      <c r="AE433">
        <v>0</v>
      </c>
      <c r="AF433" t="s">
        <v>383</v>
      </c>
      <c r="AG433">
        <v>0.16000000000000003</v>
      </c>
      <c r="AH433">
        <v>2</v>
      </c>
      <c r="AI433">
        <v>39279821</v>
      </c>
      <c r="AJ433">
        <v>448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</row>
    <row r="434" spans="1:44">
      <c r="A434">
        <f ca="1">ROW(Source!A255)</f>
        <v>255</v>
      </c>
      <c r="B434">
        <v>39279822</v>
      </c>
      <c r="C434">
        <v>39279816</v>
      </c>
      <c r="D434">
        <v>36802469</v>
      </c>
      <c r="E434">
        <v>1</v>
      </c>
      <c r="F434">
        <v>1</v>
      </c>
      <c r="G434">
        <v>1</v>
      </c>
      <c r="H434">
        <v>3</v>
      </c>
      <c r="I434" t="s">
        <v>929</v>
      </c>
      <c r="J434" t="s">
        <v>930</v>
      </c>
      <c r="K434" t="s">
        <v>931</v>
      </c>
      <c r="L434">
        <v>1346</v>
      </c>
      <c r="N434">
        <v>1009</v>
      </c>
      <c r="O434" t="s">
        <v>1227</v>
      </c>
      <c r="P434" t="s">
        <v>1227</v>
      </c>
      <c r="Q434">
        <v>1</v>
      </c>
      <c r="X434">
        <v>0.11</v>
      </c>
      <c r="Y434">
        <v>37.29</v>
      </c>
      <c r="Z434">
        <v>0</v>
      </c>
      <c r="AA434">
        <v>0</v>
      </c>
      <c r="AB434">
        <v>0</v>
      </c>
      <c r="AC434">
        <v>0</v>
      </c>
      <c r="AD434">
        <v>1</v>
      </c>
      <c r="AE434">
        <v>0</v>
      </c>
      <c r="AF434" t="s">
        <v>1100</v>
      </c>
      <c r="AG434">
        <v>0</v>
      </c>
      <c r="AH434">
        <v>2</v>
      </c>
      <c r="AI434">
        <v>39279822</v>
      </c>
      <c r="AJ434">
        <v>449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</row>
    <row r="435" spans="1:44">
      <c r="A435">
        <f ca="1">ROW(Source!A255)</f>
        <v>255</v>
      </c>
      <c r="B435">
        <v>39279823</v>
      </c>
      <c r="C435">
        <v>39279816</v>
      </c>
      <c r="D435">
        <v>36804607</v>
      </c>
      <c r="E435">
        <v>1</v>
      </c>
      <c r="F435">
        <v>1</v>
      </c>
      <c r="G435">
        <v>1</v>
      </c>
      <c r="H435">
        <v>3</v>
      </c>
      <c r="I435" t="s">
        <v>932</v>
      </c>
      <c r="J435" t="s">
        <v>933</v>
      </c>
      <c r="K435" t="s">
        <v>934</v>
      </c>
      <c r="L435">
        <v>1348</v>
      </c>
      <c r="N435">
        <v>1009</v>
      </c>
      <c r="O435" t="s">
        <v>1097</v>
      </c>
      <c r="P435" t="s">
        <v>1097</v>
      </c>
      <c r="Q435">
        <v>1000</v>
      </c>
      <c r="X435">
        <v>2.7499999999999998E-3</v>
      </c>
      <c r="Y435">
        <v>25425</v>
      </c>
      <c r="Z435">
        <v>0</v>
      </c>
      <c r="AA435">
        <v>0</v>
      </c>
      <c r="AB435">
        <v>0</v>
      </c>
      <c r="AC435">
        <v>0</v>
      </c>
      <c r="AD435">
        <v>1</v>
      </c>
      <c r="AE435">
        <v>0</v>
      </c>
      <c r="AF435" t="s">
        <v>1100</v>
      </c>
      <c r="AG435">
        <v>0</v>
      </c>
      <c r="AH435">
        <v>2</v>
      </c>
      <c r="AI435">
        <v>39279823</v>
      </c>
      <c r="AJ435">
        <v>450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</row>
    <row r="436" spans="1:44">
      <c r="A436">
        <f ca="1">ROW(Source!A255)</f>
        <v>255</v>
      </c>
      <c r="B436">
        <v>39279824</v>
      </c>
      <c r="C436">
        <v>39279816</v>
      </c>
      <c r="D436">
        <v>36807340</v>
      </c>
      <c r="E436">
        <v>1</v>
      </c>
      <c r="F436">
        <v>1</v>
      </c>
      <c r="G436">
        <v>1</v>
      </c>
      <c r="H436">
        <v>3</v>
      </c>
      <c r="I436" t="s">
        <v>935</v>
      </c>
      <c r="J436" t="s">
        <v>936</v>
      </c>
      <c r="K436" t="s">
        <v>937</v>
      </c>
      <c r="L436">
        <v>1339</v>
      </c>
      <c r="N436">
        <v>1007</v>
      </c>
      <c r="O436" t="s">
        <v>1249</v>
      </c>
      <c r="P436" t="s">
        <v>1249</v>
      </c>
      <c r="Q436">
        <v>1</v>
      </c>
      <c r="X436">
        <v>4.4000000000000003E-3</v>
      </c>
      <c r="Y436">
        <v>485.9</v>
      </c>
      <c r="Z436">
        <v>0</v>
      </c>
      <c r="AA436">
        <v>0</v>
      </c>
      <c r="AB436">
        <v>0</v>
      </c>
      <c r="AC436">
        <v>0</v>
      </c>
      <c r="AD436">
        <v>1</v>
      </c>
      <c r="AE436">
        <v>0</v>
      </c>
      <c r="AF436" t="s">
        <v>1100</v>
      </c>
      <c r="AG436">
        <v>0</v>
      </c>
      <c r="AH436">
        <v>2</v>
      </c>
      <c r="AI436">
        <v>39279824</v>
      </c>
      <c r="AJ436">
        <v>451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</row>
    <row r="437" spans="1:44">
      <c r="A437">
        <f ca="1">ROW(Source!A255)</f>
        <v>255</v>
      </c>
      <c r="B437">
        <v>39279825</v>
      </c>
      <c r="C437">
        <v>39279816</v>
      </c>
      <c r="D437">
        <v>36838223</v>
      </c>
      <c r="E437">
        <v>1</v>
      </c>
      <c r="F437">
        <v>1</v>
      </c>
      <c r="G437">
        <v>1</v>
      </c>
      <c r="H437">
        <v>3</v>
      </c>
      <c r="I437" t="s">
        <v>938</v>
      </c>
      <c r="J437" t="s">
        <v>939</v>
      </c>
      <c r="K437" t="s">
        <v>940</v>
      </c>
      <c r="L437">
        <v>1348</v>
      </c>
      <c r="N437">
        <v>1009</v>
      </c>
      <c r="O437" t="s">
        <v>1097</v>
      </c>
      <c r="P437" t="s">
        <v>1097</v>
      </c>
      <c r="Q437">
        <v>1000</v>
      </c>
      <c r="X437">
        <v>2.2000000000000001E-4</v>
      </c>
      <c r="Y437">
        <v>15119</v>
      </c>
      <c r="Z437">
        <v>0</v>
      </c>
      <c r="AA437">
        <v>0</v>
      </c>
      <c r="AB437">
        <v>0</v>
      </c>
      <c r="AC437">
        <v>0</v>
      </c>
      <c r="AD437">
        <v>1</v>
      </c>
      <c r="AE437">
        <v>0</v>
      </c>
      <c r="AF437" t="s">
        <v>1100</v>
      </c>
      <c r="AG437">
        <v>0</v>
      </c>
      <c r="AH437">
        <v>2</v>
      </c>
      <c r="AI437">
        <v>39279825</v>
      </c>
      <c r="AJ437">
        <v>452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</row>
    <row r="438" spans="1:44">
      <c r="A438">
        <f ca="1">ROW(Source!A255)</f>
        <v>255</v>
      </c>
      <c r="B438">
        <v>39279826</v>
      </c>
      <c r="C438">
        <v>39279816</v>
      </c>
      <c r="D438">
        <v>36838951</v>
      </c>
      <c r="E438">
        <v>1</v>
      </c>
      <c r="F438">
        <v>1</v>
      </c>
      <c r="G438">
        <v>1</v>
      </c>
      <c r="H438">
        <v>3</v>
      </c>
      <c r="I438" t="s">
        <v>941</v>
      </c>
      <c r="J438" t="s">
        <v>942</v>
      </c>
      <c r="K438" t="s">
        <v>943</v>
      </c>
      <c r="L438">
        <v>1348</v>
      </c>
      <c r="N438">
        <v>1009</v>
      </c>
      <c r="O438" t="s">
        <v>1097</v>
      </c>
      <c r="P438" t="s">
        <v>1097</v>
      </c>
      <c r="Q438">
        <v>1000</v>
      </c>
      <c r="X438">
        <v>1.1E-4</v>
      </c>
      <c r="Y438">
        <v>16950</v>
      </c>
      <c r="Z438">
        <v>0</v>
      </c>
      <c r="AA438">
        <v>0</v>
      </c>
      <c r="AB438">
        <v>0</v>
      </c>
      <c r="AC438">
        <v>0</v>
      </c>
      <c r="AD438">
        <v>1</v>
      </c>
      <c r="AE438">
        <v>0</v>
      </c>
      <c r="AF438" t="s">
        <v>1100</v>
      </c>
      <c r="AG438">
        <v>0</v>
      </c>
      <c r="AH438">
        <v>2</v>
      </c>
      <c r="AI438">
        <v>39279826</v>
      </c>
      <c r="AJ438">
        <v>453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</row>
    <row r="439" spans="1:44">
      <c r="A439">
        <f ca="1">ROW(Source!A255)</f>
        <v>255</v>
      </c>
      <c r="B439">
        <v>39279827</v>
      </c>
      <c r="C439">
        <v>39279816</v>
      </c>
      <c r="D439">
        <v>36847307</v>
      </c>
      <c r="E439">
        <v>1</v>
      </c>
      <c r="F439">
        <v>1</v>
      </c>
      <c r="G439">
        <v>1</v>
      </c>
      <c r="H439">
        <v>3</v>
      </c>
      <c r="I439" t="s">
        <v>944</v>
      </c>
      <c r="J439" t="s">
        <v>945</v>
      </c>
      <c r="K439" t="s">
        <v>946</v>
      </c>
      <c r="L439">
        <v>1355</v>
      </c>
      <c r="N439">
        <v>1010</v>
      </c>
      <c r="O439" t="s">
        <v>126</v>
      </c>
      <c r="P439" t="s">
        <v>126</v>
      </c>
      <c r="Q439">
        <v>100</v>
      </c>
      <c r="X439">
        <v>0.22</v>
      </c>
      <c r="Y439">
        <v>180.69</v>
      </c>
      <c r="Z439">
        <v>0</v>
      </c>
      <c r="AA439">
        <v>0</v>
      </c>
      <c r="AB439">
        <v>0</v>
      </c>
      <c r="AC439">
        <v>0</v>
      </c>
      <c r="AD439">
        <v>1</v>
      </c>
      <c r="AE439">
        <v>0</v>
      </c>
      <c r="AF439" t="s">
        <v>1100</v>
      </c>
      <c r="AG439">
        <v>0</v>
      </c>
      <c r="AH439">
        <v>2</v>
      </c>
      <c r="AI439">
        <v>39279827</v>
      </c>
      <c r="AJ439">
        <v>454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</row>
    <row r="440" spans="1:44">
      <c r="A440">
        <f ca="1">ROW(Source!A255)</f>
        <v>255</v>
      </c>
      <c r="B440">
        <v>39279828</v>
      </c>
      <c r="C440">
        <v>39279816</v>
      </c>
      <c r="D440">
        <v>36847308</v>
      </c>
      <c r="E440">
        <v>1</v>
      </c>
      <c r="F440">
        <v>1</v>
      </c>
      <c r="G440">
        <v>1</v>
      </c>
      <c r="H440">
        <v>3</v>
      </c>
      <c r="I440" t="s">
        <v>947</v>
      </c>
      <c r="J440" t="s">
        <v>948</v>
      </c>
      <c r="K440" t="s">
        <v>949</v>
      </c>
      <c r="L440">
        <v>1355</v>
      </c>
      <c r="N440">
        <v>1010</v>
      </c>
      <c r="O440" t="s">
        <v>126</v>
      </c>
      <c r="P440" t="s">
        <v>126</v>
      </c>
      <c r="Q440">
        <v>100</v>
      </c>
      <c r="X440">
        <v>0.22</v>
      </c>
      <c r="Y440">
        <v>187.47</v>
      </c>
      <c r="Z440">
        <v>0</v>
      </c>
      <c r="AA440">
        <v>0</v>
      </c>
      <c r="AB440">
        <v>0</v>
      </c>
      <c r="AC440">
        <v>0</v>
      </c>
      <c r="AD440">
        <v>1</v>
      </c>
      <c r="AE440">
        <v>0</v>
      </c>
      <c r="AF440" t="s">
        <v>1100</v>
      </c>
      <c r="AG440">
        <v>0</v>
      </c>
      <c r="AH440">
        <v>2</v>
      </c>
      <c r="AI440">
        <v>39279828</v>
      </c>
      <c r="AJ440">
        <v>455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</row>
    <row r="441" spans="1:44">
      <c r="A441">
        <f ca="1">ROW(Source!A255)</f>
        <v>255</v>
      </c>
      <c r="B441">
        <v>39279829</v>
      </c>
      <c r="C441">
        <v>39279816</v>
      </c>
      <c r="D441">
        <v>36847942</v>
      </c>
      <c r="E441">
        <v>1</v>
      </c>
      <c r="F441">
        <v>1</v>
      </c>
      <c r="G441">
        <v>1</v>
      </c>
      <c r="H441">
        <v>3</v>
      </c>
      <c r="I441" t="s">
        <v>950</v>
      </c>
      <c r="J441" t="s">
        <v>951</v>
      </c>
      <c r="K441" t="s">
        <v>952</v>
      </c>
      <c r="L441">
        <v>1301</v>
      </c>
      <c r="N441">
        <v>1003</v>
      </c>
      <c r="O441" t="s">
        <v>171</v>
      </c>
      <c r="P441" t="s">
        <v>171</v>
      </c>
      <c r="Q441">
        <v>1</v>
      </c>
      <c r="X441">
        <v>100</v>
      </c>
      <c r="Y441">
        <v>51</v>
      </c>
      <c r="Z441">
        <v>0</v>
      </c>
      <c r="AA441">
        <v>0</v>
      </c>
      <c r="AB441">
        <v>0</v>
      </c>
      <c r="AC441">
        <v>0</v>
      </c>
      <c r="AD441">
        <v>1</v>
      </c>
      <c r="AE441">
        <v>0</v>
      </c>
      <c r="AF441" t="s">
        <v>1100</v>
      </c>
      <c r="AG441">
        <v>0</v>
      </c>
      <c r="AH441">
        <v>2</v>
      </c>
      <c r="AI441">
        <v>39279829</v>
      </c>
      <c r="AJ441">
        <v>456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</row>
    <row r="442" spans="1:44">
      <c r="A442">
        <f ca="1">ROW(Source!A256)</f>
        <v>256</v>
      </c>
      <c r="B442">
        <v>39279832</v>
      </c>
      <c r="C442">
        <v>39279831</v>
      </c>
      <c r="D442">
        <v>37070090</v>
      </c>
      <c r="E442">
        <v>1</v>
      </c>
      <c r="F442">
        <v>1</v>
      </c>
      <c r="G442">
        <v>1</v>
      </c>
      <c r="H442">
        <v>1</v>
      </c>
      <c r="I442" t="s">
        <v>705</v>
      </c>
      <c r="J442" t="s">
        <v>1067</v>
      </c>
      <c r="K442" t="s">
        <v>706</v>
      </c>
      <c r="L442">
        <v>1191</v>
      </c>
      <c r="N442">
        <v>1013</v>
      </c>
      <c r="O442" t="s">
        <v>574</v>
      </c>
      <c r="P442" t="s">
        <v>574</v>
      </c>
      <c r="Q442">
        <v>1</v>
      </c>
      <c r="X442">
        <v>65.599999999999994</v>
      </c>
      <c r="Y442">
        <v>0</v>
      </c>
      <c r="Z442">
        <v>0</v>
      </c>
      <c r="AA442">
        <v>0</v>
      </c>
      <c r="AB442">
        <v>8.9700000000000006</v>
      </c>
      <c r="AC442">
        <v>0</v>
      </c>
      <c r="AD442">
        <v>1</v>
      </c>
      <c r="AE442">
        <v>1</v>
      </c>
      <c r="AF442" t="s">
        <v>1083</v>
      </c>
      <c r="AG442">
        <v>75.439999999999984</v>
      </c>
      <c r="AH442">
        <v>2</v>
      </c>
      <c r="AI442">
        <v>39279832</v>
      </c>
      <c r="AJ442">
        <v>457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</row>
    <row r="443" spans="1:44">
      <c r="A443">
        <f ca="1">ROW(Source!A256)</f>
        <v>256</v>
      </c>
      <c r="B443">
        <v>39279833</v>
      </c>
      <c r="C443">
        <v>39279831</v>
      </c>
      <c r="D443">
        <v>37064876</v>
      </c>
      <c r="E443">
        <v>1</v>
      </c>
      <c r="F443">
        <v>1</v>
      </c>
      <c r="G443">
        <v>1</v>
      </c>
      <c r="H443">
        <v>1</v>
      </c>
      <c r="I443" t="s">
        <v>575</v>
      </c>
      <c r="J443" t="s">
        <v>1067</v>
      </c>
      <c r="K443" t="s">
        <v>576</v>
      </c>
      <c r="L443">
        <v>1191</v>
      </c>
      <c r="N443">
        <v>1013</v>
      </c>
      <c r="O443" t="s">
        <v>574</v>
      </c>
      <c r="P443" t="s">
        <v>574</v>
      </c>
      <c r="Q443">
        <v>1</v>
      </c>
      <c r="X443">
        <v>3.13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1</v>
      </c>
      <c r="AE443">
        <v>2</v>
      </c>
      <c r="AF443" t="s">
        <v>1082</v>
      </c>
      <c r="AG443">
        <v>3.9124999999999996</v>
      </c>
      <c r="AH443">
        <v>2</v>
      </c>
      <c r="AI443">
        <v>39279833</v>
      </c>
      <c r="AJ443">
        <v>458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</row>
    <row r="444" spans="1:44">
      <c r="A444">
        <f ca="1">ROW(Source!A256)</f>
        <v>256</v>
      </c>
      <c r="B444">
        <v>39279834</v>
      </c>
      <c r="C444">
        <v>39279831</v>
      </c>
      <c r="D444">
        <v>36882159</v>
      </c>
      <c r="E444">
        <v>1</v>
      </c>
      <c r="F444">
        <v>1</v>
      </c>
      <c r="G444">
        <v>1</v>
      </c>
      <c r="H444">
        <v>2</v>
      </c>
      <c r="I444" t="s">
        <v>586</v>
      </c>
      <c r="J444" t="s">
        <v>587</v>
      </c>
      <c r="K444" t="s">
        <v>588</v>
      </c>
      <c r="L444">
        <v>1368</v>
      </c>
      <c r="N444">
        <v>1011</v>
      </c>
      <c r="O444" t="s">
        <v>580</v>
      </c>
      <c r="P444" t="s">
        <v>580</v>
      </c>
      <c r="Q444">
        <v>1</v>
      </c>
      <c r="X444">
        <v>0.09</v>
      </c>
      <c r="Y444">
        <v>0</v>
      </c>
      <c r="Z444">
        <v>111.99</v>
      </c>
      <c r="AA444">
        <v>13.5</v>
      </c>
      <c r="AB444">
        <v>0</v>
      </c>
      <c r="AC444">
        <v>0</v>
      </c>
      <c r="AD444">
        <v>1</v>
      </c>
      <c r="AE444">
        <v>0</v>
      </c>
      <c r="AF444" t="s">
        <v>1082</v>
      </c>
      <c r="AG444">
        <v>0.11249999999999999</v>
      </c>
      <c r="AH444">
        <v>2</v>
      </c>
      <c r="AI444">
        <v>39279834</v>
      </c>
      <c r="AJ444">
        <v>459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</row>
    <row r="445" spans="1:44">
      <c r="A445">
        <f ca="1">ROW(Source!A256)</f>
        <v>256</v>
      </c>
      <c r="B445">
        <v>39279835</v>
      </c>
      <c r="C445">
        <v>39279831</v>
      </c>
      <c r="D445">
        <v>36882452</v>
      </c>
      <c r="E445">
        <v>1</v>
      </c>
      <c r="F445">
        <v>1</v>
      </c>
      <c r="G445">
        <v>1</v>
      </c>
      <c r="H445">
        <v>2</v>
      </c>
      <c r="I445" t="s">
        <v>632</v>
      </c>
      <c r="J445" t="s">
        <v>633</v>
      </c>
      <c r="K445" t="s">
        <v>634</v>
      </c>
      <c r="L445">
        <v>1368</v>
      </c>
      <c r="N445">
        <v>1011</v>
      </c>
      <c r="O445" t="s">
        <v>580</v>
      </c>
      <c r="P445" t="s">
        <v>580</v>
      </c>
      <c r="Q445">
        <v>1</v>
      </c>
      <c r="X445">
        <v>1.19</v>
      </c>
      <c r="Y445">
        <v>0</v>
      </c>
      <c r="Z445">
        <v>31.26</v>
      </c>
      <c r="AA445">
        <v>13.5</v>
      </c>
      <c r="AB445">
        <v>0</v>
      </c>
      <c r="AC445">
        <v>0</v>
      </c>
      <c r="AD445">
        <v>1</v>
      </c>
      <c r="AE445">
        <v>0</v>
      </c>
      <c r="AF445" t="s">
        <v>1082</v>
      </c>
      <c r="AG445">
        <v>1.4874999999999998</v>
      </c>
      <c r="AH445">
        <v>2</v>
      </c>
      <c r="AI445">
        <v>39279835</v>
      </c>
      <c r="AJ445">
        <v>460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</row>
    <row r="446" spans="1:44">
      <c r="A446">
        <f ca="1">ROW(Source!A256)</f>
        <v>256</v>
      </c>
      <c r="B446">
        <v>39279836</v>
      </c>
      <c r="C446">
        <v>39279831</v>
      </c>
      <c r="D446">
        <v>36883274</v>
      </c>
      <c r="E446">
        <v>1</v>
      </c>
      <c r="F446">
        <v>1</v>
      </c>
      <c r="G446">
        <v>1</v>
      </c>
      <c r="H446">
        <v>2</v>
      </c>
      <c r="I446" t="s">
        <v>953</v>
      </c>
      <c r="J446" t="s">
        <v>954</v>
      </c>
      <c r="K446" t="s">
        <v>955</v>
      </c>
      <c r="L446">
        <v>1368</v>
      </c>
      <c r="N446">
        <v>1011</v>
      </c>
      <c r="O446" t="s">
        <v>580</v>
      </c>
      <c r="P446" t="s">
        <v>580</v>
      </c>
      <c r="Q446">
        <v>1</v>
      </c>
      <c r="X446">
        <v>0.8</v>
      </c>
      <c r="Y446">
        <v>0</v>
      </c>
      <c r="Z446">
        <v>29.67</v>
      </c>
      <c r="AA446">
        <v>0</v>
      </c>
      <c r="AB446">
        <v>0</v>
      </c>
      <c r="AC446">
        <v>0</v>
      </c>
      <c r="AD446">
        <v>1</v>
      </c>
      <c r="AE446">
        <v>0</v>
      </c>
      <c r="AF446" t="s">
        <v>1082</v>
      </c>
      <c r="AG446">
        <v>1</v>
      </c>
      <c r="AH446">
        <v>2</v>
      </c>
      <c r="AI446">
        <v>39279836</v>
      </c>
      <c r="AJ446">
        <v>461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</row>
    <row r="447" spans="1:44">
      <c r="A447">
        <f ca="1">ROW(Source!A256)</f>
        <v>256</v>
      </c>
      <c r="B447">
        <v>39279837</v>
      </c>
      <c r="C447">
        <v>39279831</v>
      </c>
      <c r="D447">
        <v>36883554</v>
      </c>
      <c r="E447">
        <v>1</v>
      </c>
      <c r="F447">
        <v>1</v>
      </c>
      <c r="G447">
        <v>1</v>
      </c>
      <c r="H447">
        <v>2</v>
      </c>
      <c r="I447" t="s">
        <v>577</v>
      </c>
      <c r="J447" t="s">
        <v>578</v>
      </c>
      <c r="K447" t="s">
        <v>579</v>
      </c>
      <c r="L447">
        <v>1368</v>
      </c>
      <c r="N447">
        <v>1011</v>
      </c>
      <c r="O447" t="s">
        <v>580</v>
      </c>
      <c r="P447" t="s">
        <v>580</v>
      </c>
      <c r="Q447">
        <v>1</v>
      </c>
      <c r="X447">
        <v>1.85</v>
      </c>
      <c r="Y447">
        <v>0</v>
      </c>
      <c r="Z447">
        <v>65.709999999999994</v>
      </c>
      <c r="AA447">
        <v>11.6</v>
      </c>
      <c r="AB447">
        <v>0</v>
      </c>
      <c r="AC447">
        <v>0</v>
      </c>
      <c r="AD447">
        <v>1</v>
      </c>
      <c r="AE447">
        <v>0</v>
      </c>
      <c r="AF447" t="s">
        <v>1082</v>
      </c>
      <c r="AG447">
        <v>2.3125</v>
      </c>
      <c r="AH447">
        <v>2</v>
      </c>
      <c r="AI447">
        <v>39279837</v>
      </c>
      <c r="AJ447">
        <v>462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</row>
    <row r="448" spans="1:44">
      <c r="A448">
        <f ca="1">ROW(Source!A256)</f>
        <v>256</v>
      </c>
      <c r="B448">
        <v>39279838</v>
      </c>
      <c r="C448">
        <v>39279831</v>
      </c>
      <c r="D448">
        <v>36800590</v>
      </c>
      <c r="E448">
        <v>1</v>
      </c>
      <c r="F448">
        <v>1</v>
      </c>
      <c r="G448">
        <v>1</v>
      </c>
      <c r="H448">
        <v>3</v>
      </c>
      <c r="I448" t="s">
        <v>956</v>
      </c>
      <c r="J448" t="s">
        <v>957</v>
      </c>
      <c r="K448" t="s">
        <v>958</v>
      </c>
      <c r="L448">
        <v>1339</v>
      </c>
      <c r="N448">
        <v>1007</v>
      </c>
      <c r="O448" t="s">
        <v>1249</v>
      </c>
      <c r="P448" t="s">
        <v>1249</v>
      </c>
      <c r="Q448">
        <v>1</v>
      </c>
      <c r="X448">
        <v>0.67</v>
      </c>
      <c r="Y448">
        <v>45.83</v>
      </c>
      <c r="Z448">
        <v>0</v>
      </c>
      <c r="AA448">
        <v>0</v>
      </c>
      <c r="AB448">
        <v>0</v>
      </c>
      <c r="AC448">
        <v>0</v>
      </c>
      <c r="AD448">
        <v>1</v>
      </c>
      <c r="AE448">
        <v>0</v>
      </c>
      <c r="AF448" t="s">
        <v>1067</v>
      </c>
      <c r="AG448">
        <v>0.67</v>
      </c>
      <c r="AH448">
        <v>2</v>
      </c>
      <c r="AI448">
        <v>39279838</v>
      </c>
      <c r="AJ448">
        <v>463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</row>
    <row r="449" spans="1:44">
      <c r="A449">
        <f ca="1">ROW(Source!A256)</f>
        <v>256</v>
      </c>
      <c r="B449">
        <v>39279839</v>
      </c>
      <c r="C449">
        <v>39279831</v>
      </c>
      <c r="D449">
        <v>36801792</v>
      </c>
      <c r="E449">
        <v>1</v>
      </c>
      <c r="F449">
        <v>1</v>
      </c>
      <c r="G449">
        <v>1</v>
      </c>
      <c r="H449">
        <v>3</v>
      </c>
      <c r="I449" t="s">
        <v>721</v>
      </c>
      <c r="J449" t="s">
        <v>722</v>
      </c>
      <c r="K449" t="s">
        <v>723</v>
      </c>
      <c r="L449">
        <v>1339</v>
      </c>
      <c r="N449">
        <v>1007</v>
      </c>
      <c r="O449" t="s">
        <v>1249</v>
      </c>
      <c r="P449" t="s">
        <v>1249</v>
      </c>
      <c r="Q449">
        <v>1</v>
      </c>
      <c r="X449">
        <v>15</v>
      </c>
      <c r="Y449">
        <v>2.44</v>
      </c>
      <c r="Z449">
        <v>0</v>
      </c>
      <c r="AA449">
        <v>0</v>
      </c>
      <c r="AB449">
        <v>0</v>
      </c>
      <c r="AC449">
        <v>0</v>
      </c>
      <c r="AD449">
        <v>1</v>
      </c>
      <c r="AE449">
        <v>0</v>
      </c>
      <c r="AF449" t="s">
        <v>1067</v>
      </c>
      <c r="AG449">
        <v>15</v>
      </c>
      <c r="AH449">
        <v>2</v>
      </c>
      <c r="AI449">
        <v>39279839</v>
      </c>
      <c r="AJ449">
        <v>464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</row>
    <row r="450" spans="1:44">
      <c r="A450">
        <f ca="1">ROW(Source!A256)</f>
        <v>256</v>
      </c>
      <c r="B450">
        <v>39279840</v>
      </c>
      <c r="C450">
        <v>39279831</v>
      </c>
      <c r="D450">
        <v>36797518</v>
      </c>
      <c r="E450">
        <v>17</v>
      </c>
      <c r="F450">
        <v>1</v>
      </c>
      <c r="G450">
        <v>1</v>
      </c>
      <c r="H450">
        <v>3</v>
      </c>
      <c r="I450" t="s">
        <v>1013</v>
      </c>
      <c r="J450" t="s">
        <v>1067</v>
      </c>
      <c r="K450" t="s">
        <v>1014</v>
      </c>
      <c r="L450">
        <v>1358</v>
      </c>
      <c r="N450">
        <v>1010</v>
      </c>
      <c r="O450" t="s">
        <v>261</v>
      </c>
      <c r="P450" t="s">
        <v>261</v>
      </c>
      <c r="Q450">
        <v>10</v>
      </c>
      <c r="X450">
        <v>8.9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 t="s">
        <v>1067</v>
      </c>
      <c r="AG450">
        <v>8.9</v>
      </c>
      <c r="AH450">
        <v>3</v>
      </c>
      <c r="AI450">
        <v>-1</v>
      </c>
      <c r="AJ450" t="s">
        <v>1067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</row>
    <row r="451" spans="1:44">
      <c r="A451">
        <f ca="1">ROW(Source!A256)</f>
        <v>256</v>
      </c>
      <c r="B451">
        <v>39279841</v>
      </c>
      <c r="C451">
        <v>39279831</v>
      </c>
      <c r="D451">
        <v>36796579</v>
      </c>
      <c r="E451">
        <v>17</v>
      </c>
      <c r="F451">
        <v>1</v>
      </c>
      <c r="G451">
        <v>1</v>
      </c>
      <c r="H451">
        <v>3</v>
      </c>
      <c r="I451" t="s">
        <v>129</v>
      </c>
      <c r="J451" t="s">
        <v>1067</v>
      </c>
      <c r="K451" t="s">
        <v>130</v>
      </c>
      <c r="L451">
        <v>1348</v>
      </c>
      <c r="N451">
        <v>1009</v>
      </c>
      <c r="O451" t="s">
        <v>1097</v>
      </c>
      <c r="P451" t="s">
        <v>1097</v>
      </c>
      <c r="Q451">
        <v>1000</v>
      </c>
      <c r="X451">
        <v>4.4999999999999997E-3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0</v>
      </c>
      <c r="AE451">
        <v>0</v>
      </c>
      <c r="AF451" t="s">
        <v>1067</v>
      </c>
      <c r="AG451">
        <v>4.4999999999999997E-3</v>
      </c>
      <c r="AH451">
        <v>3</v>
      </c>
      <c r="AI451">
        <v>-1</v>
      </c>
      <c r="AJ451" t="s">
        <v>1067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</row>
    <row r="452" spans="1:44">
      <c r="A452">
        <f ca="1">ROW(Source!A256)</f>
        <v>256</v>
      </c>
      <c r="B452">
        <v>39279842</v>
      </c>
      <c r="C452">
        <v>39279831</v>
      </c>
      <c r="D452">
        <v>36847310</v>
      </c>
      <c r="E452">
        <v>1</v>
      </c>
      <c r="F452">
        <v>1</v>
      </c>
      <c r="G452">
        <v>1</v>
      </c>
      <c r="H452">
        <v>3</v>
      </c>
      <c r="I452" t="s">
        <v>959</v>
      </c>
      <c r="J452" t="s">
        <v>960</v>
      </c>
      <c r="K452" t="s">
        <v>961</v>
      </c>
      <c r="L452">
        <v>1035</v>
      </c>
      <c r="N452">
        <v>1013</v>
      </c>
      <c r="O452" t="s">
        <v>486</v>
      </c>
      <c r="P452" t="s">
        <v>486</v>
      </c>
      <c r="Q452">
        <v>1</v>
      </c>
      <c r="X452">
        <v>44.2</v>
      </c>
      <c r="Y452">
        <v>24.75</v>
      </c>
      <c r="Z452">
        <v>0</v>
      </c>
      <c r="AA452">
        <v>0</v>
      </c>
      <c r="AB452">
        <v>0</v>
      </c>
      <c r="AC452">
        <v>0</v>
      </c>
      <c r="AD452">
        <v>1</v>
      </c>
      <c r="AE452">
        <v>0</v>
      </c>
      <c r="AF452" t="s">
        <v>1067</v>
      </c>
      <c r="AG452">
        <v>44.2</v>
      </c>
      <c r="AH452">
        <v>2</v>
      </c>
      <c r="AI452">
        <v>39279842</v>
      </c>
      <c r="AJ452">
        <v>466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</row>
    <row r="453" spans="1:44">
      <c r="A453">
        <f ca="1">ROW(Source!A256)</f>
        <v>256</v>
      </c>
      <c r="B453">
        <v>39279843</v>
      </c>
      <c r="C453">
        <v>39279831</v>
      </c>
      <c r="D453">
        <v>36797746</v>
      </c>
      <c r="E453">
        <v>17</v>
      </c>
      <c r="F453">
        <v>1</v>
      </c>
      <c r="G453">
        <v>1</v>
      </c>
      <c r="H453">
        <v>3</v>
      </c>
      <c r="I453" t="s">
        <v>401</v>
      </c>
      <c r="J453" t="s">
        <v>1067</v>
      </c>
      <c r="K453" t="s">
        <v>402</v>
      </c>
      <c r="L453">
        <v>1033</v>
      </c>
      <c r="N453">
        <v>1013</v>
      </c>
      <c r="O453" t="s">
        <v>403</v>
      </c>
      <c r="P453" t="s">
        <v>403</v>
      </c>
      <c r="Q453">
        <v>1</v>
      </c>
      <c r="X453">
        <v>100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 t="s">
        <v>1067</v>
      </c>
      <c r="AG453">
        <v>100</v>
      </c>
      <c r="AH453">
        <v>2</v>
      </c>
      <c r="AI453">
        <v>39279843</v>
      </c>
      <c r="AJ453">
        <v>468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</row>
    <row r="454" spans="1:44">
      <c r="A454">
        <f ca="1">ROW(Source!A260)</f>
        <v>260</v>
      </c>
      <c r="B454">
        <v>39279855</v>
      </c>
      <c r="C454">
        <v>39279854</v>
      </c>
      <c r="D454">
        <v>37064928</v>
      </c>
      <c r="E454">
        <v>1</v>
      </c>
      <c r="F454">
        <v>1</v>
      </c>
      <c r="G454">
        <v>1</v>
      </c>
      <c r="H454">
        <v>1</v>
      </c>
      <c r="I454" t="s">
        <v>741</v>
      </c>
      <c r="J454" t="s">
        <v>1067</v>
      </c>
      <c r="K454" t="s">
        <v>742</v>
      </c>
      <c r="L454">
        <v>1191</v>
      </c>
      <c r="N454">
        <v>1013</v>
      </c>
      <c r="O454" t="s">
        <v>574</v>
      </c>
      <c r="P454" t="s">
        <v>574</v>
      </c>
      <c r="Q454">
        <v>1</v>
      </c>
      <c r="X454">
        <v>1.47</v>
      </c>
      <c r="Y454">
        <v>0</v>
      </c>
      <c r="Z454">
        <v>0</v>
      </c>
      <c r="AA454">
        <v>0</v>
      </c>
      <c r="AB454">
        <v>9.07</v>
      </c>
      <c r="AC454">
        <v>0</v>
      </c>
      <c r="AD454">
        <v>1</v>
      </c>
      <c r="AE454">
        <v>1</v>
      </c>
      <c r="AF454" t="s">
        <v>1083</v>
      </c>
      <c r="AG454">
        <v>1.6904999999999999</v>
      </c>
      <c r="AH454">
        <v>2</v>
      </c>
      <c r="AI454">
        <v>39279855</v>
      </c>
      <c r="AJ454">
        <v>469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</row>
    <row r="455" spans="1:44">
      <c r="A455">
        <f ca="1">ROW(Source!A260)</f>
        <v>260</v>
      </c>
      <c r="B455">
        <v>39279856</v>
      </c>
      <c r="C455">
        <v>39279854</v>
      </c>
      <c r="D455">
        <v>37064876</v>
      </c>
      <c r="E455">
        <v>1</v>
      </c>
      <c r="F455">
        <v>1</v>
      </c>
      <c r="G455">
        <v>1</v>
      </c>
      <c r="H455">
        <v>1</v>
      </c>
      <c r="I455" t="s">
        <v>575</v>
      </c>
      <c r="J455" t="s">
        <v>1067</v>
      </c>
      <c r="K455" t="s">
        <v>576</v>
      </c>
      <c r="L455">
        <v>1191</v>
      </c>
      <c r="N455">
        <v>1013</v>
      </c>
      <c r="O455" t="s">
        <v>574</v>
      </c>
      <c r="P455" t="s">
        <v>574</v>
      </c>
      <c r="Q455">
        <v>1</v>
      </c>
      <c r="X455">
        <v>0.01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1</v>
      </c>
      <c r="AE455">
        <v>2</v>
      </c>
      <c r="AF455" t="s">
        <v>1082</v>
      </c>
      <c r="AG455">
        <v>1.2500000000000001E-2</v>
      </c>
      <c r="AH455">
        <v>2</v>
      </c>
      <c r="AI455">
        <v>39279856</v>
      </c>
      <c r="AJ455">
        <v>470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</row>
    <row r="456" spans="1:44">
      <c r="A456">
        <f ca="1">ROW(Source!A260)</f>
        <v>260</v>
      </c>
      <c r="B456">
        <v>39279857</v>
      </c>
      <c r="C456">
        <v>39279854</v>
      </c>
      <c r="D456">
        <v>36883554</v>
      </c>
      <c r="E456">
        <v>1</v>
      </c>
      <c r="F456">
        <v>1</v>
      </c>
      <c r="G456">
        <v>1</v>
      </c>
      <c r="H456">
        <v>2</v>
      </c>
      <c r="I456" t="s">
        <v>577</v>
      </c>
      <c r="J456" t="s">
        <v>578</v>
      </c>
      <c r="K456" t="s">
        <v>579</v>
      </c>
      <c r="L456">
        <v>1368</v>
      </c>
      <c r="N456">
        <v>1011</v>
      </c>
      <c r="O456" t="s">
        <v>580</v>
      </c>
      <c r="P456" t="s">
        <v>580</v>
      </c>
      <c r="Q456">
        <v>1</v>
      </c>
      <c r="X456">
        <v>0.01</v>
      </c>
      <c r="Y456">
        <v>0</v>
      </c>
      <c r="Z456">
        <v>65.709999999999994</v>
      </c>
      <c r="AA456">
        <v>11.6</v>
      </c>
      <c r="AB456">
        <v>0</v>
      </c>
      <c r="AC456">
        <v>0</v>
      </c>
      <c r="AD456">
        <v>1</v>
      </c>
      <c r="AE456">
        <v>0</v>
      </c>
      <c r="AF456" t="s">
        <v>1082</v>
      </c>
      <c r="AG456">
        <v>1.2500000000000001E-2</v>
      </c>
      <c r="AH456">
        <v>2</v>
      </c>
      <c r="AI456">
        <v>39279857</v>
      </c>
      <c r="AJ456">
        <v>471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</row>
    <row r="457" spans="1:44">
      <c r="A457">
        <f ca="1">ROW(Source!A260)</f>
        <v>260</v>
      </c>
      <c r="B457">
        <v>39279858</v>
      </c>
      <c r="C457">
        <v>39279854</v>
      </c>
      <c r="D457">
        <v>36883858</v>
      </c>
      <c r="E457">
        <v>1</v>
      </c>
      <c r="F457">
        <v>1</v>
      </c>
      <c r="G457">
        <v>1</v>
      </c>
      <c r="H457">
        <v>2</v>
      </c>
      <c r="I457" t="s">
        <v>637</v>
      </c>
      <c r="J457" t="s">
        <v>638</v>
      </c>
      <c r="K457" t="s">
        <v>639</v>
      </c>
      <c r="L457">
        <v>1368</v>
      </c>
      <c r="N457">
        <v>1011</v>
      </c>
      <c r="O457" t="s">
        <v>580</v>
      </c>
      <c r="P457" t="s">
        <v>580</v>
      </c>
      <c r="Q457">
        <v>1</v>
      </c>
      <c r="X457">
        <v>0.35</v>
      </c>
      <c r="Y457">
        <v>0</v>
      </c>
      <c r="Z457">
        <v>8.1</v>
      </c>
      <c r="AA457">
        <v>0</v>
      </c>
      <c r="AB457">
        <v>0</v>
      </c>
      <c r="AC457">
        <v>0</v>
      </c>
      <c r="AD457">
        <v>1</v>
      </c>
      <c r="AE457">
        <v>0</v>
      </c>
      <c r="AF457" t="s">
        <v>1082</v>
      </c>
      <c r="AG457">
        <v>0.4375</v>
      </c>
      <c r="AH457">
        <v>2</v>
      </c>
      <c r="AI457">
        <v>39279858</v>
      </c>
      <c r="AJ457">
        <v>472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</row>
    <row r="458" spans="1:44">
      <c r="A458">
        <f ca="1">ROW(Source!A260)</f>
        <v>260</v>
      </c>
      <c r="B458">
        <v>39279859</v>
      </c>
      <c r="C458">
        <v>39279854</v>
      </c>
      <c r="D458">
        <v>36799773</v>
      </c>
      <c r="E458">
        <v>1</v>
      </c>
      <c r="F458">
        <v>1</v>
      </c>
      <c r="G458">
        <v>1</v>
      </c>
      <c r="H458">
        <v>3</v>
      </c>
      <c r="I458" t="s">
        <v>962</v>
      </c>
      <c r="J458" t="s">
        <v>963</v>
      </c>
      <c r="K458" t="s">
        <v>964</v>
      </c>
      <c r="L458">
        <v>1356</v>
      </c>
      <c r="N458">
        <v>1010</v>
      </c>
      <c r="O458" t="s">
        <v>912</v>
      </c>
      <c r="P458" t="s">
        <v>912</v>
      </c>
      <c r="Q458">
        <v>1000</v>
      </c>
      <c r="X458">
        <v>2E-3</v>
      </c>
      <c r="Y458">
        <v>3450</v>
      </c>
      <c r="Z458">
        <v>0</v>
      </c>
      <c r="AA458">
        <v>0</v>
      </c>
      <c r="AB458">
        <v>0</v>
      </c>
      <c r="AC458">
        <v>0</v>
      </c>
      <c r="AD458">
        <v>1</v>
      </c>
      <c r="AE458">
        <v>0</v>
      </c>
      <c r="AF458" t="s">
        <v>1067</v>
      </c>
      <c r="AG458">
        <v>2E-3</v>
      </c>
      <c r="AH458">
        <v>2</v>
      </c>
      <c r="AI458">
        <v>39279859</v>
      </c>
      <c r="AJ458">
        <v>473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</row>
    <row r="459" spans="1:44">
      <c r="A459">
        <f ca="1">ROW(Source!A260)</f>
        <v>260</v>
      </c>
      <c r="B459">
        <v>39279860</v>
      </c>
      <c r="C459">
        <v>39279854</v>
      </c>
      <c r="D459">
        <v>36803269</v>
      </c>
      <c r="E459">
        <v>1</v>
      </c>
      <c r="F459">
        <v>1</v>
      </c>
      <c r="G459">
        <v>1</v>
      </c>
      <c r="H459">
        <v>3</v>
      </c>
      <c r="I459" t="s">
        <v>965</v>
      </c>
      <c r="J459" t="s">
        <v>966</v>
      </c>
      <c r="K459" t="s">
        <v>967</v>
      </c>
      <c r="L459">
        <v>1348</v>
      </c>
      <c r="N459">
        <v>1009</v>
      </c>
      <c r="O459" t="s">
        <v>1097</v>
      </c>
      <c r="P459" t="s">
        <v>1097</v>
      </c>
      <c r="Q459">
        <v>1000</v>
      </c>
      <c r="X459">
        <v>1.3999999999999999E-4</v>
      </c>
      <c r="Y459">
        <v>10362</v>
      </c>
      <c r="Z459">
        <v>0</v>
      </c>
      <c r="AA459">
        <v>0</v>
      </c>
      <c r="AB459">
        <v>0</v>
      </c>
      <c r="AC459">
        <v>0</v>
      </c>
      <c r="AD459">
        <v>1</v>
      </c>
      <c r="AE459">
        <v>0</v>
      </c>
      <c r="AF459" t="s">
        <v>1067</v>
      </c>
      <c r="AG459">
        <v>1.3999999999999999E-4</v>
      </c>
      <c r="AH459">
        <v>2</v>
      </c>
      <c r="AI459">
        <v>39279860</v>
      </c>
      <c r="AJ459">
        <v>474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</row>
    <row r="460" spans="1:44">
      <c r="A460">
        <f ca="1">ROW(Source!A260)</f>
        <v>260</v>
      </c>
      <c r="B460">
        <v>39279861</v>
      </c>
      <c r="C460">
        <v>39279854</v>
      </c>
      <c r="D460">
        <v>36804429</v>
      </c>
      <c r="E460">
        <v>1</v>
      </c>
      <c r="F460">
        <v>1</v>
      </c>
      <c r="G460">
        <v>1</v>
      </c>
      <c r="H460">
        <v>3</v>
      </c>
      <c r="I460" t="s">
        <v>968</v>
      </c>
      <c r="J460" t="s">
        <v>969</v>
      </c>
      <c r="K460" t="s">
        <v>970</v>
      </c>
      <c r="L460">
        <v>1348</v>
      </c>
      <c r="N460">
        <v>1009</v>
      </c>
      <c r="O460" t="s">
        <v>1097</v>
      </c>
      <c r="P460" t="s">
        <v>1097</v>
      </c>
      <c r="Q460">
        <v>1000</v>
      </c>
      <c r="X460">
        <v>1.1000000000000001E-3</v>
      </c>
      <c r="Y460">
        <v>15323</v>
      </c>
      <c r="Z460">
        <v>0</v>
      </c>
      <c r="AA460">
        <v>0</v>
      </c>
      <c r="AB460">
        <v>0</v>
      </c>
      <c r="AC460">
        <v>0</v>
      </c>
      <c r="AD460">
        <v>1</v>
      </c>
      <c r="AE460">
        <v>0</v>
      </c>
      <c r="AF460" t="s">
        <v>1067</v>
      </c>
      <c r="AG460">
        <v>1.1000000000000001E-3</v>
      </c>
      <c r="AH460">
        <v>2</v>
      </c>
      <c r="AI460">
        <v>39279861</v>
      </c>
      <c r="AJ460">
        <v>475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</row>
    <row r="461" spans="1:44">
      <c r="A461">
        <f ca="1">ROW(Source!A260)</f>
        <v>260</v>
      </c>
      <c r="B461">
        <v>39279862</v>
      </c>
      <c r="C461">
        <v>39279854</v>
      </c>
      <c r="D461">
        <v>36797677</v>
      </c>
      <c r="E461">
        <v>17</v>
      </c>
      <c r="F461">
        <v>1</v>
      </c>
      <c r="G461">
        <v>1</v>
      </c>
      <c r="H461">
        <v>3</v>
      </c>
      <c r="I461" t="s">
        <v>1015</v>
      </c>
      <c r="J461" t="s">
        <v>1067</v>
      </c>
      <c r="K461" t="s">
        <v>1016</v>
      </c>
      <c r="L461">
        <v>1354</v>
      </c>
      <c r="N461">
        <v>1010</v>
      </c>
      <c r="O461" t="s">
        <v>86</v>
      </c>
      <c r="P461" t="s">
        <v>86</v>
      </c>
      <c r="Q461">
        <v>1</v>
      </c>
      <c r="X461">
        <v>1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 t="s">
        <v>1067</v>
      </c>
      <c r="AG461">
        <v>1</v>
      </c>
      <c r="AH461">
        <v>3</v>
      </c>
      <c r="AI461">
        <v>-1</v>
      </c>
      <c r="AJ461" t="s">
        <v>1067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</row>
    <row r="462" spans="1:44">
      <c r="A462">
        <f ca="1">ROW(Source!A260)</f>
        <v>260</v>
      </c>
      <c r="B462">
        <v>39279863</v>
      </c>
      <c r="C462">
        <v>39279854</v>
      </c>
      <c r="D462">
        <v>36797638</v>
      </c>
      <c r="E462">
        <v>17</v>
      </c>
      <c r="F462">
        <v>1</v>
      </c>
      <c r="G462">
        <v>1</v>
      </c>
      <c r="H462">
        <v>3</v>
      </c>
      <c r="I462" t="s">
        <v>1017</v>
      </c>
      <c r="J462" t="s">
        <v>1067</v>
      </c>
      <c r="K462" t="s">
        <v>1018</v>
      </c>
      <c r="L462">
        <v>1354</v>
      </c>
      <c r="N462">
        <v>1010</v>
      </c>
      <c r="O462" t="s">
        <v>86</v>
      </c>
      <c r="P462" t="s">
        <v>86</v>
      </c>
      <c r="Q462">
        <v>1</v>
      </c>
      <c r="X462">
        <v>2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 t="s">
        <v>1067</v>
      </c>
      <c r="AG462">
        <v>2</v>
      </c>
      <c r="AH462">
        <v>3</v>
      </c>
      <c r="AI462">
        <v>-1</v>
      </c>
      <c r="AJ462" t="s">
        <v>1067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</row>
    <row r="463" spans="1:44">
      <c r="A463">
        <f ca="1">ROW(Source!A263)</f>
        <v>263</v>
      </c>
      <c r="B463">
        <v>39279890</v>
      </c>
      <c r="C463">
        <v>39279889</v>
      </c>
      <c r="D463">
        <v>37071037</v>
      </c>
      <c r="E463">
        <v>1</v>
      </c>
      <c r="F463">
        <v>1</v>
      </c>
      <c r="G463">
        <v>1</v>
      </c>
      <c r="H463">
        <v>1</v>
      </c>
      <c r="I463" t="s">
        <v>658</v>
      </c>
      <c r="J463" t="s">
        <v>1067</v>
      </c>
      <c r="K463" t="s">
        <v>659</v>
      </c>
      <c r="L463">
        <v>1191</v>
      </c>
      <c r="N463">
        <v>1013</v>
      </c>
      <c r="O463" t="s">
        <v>574</v>
      </c>
      <c r="P463" t="s">
        <v>574</v>
      </c>
      <c r="Q463">
        <v>1</v>
      </c>
      <c r="X463">
        <v>32.97</v>
      </c>
      <c r="Y463">
        <v>0</v>
      </c>
      <c r="Z463">
        <v>0</v>
      </c>
      <c r="AA463">
        <v>0</v>
      </c>
      <c r="AB463">
        <v>9.6199999999999992</v>
      </c>
      <c r="AC463">
        <v>0</v>
      </c>
      <c r="AD463">
        <v>1</v>
      </c>
      <c r="AE463">
        <v>1</v>
      </c>
      <c r="AF463" t="s">
        <v>1083</v>
      </c>
      <c r="AG463">
        <v>37.915499999999994</v>
      </c>
      <c r="AH463">
        <v>2</v>
      </c>
      <c r="AI463">
        <v>39279890</v>
      </c>
      <c r="AJ463">
        <v>478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</row>
    <row r="464" spans="1:44">
      <c r="A464">
        <f ca="1">ROW(Source!A263)</f>
        <v>263</v>
      </c>
      <c r="B464">
        <v>39279891</v>
      </c>
      <c r="C464">
        <v>39279889</v>
      </c>
      <c r="D464">
        <v>37064876</v>
      </c>
      <c r="E464">
        <v>1</v>
      </c>
      <c r="F464">
        <v>1</v>
      </c>
      <c r="G464">
        <v>1</v>
      </c>
      <c r="H464">
        <v>1</v>
      </c>
      <c r="I464" t="s">
        <v>575</v>
      </c>
      <c r="J464" t="s">
        <v>1067</v>
      </c>
      <c r="K464" t="s">
        <v>576</v>
      </c>
      <c r="L464">
        <v>1191</v>
      </c>
      <c r="N464">
        <v>1013</v>
      </c>
      <c r="O464" t="s">
        <v>574</v>
      </c>
      <c r="P464" t="s">
        <v>574</v>
      </c>
      <c r="Q464">
        <v>1</v>
      </c>
      <c r="X464">
        <v>0.5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1</v>
      </c>
      <c r="AE464">
        <v>2</v>
      </c>
      <c r="AF464" t="s">
        <v>1082</v>
      </c>
      <c r="AG464">
        <v>0.625</v>
      </c>
      <c r="AH464">
        <v>2</v>
      </c>
      <c r="AI464">
        <v>39279891</v>
      </c>
      <c r="AJ464">
        <v>479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</row>
    <row r="465" spans="1:44">
      <c r="A465">
        <f ca="1">ROW(Source!A263)</f>
        <v>263</v>
      </c>
      <c r="B465">
        <v>39279892</v>
      </c>
      <c r="C465">
        <v>39279889</v>
      </c>
      <c r="D465">
        <v>36882057</v>
      </c>
      <c r="E465">
        <v>1</v>
      </c>
      <c r="F465">
        <v>1</v>
      </c>
      <c r="G465">
        <v>1</v>
      </c>
      <c r="H465">
        <v>2</v>
      </c>
      <c r="I465" t="s">
        <v>926</v>
      </c>
      <c r="J465" t="s">
        <v>927</v>
      </c>
      <c r="K465" t="s">
        <v>928</v>
      </c>
      <c r="L465">
        <v>1368</v>
      </c>
      <c r="N465">
        <v>1011</v>
      </c>
      <c r="O465" t="s">
        <v>580</v>
      </c>
      <c r="P465" t="s">
        <v>580</v>
      </c>
      <c r="Q465">
        <v>1</v>
      </c>
      <c r="X465">
        <v>0.08</v>
      </c>
      <c r="Y465">
        <v>0</v>
      </c>
      <c r="Z465">
        <v>86.4</v>
      </c>
      <c r="AA465">
        <v>13.5</v>
      </c>
      <c r="AB465">
        <v>0</v>
      </c>
      <c r="AC465">
        <v>0</v>
      </c>
      <c r="AD465">
        <v>1</v>
      </c>
      <c r="AE465">
        <v>0</v>
      </c>
      <c r="AF465" t="s">
        <v>1082</v>
      </c>
      <c r="AG465">
        <v>0.1</v>
      </c>
      <c r="AH465">
        <v>2</v>
      </c>
      <c r="AI465">
        <v>39279892</v>
      </c>
      <c r="AJ465">
        <v>480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</row>
    <row r="466" spans="1:44">
      <c r="A466">
        <f ca="1">ROW(Source!A263)</f>
        <v>263</v>
      </c>
      <c r="B466">
        <v>39279893</v>
      </c>
      <c r="C466">
        <v>39279889</v>
      </c>
      <c r="D466">
        <v>36882159</v>
      </c>
      <c r="E466">
        <v>1</v>
      </c>
      <c r="F466">
        <v>1</v>
      </c>
      <c r="G466">
        <v>1</v>
      </c>
      <c r="H466">
        <v>2</v>
      </c>
      <c r="I466" t="s">
        <v>586</v>
      </c>
      <c r="J466" t="s">
        <v>587</v>
      </c>
      <c r="K466" t="s">
        <v>588</v>
      </c>
      <c r="L466">
        <v>1368</v>
      </c>
      <c r="N466">
        <v>1011</v>
      </c>
      <c r="O466" t="s">
        <v>580</v>
      </c>
      <c r="P466" t="s">
        <v>580</v>
      </c>
      <c r="Q466">
        <v>1</v>
      </c>
      <c r="X466">
        <v>7.0000000000000007E-2</v>
      </c>
      <c r="Y466">
        <v>0</v>
      </c>
      <c r="Z466">
        <v>111.99</v>
      </c>
      <c r="AA466">
        <v>13.5</v>
      </c>
      <c r="AB466">
        <v>0</v>
      </c>
      <c r="AC466">
        <v>0</v>
      </c>
      <c r="AD466">
        <v>1</v>
      </c>
      <c r="AE466">
        <v>0</v>
      </c>
      <c r="AF466" t="s">
        <v>1082</v>
      </c>
      <c r="AG466">
        <v>8.7500000000000008E-2</v>
      </c>
      <c r="AH466">
        <v>2</v>
      </c>
      <c r="AI466">
        <v>39279893</v>
      </c>
      <c r="AJ466">
        <v>481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</row>
    <row r="467" spans="1:44">
      <c r="A467">
        <f ca="1">ROW(Source!A263)</f>
        <v>263</v>
      </c>
      <c r="B467">
        <v>39279894</v>
      </c>
      <c r="C467">
        <v>39279889</v>
      </c>
      <c r="D467">
        <v>36883554</v>
      </c>
      <c r="E467">
        <v>1</v>
      </c>
      <c r="F467">
        <v>1</v>
      </c>
      <c r="G467">
        <v>1</v>
      </c>
      <c r="H467">
        <v>2</v>
      </c>
      <c r="I467" t="s">
        <v>577</v>
      </c>
      <c r="J467" t="s">
        <v>578</v>
      </c>
      <c r="K467" t="s">
        <v>579</v>
      </c>
      <c r="L467">
        <v>1368</v>
      </c>
      <c r="N467">
        <v>1011</v>
      </c>
      <c r="O467" t="s">
        <v>580</v>
      </c>
      <c r="P467" t="s">
        <v>580</v>
      </c>
      <c r="Q467">
        <v>1</v>
      </c>
      <c r="X467">
        <v>0.35</v>
      </c>
      <c r="Y467">
        <v>0</v>
      </c>
      <c r="Z467">
        <v>65.709999999999994</v>
      </c>
      <c r="AA467">
        <v>11.6</v>
      </c>
      <c r="AB467">
        <v>0</v>
      </c>
      <c r="AC467">
        <v>0</v>
      </c>
      <c r="AD467">
        <v>1</v>
      </c>
      <c r="AE467">
        <v>0</v>
      </c>
      <c r="AF467" t="s">
        <v>1082</v>
      </c>
      <c r="AG467">
        <v>0.4375</v>
      </c>
      <c r="AH467">
        <v>2</v>
      </c>
      <c r="AI467">
        <v>39279894</v>
      </c>
      <c r="AJ467">
        <v>482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</row>
    <row r="468" spans="1:44">
      <c r="A468">
        <f ca="1">ROW(Source!A263)</f>
        <v>263</v>
      </c>
      <c r="B468">
        <v>39279895</v>
      </c>
      <c r="C468">
        <v>39279889</v>
      </c>
      <c r="D468">
        <v>36883789</v>
      </c>
      <c r="E468">
        <v>1</v>
      </c>
      <c r="F468">
        <v>1</v>
      </c>
      <c r="G468">
        <v>1</v>
      </c>
      <c r="H468">
        <v>2</v>
      </c>
      <c r="I468" t="s">
        <v>592</v>
      </c>
      <c r="J468" t="s">
        <v>593</v>
      </c>
      <c r="K468" t="s">
        <v>594</v>
      </c>
      <c r="L468">
        <v>1368</v>
      </c>
      <c r="N468">
        <v>1011</v>
      </c>
      <c r="O468" t="s">
        <v>580</v>
      </c>
      <c r="P468" t="s">
        <v>580</v>
      </c>
      <c r="Q468">
        <v>1</v>
      </c>
      <c r="X468">
        <v>1.1499999999999999</v>
      </c>
      <c r="Y468">
        <v>0</v>
      </c>
      <c r="Z468">
        <v>1.2</v>
      </c>
      <c r="AA468">
        <v>0</v>
      </c>
      <c r="AB468">
        <v>0</v>
      </c>
      <c r="AC468">
        <v>0</v>
      </c>
      <c r="AD468">
        <v>1</v>
      </c>
      <c r="AE468">
        <v>0</v>
      </c>
      <c r="AF468" t="s">
        <v>1082</v>
      </c>
      <c r="AG468">
        <v>1.4375</v>
      </c>
      <c r="AH468">
        <v>2</v>
      </c>
      <c r="AI468">
        <v>39279895</v>
      </c>
      <c r="AJ468">
        <v>483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</row>
    <row r="469" spans="1:44">
      <c r="A469">
        <f ca="1">ROW(Source!A263)</f>
        <v>263</v>
      </c>
      <c r="B469">
        <v>39279896</v>
      </c>
      <c r="C469">
        <v>39279889</v>
      </c>
      <c r="D469">
        <v>36800141</v>
      </c>
      <c r="E469">
        <v>1</v>
      </c>
      <c r="F469">
        <v>1</v>
      </c>
      <c r="G469">
        <v>1</v>
      </c>
      <c r="H469">
        <v>3</v>
      </c>
      <c r="I469" t="s">
        <v>971</v>
      </c>
      <c r="J469" t="s">
        <v>972</v>
      </c>
      <c r="K469" t="s">
        <v>973</v>
      </c>
      <c r="L469">
        <v>1348</v>
      </c>
      <c r="N469">
        <v>1009</v>
      </c>
      <c r="O469" t="s">
        <v>1097</v>
      </c>
      <c r="P469" t="s">
        <v>1097</v>
      </c>
      <c r="Q469">
        <v>1000</v>
      </c>
      <c r="X469">
        <v>1.2999999999999999E-4</v>
      </c>
      <c r="Y469">
        <v>32830</v>
      </c>
      <c r="Z469">
        <v>0</v>
      </c>
      <c r="AA469">
        <v>0</v>
      </c>
      <c r="AB469">
        <v>0</v>
      </c>
      <c r="AC469">
        <v>0</v>
      </c>
      <c r="AD469">
        <v>1</v>
      </c>
      <c r="AE469">
        <v>0</v>
      </c>
      <c r="AF469" t="s">
        <v>1067</v>
      </c>
      <c r="AG469">
        <v>1.2999999999999999E-4</v>
      </c>
      <c r="AH469">
        <v>2</v>
      </c>
      <c r="AI469">
        <v>39279896</v>
      </c>
      <c r="AJ469">
        <v>484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</row>
    <row r="470" spans="1:44">
      <c r="A470">
        <f ca="1">ROW(Source!A263)</f>
        <v>263</v>
      </c>
      <c r="B470">
        <v>39279897</v>
      </c>
      <c r="C470">
        <v>39279889</v>
      </c>
      <c r="D470">
        <v>36800159</v>
      </c>
      <c r="E470">
        <v>1</v>
      </c>
      <c r="F470">
        <v>1</v>
      </c>
      <c r="G470">
        <v>1</v>
      </c>
      <c r="H470">
        <v>3</v>
      </c>
      <c r="I470" t="s">
        <v>598</v>
      </c>
      <c r="J470" t="s">
        <v>599</v>
      </c>
      <c r="K470" t="s">
        <v>600</v>
      </c>
      <c r="L470">
        <v>1339</v>
      </c>
      <c r="N470">
        <v>1007</v>
      </c>
      <c r="O470" t="s">
        <v>1249</v>
      </c>
      <c r="P470" t="s">
        <v>1249</v>
      </c>
      <c r="Q470">
        <v>1</v>
      </c>
      <c r="X470">
        <v>0.28100000000000003</v>
      </c>
      <c r="Y470">
        <v>6.22</v>
      </c>
      <c r="Z470">
        <v>0</v>
      </c>
      <c r="AA470">
        <v>0</v>
      </c>
      <c r="AB470">
        <v>0</v>
      </c>
      <c r="AC470">
        <v>0</v>
      </c>
      <c r="AD470">
        <v>1</v>
      </c>
      <c r="AE470">
        <v>0</v>
      </c>
      <c r="AF470" t="s">
        <v>1067</v>
      </c>
      <c r="AG470">
        <v>0.28100000000000003</v>
      </c>
      <c r="AH470">
        <v>2</v>
      </c>
      <c r="AI470">
        <v>39279897</v>
      </c>
      <c r="AJ470">
        <v>485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</row>
    <row r="471" spans="1:44">
      <c r="A471">
        <f ca="1">ROW(Source!A263)</f>
        <v>263</v>
      </c>
      <c r="B471">
        <v>39279898</v>
      </c>
      <c r="C471">
        <v>39279889</v>
      </c>
      <c r="D471">
        <v>36801792</v>
      </c>
      <c r="E471">
        <v>1</v>
      </c>
      <c r="F471">
        <v>1</v>
      </c>
      <c r="G471">
        <v>1</v>
      </c>
      <c r="H471">
        <v>3</v>
      </c>
      <c r="I471" t="s">
        <v>721</v>
      </c>
      <c r="J471" t="s">
        <v>722</v>
      </c>
      <c r="K471" t="s">
        <v>723</v>
      </c>
      <c r="L471">
        <v>1339</v>
      </c>
      <c r="N471">
        <v>1007</v>
      </c>
      <c r="O471" t="s">
        <v>1249</v>
      </c>
      <c r="P471" t="s">
        <v>1249</v>
      </c>
      <c r="Q471">
        <v>1</v>
      </c>
      <c r="X471">
        <v>0.69</v>
      </c>
      <c r="Y471">
        <v>2.44</v>
      </c>
      <c r="Z471">
        <v>0</v>
      </c>
      <c r="AA471">
        <v>0</v>
      </c>
      <c r="AB471">
        <v>0</v>
      </c>
      <c r="AC471">
        <v>0</v>
      </c>
      <c r="AD471">
        <v>1</v>
      </c>
      <c r="AE471">
        <v>0</v>
      </c>
      <c r="AF471" t="s">
        <v>1067</v>
      </c>
      <c r="AG471">
        <v>0.69</v>
      </c>
      <c r="AH471">
        <v>2</v>
      </c>
      <c r="AI471">
        <v>39279898</v>
      </c>
      <c r="AJ471">
        <v>486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</row>
    <row r="472" spans="1:44">
      <c r="A472">
        <f ca="1">ROW(Source!A263)</f>
        <v>263</v>
      </c>
      <c r="B472">
        <v>39279899</v>
      </c>
      <c r="C472">
        <v>39279889</v>
      </c>
      <c r="D472">
        <v>36802469</v>
      </c>
      <c r="E472">
        <v>1</v>
      </c>
      <c r="F472">
        <v>1</v>
      </c>
      <c r="G472">
        <v>1</v>
      </c>
      <c r="H472">
        <v>3</v>
      </c>
      <c r="I472" t="s">
        <v>929</v>
      </c>
      <c r="J472" t="s">
        <v>930</v>
      </c>
      <c r="K472" t="s">
        <v>931</v>
      </c>
      <c r="L472">
        <v>1346</v>
      </c>
      <c r="N472">
        <v>1009</v>
      </c>
      <c r="O472" t="s">
        <v>1227</v>
      </c>
      <c r="P472" t="s">
        <v>1227</v>
      </c>
      <c r="Q472">
        <v>1</v>
      </c>
      <c r="X472">
        <v>0.06</v>
      </c>
      <c r="Y472">
        <v>37.29</v>
      </c>
      <c r="Z472">
        <v>0</v>
      </c>
      <c r="AA472">
        <v>0</v>
      </c>
      <c r="AB472">
        <v>0</v>
      </c>
      <c r="AC472">
        <v>0</v>
      </c>
      <c r="AD472">
        <v>1</v>
      </c>
      <c r="AE472">
        <v>0</v>
      </c>
      <c r="AF472" t="s">
        <v>1067</v>
      </c>
      <c r="AG472">
        <v>0.06</v>
      </c>
      <c r="AH472">
        <v>2</v>
      </c>
      <c r="AI472">
        <v>39279899</v>
      </c>
      <c r="AJ472">
        <v>487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</row>
    <row r="473" spans="1:44">
      <c r="A473">
        <f ca="1">ROW(Source!A263)</f>
        <v>263</v>
      </c>
      <c r="B473">
        <v>39279900</v>
      </c>
      <c r="C473">
        <v>39279889</v>
      </c>
      <c r="D473">
        <v>36803201</v>
      </c>
      <c r="E473">
        <v>1</v>
      </c>
      <c r="F473">
        <v>1</v>
      </c>
      <c r="G473">
        <v>1</v>
      </c>
      <c r="H473">
        <v>3</v>
      </c>
      <c r="I473" t="s">
        <v>974</v>
      </c>
      <c r="J473" t="s">
        <v>975</v>
      </c>
      <c r="K473" t="s">
        <v>976</v>
      </c>
      <c r="L473">
        <v>1348</v>
      </c>
      <c r="N473">
        <v>1009</v>
      </c>
      <c r="O473" t="s">
        <v>1097</v>
      </c>
      <c r="P473" t="s">
        <v>1097</v>
      </c>
      <c r="Q473">
        <v>1000</v>
      </c>
      <c r="X473">
        <v>1.7000000000000001E-4</v>
      </c>
      <c r="Y473">
        <v>13560</v>
      </c>
      <c r="Z473">
        <v>0</v>
      </c>
      <c r="AA473">
        <v>0</v>
      </c>
      <c r="AB473">
        <v>0</v>
      </c>
      <c r="AC473">
        <v>0</v>
      </c>
      <c r="AD473">
        <v>1</v>
      </c>
      <c r="AE473">
        <v>0</v>
      </c>
      <c r="AF473" t="s">
        <v>1067</v>
      </c>
      <c r="AG473">
        <v>1.7000000000000001E-4</v>
      </c>
      <c r="AH473">
        <v>2</v>
      </c>
      <c r="AI473">
        <v>39279900</v>
      </c>
      <c r="AJ473">
        <v>488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</row>
    <row r="474" spans="1:44">
      <c r="A474">
        <f ca="1">ROW(Source!A263)</f>
        <v>263</v>
      </c>
      <c r="B474">
        <v>39279901</v>
      </c>
      <c r="C474">
        <v>39279889</v>
      </c>
      <c r="D474">
        <v>36806524</v>
      </c>
      <c r="E474">
        <v>1</v>
      </c>
      <c r="F474">
        <v>1</v>
      </c>
      <c r="G474">
        <v>1</v>
      </c>
      <c r="H474">
        <v>3</v>
      </c>
      <c r="I474" t="s">
        <v>977</v>
      </c>
      <c r="J474" t="s">
        <v>978</v>
      </c>
      <c r="K474" t="s">
        <v>979</v>
      </c>
      <c r="L474">
        <v>1346</v>
      </c>
      <c r="N474">
        <v>1009</v>
      </c>
      <c r="O474" t="s">
        <v>1227</v>
      </c>
      <c r="P474" t="s">
        <v>1227</v>
      </c>
      <c r="Q474">
        <v>1</v>
      </c>
      <c r="X474">
        <v>2.5000000000000001E-3</v>
      </c>
      <c r="Y474">
        <v>2.15</v>
      </c>
      <c r="Z474">
        <v>0</v>
      </c>
      <c r="AA474">
        <v>0</v>
      </c>
      <c r="AB474">
        <v>0</v>
      </c>
      <c r="AC474">
        <v>0</v>
      </c>
      <c r="AD474">
        <v>1</v>
      </c>
      <c r="AE474">
        <v>0</v>
      </c>
      <c r="AF474" t="s">
        <v>1067</v>
      </c>
      <c r="AG474">
        <v>2.5000000000000001E-3</v>
      </c>
      <c r="AH474">
        <v>2</v>
      </c>
      <c r="AI474">
        <v>39279901</v>
      </c>
      <c r="AJ474">
        <v>489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</row>
    <row r="475" spans="1:44">
      <c r="A475">
        <f ca="1">ROW(Source!A263)</f>
        <v>263</v>
      </c>
      <c r="B475">
        <v>39279902</v>
      </c>
      <c r="C475">
        <v>39279889</v>
      </c>
      <c r="D475">
        <v>36838223</v>
      </c>
      <c r="E475">
        <v>1</v>
      </c>
      <c r="F475">
        <v>1</v>
      </c>
      <c r="G475">
        <v>1</v>
      </c>
      <c r="H475">
        <v>3</v>
      </c>
      <c r="I475" t="s">
        <v>938</v>
      </c>
      <c r="J475" t="s">
        <v>939</v>
      </c>
      <c r="K475" t="s">
        <v>940</v>
      </c>
      <c r="L475">
        <v>1348</v>
      </c>
      <c r="N475">
        <v>1009</v>
      </c>
      <c r="O475" t="s">
        <v>1097</v>
      </c>
      <c r="P475" t="s">
        <v>1097</v>
      </c>
      <c r="Q475">
        <v>1000</v>
      </c>
      <c r="X475">
        <v>4.4000000000000002E-4</v>
      </c>
      <c r="Y475">
        <v>15119</v>
      </c>
      <c r="Z475">
        <v>0</v>
      </c>
      <c r="AA475">
        <v>0</v>
      </c>
      <c r="AB475">
        <v>0</v>
      </c>
      <c r="AC475">
        <v>0</v>
      </c>
      <c r="AD475">
        <v>1</v>
      </c>
      <c r="AE475">
        <v>0</v>
      </c>
      <c r="AF475" t="s">
        <v>1067</v>
      </c>
      <c r="AG475">
        <v>4.4000000000000002E-4</v>
      </c>
      <c r="AH475">
        <v>2</v>
      </c>
      <c r="AI475">
        <v>39279902</v>
      </c>
      <c r="AJ475">
        <v>490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</row>
    <row r="476" spans="1:44">
      <c r="A476">
        <f ca="1">ROW(Source!A263)</f>
        <v>263</v>
      </c>
      <c r="B476">
        <v>39279903</v>
      </c>
      <c r="C476">
        <v>39279889</v>
      </c>
      <c r="D476">
        <v>36838951</v>
      </c>
      <c r="E476">
        <v>1</v>
      </c>
      <c r="F476">
        <v>1</v>
      </c>
      <c r="G476">
        <v>1</v>
      </c>
      <c r="H476">
        <v>3</v>
      </c>
      <c r="I476" t="s">
        <v>941</v>
      </c>
      <c r="J476" t="s">
        <v>942</v>
      </c>
      <c r="K476" t="s">
        <v>943</v>
      </c>
      <c r="L476">
        <v>1348</v>
      </c>
      <c r="N476">
        <v>1009</v>
      </c>
      <c r="O476" t="s">
        <v>1097</v>
      </c>
      <c r="P476" t="s">
        <v>1097</v>
      </c>
      <c r="Q476">
        <v>1000</v>
      </c>
      <c r="X476">
        <v>5.2999999999999998E-4</v>
      </c>
      <c r="Y476">
        <v>16950</v>
      </c>
      <c r="Z476">
        <v>0</v>
      </c>
      <c r="AA476">
        <v>0</v>
      </c>
      <c r="AB476">
        <v>0</v>
      </c>
      <c r="AC476">
        <v>0</v>
      </c>
      <c r="AD476">
        <v>1</v>
      </c>
      <c r="AE476">
        <v>0</v>
      </c>
      <c r="AF476" t="s">
        <v>1067</v>
      </c>
      <c r="AG476">
        <v>5.2999999999999998E-4</v>
      </c>
      <c r="AH476">
        <v>2</v>
      </c>
      <c r="AI476">
        <v>39279903</v>
      </c>
      <c r="AJ476">
        <v>491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</row>
    <row r="477" spans="1:44">
      <c r="A477">
        <f ca="1">ROW(Source!A263)</f>
        <v>263</v>
      </c>
      <c r="B477">
        <v>39279904</v>
      </c>
      <c r="C477">
        <v>39279889</v>
      </c>
      <c r="D477">
        <v>36797634</v>
      </c>
      <c r="E477">
        <v>17</v>
      </c>
      <c r="F477">
        <v>1</v>
      </c>
      <c r="G477">
        <v>1</v>
      </c>
      <c r="H477">
        <v>3</v>
      </c>
      <c r="I477" t="s">
        <v>1015</v>
      </c>
      <c r="J477" t="s">
        <v>1067</v>
      </c>
      <c r="K477" t="s">
        <v>1019</v>
      </c>
      <c r="L477">
        <v>1354</v>
      </c>
      <c r="N477">
        <v>1010</v>
      </c>
      <c r="O477" t="s">
        <v>86</v>
      </c>
      <c r="P477" t="s">
        <v>86</v>
      </c>
      <c r="Q477">
        <v>1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1</v>
      </c>
      <c r="AD477">
        <v>0</v>
      </c>
      <c r="AE477">
        <v>0</v>
      </c>
      <c r="AF477" t="s">
        <v>1067</v>
      </c>
      <c r="AG477">
        <v>0</v>
      </c>
      <c r="AH477">
        <v>3</v>
      </c>
      <c r="AI477">
        <v>-1</v>
      </c>
      <c r="AJ477" t="s">
        <v>1067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</row>
    <row r="478" spans="1:44">
      <c r="A478">
        <f ca="1">ROW(Source!A263)</f>
        <v>263</v>
      </c>
      <c r="B478">
        <v>39279905</v>
      </c>
      <c r="C478">
        <v>39279889</v>
      </c>
      <c r="D478">
        <v>36797622</v>
      </c>
      <c r="E478">
        <v>17</v>
      </c>
      <c r="F478">
        <v>1</v>
      </c>
      <c r="G478">
        <v>1</v>
      </c>
      <c r="H478">
        <v>3</v>
      </c>
      <c r="I478" t="s">
        <v>446</v>
      </c>
      <c r="J478" t="s">
        <v>1067</v>
      </c>
      <c r="K478" t="s">
        <v>447</v>
      </c>
      <c r="L478">
        <v>1346</v>
      </c>
      <c r="N478">
        <v>1009</v>
      </c>
      <c r="O478" t="s">
        <v>1227</v>
      </c>
      <c r="P478" t="s">
        <v>1227</v>
      </c>
      <c r="Q478">
        <v>1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1</v>
      </c>
      <c r="AD478">
        <v>0</v>
      </c>
      <c r="AE478">
        <v>0</v>
      </c>
      <c r="AF478" t="s">
        <v>1067</v>
      </c>
      <c r="AG478">
        <v>0</v>
      </c>
      <c r="AH478">
        <v>3</v>
      </c>
      <c r="AI478">
        <v>-1</v>
      </c>
      <c r="AJ478" t="s">
        <v>1067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</row>
    <row r="479" spans="1:44">
      <c r="A479">
        <f ca="1">ROW(Source!A263)</f>
        <v>263</v>
      </c>
      <c r="B479">
        <v>39279906</v>
      </c>
      <c r="C479">
        <v>39279889</v>
      </c>
      <c r="D479">
        <v>36797635</v>
      </c>
      <c r="E479">
        <v>17</v>
      </c>
      <c r="F479">
        <v>1</v>
      </c>
      <c r="G479">
        <v>1</v>
      </c>
      <c r="H479">
        <v>3</v>
      </c>
      <c r="I479" t="s">
        <v>431</v>
      </c>
      <c r="J479" t="s">
        <v>1067</v>
      </c>
      <c r="K479" t="s">
        <v>432</v>
      </c>
      <c r="L479">
        <v>1301</v>
      </c>
      <c r="N479">
        <v>1003</v>
      </c>
      <c r="O479" t="s">
        <v>171</v>
      </c>
      <c r="P479" t="s">
        <v>171</v>
      </c>
      <c r="Q479">
        <v>1</v>
      </c>
      <c r="X479">
        <v>100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 t="s">
        <v>1067</v>
      </c>
      <c r="AG479">
        <v>100</v>
      </c>
      <c r="AH479">
        <v>2</v>
      </c>
      <c r="AI479">
        <v>39279906</v>
      </c>
      <c r="AJ479">
        <v>494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</row>
    <row r="480" spans="1:44">
      <c r="A480">
        <f ca="1">ROW(Source!A267)</f>
        <v>267</v>
      </c>
      <c r="B480">
        <v>39279911</v>
      </c>
      <c r="C480">
        <v>39279910</v>
      </c>
      <c r="D480">
        <v>37071037</v>
      </c>
      <c r="E480">
        <v>1</v>
      </c>
      <c r="F480">
        <v>1</v>
      </c>
      <c r="G480">
        <v>1</v>
      </c>
      <c r="H480">
        <v>1</v>
      </c>
      <c r="I480" t="s">
        <v>658</v>
      </c>
      <c r="J480" t="s">
        <v>1067</v>
      </c>
      <c r="K480" t="s">
        <v>659</v>
      </c>
      <c r="L480">
        <v>1191</v>
      </c>
      <c r="N480">
        <v>1013</v>
      </c>
      <c r="O480" t="s">
        <v>574</v>
      </c>
      <c r="P480" t="s">
        <v>574</v>
      </c>
      <c r="Q480">
        <v>1</v>
      </c>
      <c r="X480">
        <v>32.97</v>
      </c>
      <c r="Y480">
        <v>0</v>
      </c>
      <c r="Z480">
        <v>0</v>
      </c>
      <c r="AA480">
        <v>0</v>
      </c>
      <c r="AB480">
        <v>9.6199999999999992</v>
      </c>
      <c r="AC480">
        <v>0</v>
      </c>
      <c r="AD480">
        <v>1</v>
      </c>
      <c r="AE480">
        <v>1</v>
      </c>
      <c r="AF480" t="s">
        <v>1083</v>
      </c>
      <c r="AG480">
        <v>37.915499999999994</v>
      </c>
      <c r="AH480">
        <v>2</v>
      </c>
      <c r="AI480">
        <v>39279911</v>
      </c>
      <c r="AJ480">
        <v>495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</row>
    <row r="481" spans="1:44">
      <c r="A481">
        <f ca="1">ROW(Source!A267)</f>
        <v>267</v>
      </c>
      <c r="B481">
        <v>39279912</v>
      </c>
      <c r="C481">
        <v>39279910</v>
      </c>
      <c r="D481">
        <v>37064876</v>
      </c>
      <c r="E481">
        <v>1</v>
      </c>
      <c r="F481">
        <v>1</v>
      </c>
      <c r="G481">
        <v>1</v>
      </c>
      <c r="H481">
        <v>1</v>
      </c>
      <c r="I481" t="s">
        <v>575</v>
      </c>
      <c r="J481" t="s">
        <v>1067</v>
      </c>
      <c r="K481" t="s">
        <v>576</v>
      </c>
      <c r="L481">
        <v>1191</v>
      </c>
      <c r="N481">
        <v>1013</v>
      </c>
      <c r="O481" t="s">
        <v>574</v>
      </c>
      <c r="P481" t="s">
        <v>574</v>
      </c>
      <c r="Q481">
        <v>1</v>
      </c>
      <c r="X481">
        <v>0.5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1</v>
      </c>
      <c r="AE481">
        <v>2</v>
      </c>
      <c r="AF481" t="s">
        <v>1082</v>
      </c>
      <c r="AG481">
        <v>0.625</v>
      </c>
      <c r="AH481">
        <v>2</v>
      </c>
      <c r="AI481">
        <v>39279912</v>
      </c>
      <c r="AJ481">
        <v>496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</row>
    <row r="482" spans="1:44">
      <c r="A482">
        <f ca="1">ROW(Source!A267)</f>
        <v>267</v>
      </c>
      <c r="B482">
        <v>39279913</v>
      </c>
      <c r="C482">
        <v>39279910</v>
      </c>
      <c r="D482">
        <v>36882057</v>
      </c>
      <c r="E482">
        <v>1</v>
      </c>
      <c r="F482">
        <v>1</v>
      </c>
      <c r="G482">
        <v>1</v>
      </c>
      <c r="H482">
        <v>2</v>
      </c>
      <c r="I482" t="s">
        <v>926</v>
      </c>
      <c r="J482" t="s">
        <v>927</v>
      </c>
      <c r="K482" t="s">
        <v>928</v>
      </c>
      <c r="L482">
        <v>1368</v>
      </c>
      <c r="N482">
        <v>1011</v>
      </c>
      <c r="O482" t="s">
        <v>580</v>
      </c>
      <c r="P482" t="s">
        <v>580</v>
      </c>
      <c r="Q482">
        <v>1</v>
      </c>
      <c r="X482">
        <v>0.08</v>
      </c>
      <c r="Y482">
        <v>0</v>
      </c>
      <c r="Z482">
        <v>86.4</v>
      </c>
      <c r="AA482">
        <v>13.5</v>
      </c>
      <c r="AB482">
        <v>0</v>
      </c>
      <c r="AC482">
        <v>0</v>
      </c>
      <c r="AD482">
        <v>1</v>
      </c>
      <c r="AE482">
        <v>0</v>
      </c>
      <c r="AF482" t="s">
        <v>1082</v>
      </c>
      <c r="AG482">
        <v>0.1</v>
      </c>
      <c r="AH482">
        <v>2</v>
      </c>
      <c r="AI482">
        <v>39279913</v>
      </c>
      <c r="AJ482">
        <v>497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</row>
    <row r="483" spans="1:44">
      <c r="A483">
        <f ca="1">ROW(Source!A267)</f>
        <v>267</v>
      </c>
      <c r="B483">
        <v>39279914</v>
      </c>
      <c r="C483">
        <v>39279910</v>
      </c>
      <c r="D483">
        <v>36882159</v>
      </c>
      <c r="E483">
        <v>1</v>
      </c>
      <c r="F483">
        <v>1</v>
      </c>
      <c r="G483">
        <v>1</v>
      </c>
      <c r="H483">
        <v>2</v>
      </c>
      <c r="I483" t="s">
        <v>586</v>
      </c>
      <c r="J483" t="s">
        <v>587</v>
      </c>
      <c r="K483" t="s">
        <v>588</v>
      </c>
      <c r="L483">
        <v>1368</v>
      </c>
      <c r="N483">
        <v>1011</v>
      </c>
      <c r="O483" t="s">
        <v>580</v>
      </c>
      <c r="P483" t="s">
        <v>580</v>
      </c>
      <c r="Q483">
        <v>1</v>
      </c>
      <c r="X483">
        <v>7.0000000000000007E-2</v>
      </c>
      <c r="Y483">
        <v>0</v>
      </c>
      <c r="Z483">
        <v>111.99</v>
      </c>
      <c r="AA483">
        <v>13.5</v>
      </c>
      <c r="AB483">
        <v>0</v>
      </c>
      <c r="AC483">
        <v>0</v>
      </c>
      <c r="AD483">
        <v>1</v>
      </c>
      <c r="AE483">
        <v>0</v>
      </c>
      <c r="AF483" t="s">
        <v>1082</v>
      </c>
      <c r="AG483">
        <v>8.7500000000000008E-2</v>
      </c>
      <c r="AH483">
        <v>2</v>
      </c>
      <c r="AI483">
        <v>39279914</v>
      </c>
      <c r="AJ483">
        <v>498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</row>
    <row r="484" spans="1:44">
      <c r="A484">
        <f ca="1">ROW(Source!A267)</f>
        <v>267</v>
      </c>
      <c r="B484">
        <v>39279915</v>
      </c>
      <c r="C484">
        <v>39279910</v>
      </c>
      <c r="D484">
        <v>36883554</v>
      </c>
      <c r="E484">
        <v>1</v>
      </c>
      <c r="F484">
        <v>1</v>
      </c>
      <c r="G484">
        <v>1</v>
      </c>
      <c r="H484">
        <v>2</v>
      </c>
      <c r="I484" t="s">
        <v>577</v>
      </c>
      <c r="J484" t="s">
        <v>578</v>
      </c>
      <c r="K484" t="s">
        <v>579</v>
      </c>
      <c r="L484">
        <v>1368</v>
      </c>
      <c r="N484">
        <v>1011</v>
      </c>
      <c r="O484" t="s">
        <v>580</v>
      </c>
      <c r="P484" t="s">
        <v>580</v>
      </c>
      <c r="Q484">
        <v>1</v>
      </c>
      <c r="X484">
        <v>0.35</v>
      </c>
      <c r="Y484">
        <v>0</v>
      </c>
      <c r="Z484">
        <v>65.709999999999994</v>
      </c>
      <c r="AA484">
        <v>11.6</v>
      </c>
      <c r="AB484">
        <v>0</v>
      </c>
      <c r="AC484">
        <v>0</v>
      </c>
      <c r="AD484">
        <v>1</v>
      </c>
      <c r="AE484">
        <v>0</v>
      </c>
      <c r="AF484" t="s">
        <v>1082</v>
      </c>
      <c r="AG484">
        <v>0.4375</v>
      </c>
      <c r="AH484">
        <v>2</v>
      </c>
      <c r="AI484">
        <v>39279915</v>
      </c>
      <c r="AJ484">
        <v>499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</row>
    <row r="485" spans="1:44">
      <c r="A485">
        <f ca="1">ROW(Source!A267)</f>
        <v>267</v>
      </c>
      <c r="B485">
        <v>39279916</v>
      </c>
      <c r="C485">
        <v>39279910</v>
      </c>
      <c r="D485">
        <v>36883789</v>
      </c>
      <c r="E485">
        <v>1</v>
      </c>
      <c r="F485">
        <v>1</v>
      </c>
      <c r="G485">
        <v>1</v>
      </c>
      <c r="H485">
        <v>2</v>
      </c>
      <c r="I485" t="s">
        <v>592</v>
      </c>
      <c r="J485" t="s">
        <v>593</v>
      </c>
      <c r="K485" t="s">
        <v>594</v>
      </c>
      <c r="L485">
        <v>1368</v>
      </c>
      <c r="N485">
        <v>1011</v>
      </c>
      <c r="O485" t="s">
        <v>580</v>
      </c>
      <c r="P485" t="s">
        <v>580</v>
      </c>
      <c r="Q485">
        <v>1</v>
      </c>
      <c r="X485">
        <v>1.1499999999999999</v>
      </c>
      <c r="Y485">
        <v>0</v>
      </c>
      <c r="Z485">
        <v>1.2</v>
      </c>
      <c r="AA485">
        <v>0</v>
      </c>
      <c r="AB485">
        <v>0</v>
      </c>
      <c r="AC485">
        <v>0</v>
      </c>
      <c r="AD485">
        <v>1</v>
      </c>
      <c r="AE485">
        <v>0</v>
      </c>
      <c r="AF485" t="s">
        <v>1082</v>
      </c>
      <c r="AG485">
        <v>1.4375</v>
      </c>
      <c r="AH485">
        <v>2</v>
      </c>
      <c r="AI485">
        <v>39279916</v>
      </c>
      <c r="AJ485">
        <v>500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</row>
    <row r="486" spans="1:44">
      <c r="A486">
        <f ca="1">ROW(Source!A267)</f>
        <v>267</v>
      </c>
      <c r="B486">
        <v>39279917</v>
      </c>
      <c r="C486">
        <v>39279910</v>
      </c>
      <c r="D486">
        <v>36800141</v>
      </c>
      <c r="E486">
        <v>1</v>
      </c>
      <c r="F486">
        <v>1</v>
      </c>
      <c r="G486">
        <v>1</v>
      </c>
      <c r="H486">
        <v>3</v>
      </c>
      <c r="I486" t="s">
        <v>971</v>
      </c>
      <c r="J486" t="s">
        <v>972</v>
      </c>
      <c r="K486" t="s">
        <v>973</v>
      </c>
      <c r="L486">
        <v>1348</v>
      </c>
      <c r="N486">
        <v>1009</v>
      </c>
      <c r="O486" t="s">
        <v>1097</v>
      </c>
      <c r="P486" t="s">
        <v>1097</v>
      </c>
      <c r="Q486">
        <v>1000</v>
      </c>
      <c r="X486">
        <v>1.2999999999999999E-4</v>
      </c>
      <c r="Y486">
        <v>32830</v>
      </c>
      <c r="Z486">
        <v>0</v>
      </c>
      <c r="AA486">
        <v>0</v>
      </c>
      <c r="AB486">
        <v>0</v>
      </c>
      <c r="AC486">
        <v>0</v>
      </c>
      <c r="AD486">
        <v>1</v>
      </c>
      <c r="AE486">
        <v>0</v>
      </c>
      <c r="AF486" t="s">
        <v>1067</v>
      </c>
      <c r="AG486">
        <v>1.2999999999999999E-4</v>
      </c>
      <c r="AH486">
        <v>2</v>
      </c>
      <c r="AI486">
        <v>39279917</v>
      </c>
      <c r="AJ486">
        <v>501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</row>
    <row r="487" spans="1:44">
      <c r="A487">
        <f ca="1">ROW(Source!A267)</f>
        <v>267</v>
      </c>
      <c r="B487">
        <v>39279918</v>
      </c>
      <c r="C487">
        <v>39279910</v>
      </c>
      <c r="D487">
        <v>36800159</v>
      </c>
      <c r="E487">
        <v>1</v>
      </c>
      <c r="F487">
        <v>1</v>
      </c>
      <c r="G487">
        <v>1</v>
      </c>
      <c r="H487">
        <v>3</v>
      </c>
      <c r="I487" t="s">
        <v>598</v>
      </c>
      <c r="J487" t="s">
        <v>599</v>
      </c>
      <c r="K487" t="s">
        <v>600</v>
      </c>
      <c r="L487">
        <v>1339</v>
      </c>
      <c r="N487">
        <v>1007</v>
      </c>
      <c r="O487" t="s">
        <v>1249</v>
      </c>
      <c r="P487" t="s">
        <v>1249</v>
      </c>
      <c r="Q487">
        <v>1</v>
      </c>
      <c r="X487">
        <v>0.28100000000000003</v>
      </c>
      <c r="Y487">
        <v>6.22</v>
      </c>
      <c r="Z487">
        <v>0</v>
      </c>
      <c r="AA487">
        <v>0</v>
      </c>
      <c r="AB487">
        <v>0</v>
      </c>
      <c r="AC487">
        <v>0</v>
      </c>
      <c r="AD487">
        <v>1</v>
      </c>
      <c r="AE487">
        <v>0</v>
      </c>
      <c r="AF487" t="s">
        <v>1067</v>
      </c>
      <c r="AG487">
        <v>0.28100000000000003</v>
      </c>
      <c r="AH487">
        <v>2</v>
      </c>
      <c r="AI487">
        <v>39279918</v>
      </c>
      <c r="AJ487">
        <v>502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</row>
    <row r="488" spans="1:44">
      <c r="A488">
        <f ca="1">ROW(Source!A267)</f>
        <v>267</v>
      </c>
      <c r="B488">
        <v>39279919</v>
      </c>
      <c r="C488">
        <v>39279910</v>
      </c>
      <c r="D488">
        <v>36801792</v>
      </c>
      <c r="E488">
        <v>1</v>
      </c>
      <c r="F488">
        <v>1</v>
      </c>
      <c r="G488">
        <v>1</v>
      </c>
      <c r="H488">
        <v>3</v>
      </c>
      <c r="I488" t="s">
        <v>721</v>
      </c>
      <c r="J488" t="s">
        <v>722</v>
      </c>
      <c r="K488" t="s">
        <v>723</v>
      </c>
      <c r="L488">
        <v>1339</v>
      </c>
      <c r="N488">
        <v>1007</v>
      </c>
      <c r="O488" t="s">
        <v>1249</v>
      </c>
      <c r="P488" t="s">
        <v>1249</v>
      </c>
      <c r="Q488">
        <v>1</v>
      </c>
      <c r="X488">
        <v>0.44</v>
      </c>
      <c r="Y488">
        <v>2.44</v>
      </c>
      <c r="Z488">
        <v>0</v>
      </c>
      <c r="AA488">
        <v>0</v>
      </c>
      <c r="AB488">
        <v>0</v>
      </c>
      <c r="AC488">
        <v>0</v>
      </c>
      <c r="AD488">
        <v>1</v>
      </c>
      <c r="AE488">
        <v>0</v>
      </c>
      <c r="AF488" t="s">
        <v>1067</v>
      </c>
      <c r="AG488">
        <v>0.44</v>
      </c>
      <c r="AH488">
        <v>2</v>
      </c>
      <c r="AI488">
        <v>39279919</v>
      </c>
      <c r="AJ488">
        <v>503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</row>
    <row r="489" spans="1:44">
      <c r="A489">
        <f ca="1">ROW(Source!A267)</f>
        <v>267</v>
      </c>
      <c r="B489">
        <v>39279920</v>
      </c>
      <c r="C489">
        <v>39279910</v>
      </c>
      <c r="D489">
        <v>36802469</v>
      </c>
      <c r="E489">
        <v>1</v>
      </c>
      <c r="F489">
        <v>1</v>
      </c>
      <c r="G489">
        <v>1</v>
      </c>
      <c r="H489">
        <v>3</v>
      </c>
      <c r="I489" t="s">
        <v>929</v>
      </c>
      <c r="J489" t="s">
        <v>930</v>
      </c>
      <c r="K489" t="s">
        <v>931</v>
      </c>
      <c r="L489">
        <v>1346</v>
      </c>
      <c r="N489">
        <v>1009</v>
      </c>
      <c r="O489" t="s">
        <v>1227</v>
      </c>
      <c r="P489" t="s">
        <v>1227</v>
      </c>
      <c r="Q489">
        <v>1</v>
      </c>
      <c r="X489">
        <v>0.06</v>
      </c>
      <c r="Y489">
        <v>37.29</v>
      </c>
      <c r="Z489">
        <v>0</v>
      </c>
      <c r="AA489">
        <v>0</v>
      </c>
      <c r="AB489">
        <v>0</v>
      </c>
      <c r="AC489">
        <v>0</v>
      </c>
      <c r="AD489">
        <v>1</v>
      </c>
      <c r="AE489">
        <v>0</v>
      </c>
      <c r="AF489" t="s">
        <v>1067</v>
      </c>
      <c r="AG489">
        <v>0.06</v>
      </c>
      <c r="AH489">
        <v>2</v>
      </c>
      <c r="AI489">
        <v>39279920</v>
      </c>
      <c r="AJ489">
        <v>504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</row>
    <row r="490" spans="1:44">
      <c r="A490">
        <f ca="1">ROW(Source!A267)</f>
        <v>267</v>
      </c>
      <c r="B490">
        <v>39279921</v>
      </c>
      <c r="C490">
        <v>39279910</v>
      </c>
      <c r="D490">
        <v>36803201</v>
      </c>
      <c r="E490">
        <v>1</v>
      </c>
      <c r="F490">
        <v>1</v>
      </c>
      <c r="G490">
        <v>1</v>
      </c>
      <c r="H490">
        <v>3</v>
      </c>
      <c r="I490" t="s">
        <v>974</v>
      </c>
      <c r="J490" t="s">
        <v>975</v>
      </c>
      <c r="K490" t="s">
        <v>976</v>
      </c>
      <c r="L490">
        <v>1348</v>
      </c>
      <c r="N490">
        <v>1009</v>
      </c>
      <c r="O490" t="s">
        <v>1097</v>
      </c>
      <c r="P490" t="s">
        <v>1097</v>
      </c>
      <c r="Q490">
        <v>1000</v>
      </c>
      <c r="X490">
        <v>1.7000000000000001E-4</v>
      </c>
      <c r="Y490">
        <v>13560</v>
      </c>
      <c r="Z490">
        <v>0</v>
      </c>
      <c r="AA490">
        <v>0</v>
      </c>
      <c r="AB490">
        <v>0</v>
      </c>
      <c r="AC490">
        <v>0</v>
      </c>
      <c r="AD490">
        <v>1</v>
      </c>
      <c r="AE490">
        <v>0</v>
      </c>
      <c r="AF490" t="s">
        <v>1067</v>
      </c>
      <c r="AG490">
        <v>1.7000000000000001E-4</v>
      </c>
      <c r="AH490">
        <v>2</v>
      </c>
      <c r="AI490">
        <v>39279921</v>
      </c>
      <c r="AJ490">
        <v>505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</row>
    <row r="491" spans="1:44">
      <c r="A491">
        <f ca="1">ROW(Source!A267)</f>
        <v>267</v>
      </c>
      <c r="B491">
        <v>39279922</v>
      </c>
      <c r="C491">
        <v>39279910</v>
      </c>
      <c r="D491">
        <v>36806524</v>
      </c>
      <c r="E491">
        <v>1</v>
      </c>
      <c r="F491">
        <v>1</v>
      </c>
      <c r="G491">
        <v>1</v>
      </c>
      <c r="H491">
        <v>3</v>
      </c>
      <c r="I491" t="s">
        <v>977</v>
      </c>
      <c r="J491" t="s">
        <v>978</v>
      </c>
      <c r="K491" t="s">
        <v>979</v>
      </c>
      <c r="L491">
        <v>1346</v>
      </c>
      <c r="N491">
        <v>1009</v>
      </c>
      <c r="O491" t="s">
        <v>1227</v>
      </c>
      <c r="P491" t="s">
        <v>1227</v>
      </c>
      <c r="Q491">
        <v>1</v>
      </c>
      <c r="X491">
        <v>1.6000000000000001E-3</v>
      </c>
      <c r="Y491">
        <v>2.15</v>
      </c>
      <c r="Z491">
        <v>0</v>
      </c>
      <c r="AA491">
        <v>0</v>
      </c>
      <c r="AB491">
        <v>0</v>
      </c>
      <c r="AC491">
        <v>0</v>
      </c>
      <c r="AD491">
        <v>1</v>
      </c>
      <c r="AE491">
        <v>0</v>
      </c>
      <c r="AF491" t="s">
        <v>1067</v>
      </c>
      <c r="AG491">
        <v>1.6000000000000001E-3</v>
      </c>
      <c r="AH491">
        <v>2</v>
      </c>
      <c r="AI491">
        <v>39279922</v>
      </c>
      <c r="AJ491">
        <v>506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</row>
    <row r="492" spans="1:44">
      <c r="A492">
        <f ca="1">ROW(Source!A267)</f>
        <v>267</v>
      </c>
      <c r="B492">
        <v>39279923</v>
      </c>
      <c r="C492">
        <v>39279910</v>
      </c>
      <c r="D492">
        <v>36838223</v>
      </c>
      <c r="E492">
        <v>1</v>
      </c>
      <c r="F492">
        <v>1</v>
      </c>
      <c r="G492">
        <v>1</v>
      </c>
      <c r="H492">
        <v>3</v>
      </c>
      <c r="I492" t="s">
        <v>938</v>
      </c>
      <c r="J492" t="s">
        <v>939</v>
      </c>
      <c r="K492" t="s">
        <v>940</v>
      </c>
      <c r="L492">
        <v>1348</v>
      </c>
      <c r="N492">
        <v>1009</v>
      </c>
      <c r="O492" t="s">
        <v>1097</v>
      </c>
      <c r="P492" t="s">
        <v>1097</v>
      </c>
      <c r="Q492">
        <v>1000</v>
      </c>
      <c r="X492">
        <v>4.4000000000000002E-4</v>
      </c>
      <c r="Y492">
        <v>15119</v>
      </c>
      <c r="Z492">
        <v>0</v>
      </c>
      <c r="AA492">
        <v>0</v>
      </c>
      <c r="AB492">
        <v>0</v>
      </c>
      <c r="AC492">
        <v>0</v>
      </c>
      <c r="AD492">
        <v>1</v>
      </c>
      <c r="AE492">
        <v>0</v>
      </c>
      <c r="AF492" t="s">
        <v>1067</v>
      </c>
      <c r="AG492">
        <v>4.4000000000000002E-4</v>
      </c>
      <c r="AH492">
        <v>2</v>
      </c>
      <c r="AI492">
        <v>39279923</v>
      </c>
      <c r="AJ492">
        <v>507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</row>
    <row r="493" spans="1:44">
      <c r="A493">
        <f ca="1">ROW(Source!A267)</f>
        <v>267</v>
      </c>
      <c r="B493">
        <v>39279924</v>
      </c>
      <c r="C493">
        <v>39279910</v>
      </c>
      <c r="D493">
        <v>36838951</v>
      </c>
      <c r="E493">
        <v>1</v>
      </c>
      <c r="F493">
        <v>1</v>
      </c>
      <c r="G493">
        <v>1</v>
      </c>
      <c r="H493">
        <v>3</v>
      </c>
      <c r="I493" t="s">
        <v>941</v>
      </c>
      <c r="J493" t="s">
        <v>942</v>
      </c>
      <c r="K493" t="s">
        <v>943</v>
      </c>
      <c r="L493">
        <v>1348</v>
      </c>
      <c r="N493">
        <v>1009</v>
      </c>
      <c r="O493" t="s">
        <v>1097</v>
      </c>
      <c r="P493" t="s">
        <v>1097</v>
      </c>
      <c r="Q493">
        <v>1000</v>
      </c>
      <c r="X493">
        <v>5.2999999999999998E-4</v>
      </c>
      <c r="Y493">
        <v>16950</v>
      </c>
      <c r="Z493">
        <v>0</v>
      </c>
      <c r="AA493">
        <v>0</v>
      </c>
      <c r="AB493">
        <v>0</v>
      </c>
      <c r="AC493">
        <v>0</v>
      </c>
      <c r="AD493">
        <v>1</v>
      </c>
      <c r="AE493">
        <v>0</v>
      </c>
      <c r="AF493" t="s">
        <v>1067</v>
      </c>
      <c r="AG493">
        <v>5.2999999999999998E-4</v>
      </c>
      <c r="AH493">
        <v>2</v>
      </c>
      <c r="AI493">
        <v>39279924</v>
      </c>
      <c r="AJ493">
        <v>508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</row>
    <row r="494" spans="1:44">
      <c r="A494">
        <f ca="1">ROW(Source!A267)</f>
        <v>267</v>
      </c>
      <c r="B494">
        <v>39279925</v>
      </c>
      <c r="C494">
        <v>39279910</v>
      </c>
      <c r="D494">
        <v>36797634</v>
      </c>
      <c r="E494">
        <v>17</v>
      </c>
      <c r="F494">
        <v>1</v>
      </c>
      <c r="G494">
        <v>1</v>
      </c>
      <c r="H494">
        <v>3</v>
      </c>
      <c r="I494" t="s">
        <v>1015</v>
      </c>
      <c r="J494" t="s">
        <v>1067</v>
      </c>
      <c r="K494" t="s">
        <v>1019</v>
      </c>
      <c r="L494">
        <v>1354</v>
      </c>
      <c r="N494">
        <v>1010</v>
      </c>
      <c r="O494" t="s">
        <v>86</v>
      </c>
      <c r="P494" t="s">
        <v>86</v>
      </c>
      <c r="Q494">
        <v>1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1</v>
      </c>
      <c r="AD494">
        <v>0</v>
      </c>
      <c r="AE494">
        <v>0</v>
      </c>
      <c r="AF494" t="s">
        <v>1067</v>
      </c>
      <c r="AG494">
        <v>0</v>
      </c>
      <c r="AH494">
        <v>3</v>
      </c>
      <c r="AI494">
        <v>-1</v>
      </c>
      <c r="AJ494" t="s">
        <v>1067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</row>
    <row r="495" spans="1:44">
      <c r="A495">
        <f ca="1">ROW(Source!A267)</f>
        <v>267</v>
      </c>
      <c r="B495">
        <v>39279926</v>
      </c>
      <c r="C495">
        <v>39279910</v>
      </c>
      <c r="D495">
        <v>36797622</v>
      </c>
      <c r="E495">
        <v>17</v>
      </c>
      <c r="F495">
        <v>1</v>
      </c>
      <c r="G495">
        <v>1</v>
      </c>
      <c r="H495">
        <v>3</v>
      </c>
      <c r="I495" t="s">
        <v>446</v>
      </c>
      <c r="J495" t="s">
        <v>1067</v>
      </c>
      <c r="K495" t="s">
        <v>447</v>
      </c>
      <c r="L495">
        <v>1346</v>
      </c>
      <c r="N495">
        <v>1009</v>
      </c>
      <c r="O495" t="s">
        <v>1227</v>
      </c>
      <c r="P495" t="s">
        <v>1227</v>
      </c>
      <c r="Q495">
        <v>1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1</v>
      </c>
      <c r="AD495">
        <v>0</v>
      </c>
      <c r="AE495">
        <v>0</v>
      </c>
      <c r="AF495" t="s">
        <v>1067</v>
      </c>
      <c r="AG495">
        <v>0</v>
      </c>
      <c r="AH495">
        <v>2</v>
      </c>
      <c r="AI495">
        <v>39279926</v>
      </c>
      <c r="AJ495">
        <v>509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</row>
    <row r="496" spans="1:44">
      <c r="A496">
        <f ca="1">ROW(Source!A267)</f>
        <v>267</v>
      </c>
      <c r="B496">
        <v>39279927</v>
      </c>
      <c r="C496">
        <v>39279910</v>
      </c>
      <c r="D496">
        <v>36797635</v>
      </c>
      <c r="E496">
        <v>17</v>
      </c>
      <c r="F496">
        <v>1</v>
      </c>
      <c r="G496">
        <v>1</v>
      </c>
      <c r="H496">
        <v>3</v>
      </c>
      <c r="I496" t="s">
        <v>431</v>
      </c>
      <c r="J496" t="s">
        <v>1067</v>
      </c>
      <c r="K496" t="s">
        <v>432</v>
      </c>
      <c r="L496">
        <v>1301</v>
      </c>
      <c r="N496">
        <v>1003</v>
      </c>
      <c r="O496" t="s">
        <v>171</v>
      </c>
      <c r="P496" t="s">
        <v>171</v>
      </c>
      <c r="Q496">
        <v>1</v>
      </c>
      <c r="X496">
        <v>100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 t="s">
        <v>1067</v>
      </c>
      <c r="AG496">
        <v>100</v>
      </c>
      <c r="AH496">
        <v>2</v>
      </c>
      <c r="AI496">
        <v>39279927</v>
      </c>
      <c r="AJ496">
        <v>512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</row>
    <row r="497" spans="1:44">
      <c r="A497">
        <f ca="1">ROW(Source!A272)</f>
        <v>272</v>
      </c>
      <c r="B497">
        <v>39279932</v>
      </c>
      <c r="C497">
        <v>39279931</v>
      </c>
      <c r="D497">
        <v>37071037</v>
      </c>
      <c r="E497">
        <v>1</v>
      </c>
      <c r="F497">
        <v>1</v>
      </c>
      <c r="G497">
        <v>1</v>
      </c>
      <c r="H497">
        <v>1</v>
      </c>
      <c r="I497" t="s">
        <v>658</v>
      </c>
      <c r="J497" t="s">
        <v>1067</v>
      </c>
      <c r="K497" t="s">
        <v>659</v>
      </c>
      <c r="L497">
        <v>1191</v>
      </c>
      <c r="N497">
        <v>1013</v>
      </c>
      <c r="O497" t="s">
        <v>574</v>
      </c>
      <c r="P497" t="s">
        <v>574</v>
      </c>
      <c r="Q497">
        <v>1</v>
      </c>
      <c r="X497">
        <v>32.97</v>
      </c>
      <c r="Y497">
        <v>0</v>
      </c>
      <c r="Z497">
        <v>0</v>
      </c>
      <c r="AA497">
        <v>0</v>
      </c>
      <c r="AB497">
        <v>9.6199999999999992</v>
      </c>
      <c r="AC497">
        <v>0</v>
      </c>
      <c r="AD497">
        <v>1</v>
      </c>
      <c r="AE497">
        <v>1</v>
      </c>
      <c r="AF497" t="s">
        <v>1083</v>
      </c>
      <c r="AG497">
        <v>37.915499999999994</v>
      </c>
      <c r="AH497">
        <v>2</v>
      </c>
      <c r="AI497">
        <v>39279932</v>
      </c>
      <c r="AJ497">
        <v>513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</row>
    <row r="498" spans="1:44">
      <c r="A498">
        <f ca="1">ROW(Source!A272)</f>
        <v>272</v>
      </c>
      <c r="B498">
        <v>39279933</v>
      </c>
      <c r="C498">
        <v>39279931</v>
      </c>
      <c r="D498">
        <v>37064876</v>
      </c>
      <c r="E498">
        <v>1</v>
      </c>
      <c r="F498">
        <v>1</v>
      </c>
      <c r="G498">
        <v>1</v>
      </c>
      <c r="H498">
        <v>1</v>
      </c>
      <c r="I498" t="s">
        <v>575</v>
      </c>
      <c r="J498" t="s">
        <v>1067</v>
      </c>
      <c r="K498" t="s">
        <v>576</v>
      </c>
      <c r="L498">
        <v>1191</v>
      </c>
      <c r="N498">
        <v>1013</v>
      </c>
      <c r="O498" t="s">
        <v>574</v>
      </c>
      <c r="P498" t="s">
        <v>574</v>
      </c>
      <c r="Q498">
        <v>1</v>
      </c>
      <c r="X498">
        <v>0.5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1</v>
      </c>
      <c r="AE498">
        <v>2</v>
      </c>
      <c r="AF498" t="s">
        <v>1082</v>
      </c>
      <c r="AG498">
        <v>0.625</v>
      </c>
      <c r="AH498">
        <v>2</v>
      </c>
      <c r="AI498">
        <v>39279933</v>
      </c>
      <c r="AJ498">
        <v>514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</row>
    <row r="499" spans="1:44">
      <c r="A499">
        <f ca="1">ROW(Source!A272)</f>
        <v>272</v>
      </c>
      <c r="B499">
        <v>39279934</v>
      </c>
      <c r="C499">
        <v>39279931</v>
      </c>
      <c r="D499">
        <v>36882057</v>
      </c>
      <c r="E499">
        <v>1</v>
      </c>
      <c r="F499">
        <v>1</v>
      </c>
      <c r="G499">
        <v>1</v>
      </c>
      <c r="H499">
        <v>2</v>
      </c>
      <c r="I499" t="s">
        <v>926</v>
      </c>
      <c r="J499" t="s">
        <v>927</v>
      </c>
      <c r="K499" t="s">
        <v>928</v>
      </c>
      <c r="L499">
        <v>1368</v>
      </c>
      <c r="N499">
        <v>1011</v>
      </c>
      <c r="O499" t="s">
        <v>580</v>
      </c>
      <c r="P499" t="s">
        <v>580</v>
      </c>
      <c r="Q499">
        <v>1</v>
      </c>
      <c r="X499">
        <v>0.08</v>
      </c>
      <c r="Y499">
        <v>0</v>
      </c>
      <c r="Z499">
        <v>86.4</v>
      </c>
      <c r="AA499">
        <v>13.5</v>
      </c>
      <c r="AB499">
        <v>0</v>
      </c>
      <c r="AC499">
        <v>0</v>
      </c>
      <c r="AD499">
        <v>1</v>
      </c>
      <c r="AE499">
        <v>0</v>
      </c>
      <c r="AF499" t="s">
        <v>1082</v>
      </c>
      <c r="AG499">
        <v>0.1</v>
      </c>
      <c r="AH499">
        <v>2</v>
      </c>
      <c r="AI499">
        <v>39279934</v>
      </c>
      <c r="AJ499">
        <v>515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</row>
    <row r="500" spans="1:44">
      <c r="A500">
        <f ca="1">ROW(Source!A272)</f>
        <v>272</v>
      </c>
      <c r="B500">
        <v>39279935</v>
      </c>
      <c r="C500">
        <v>39279931</v>
      </c>
      <c r="D500">
        <v>36882159</v>
      </c>
      <c r="E500">
        <v>1</v>
      </c>
      <c r="F500">
        <v>1</v>
      </c>
      <c r="G500">
        <v>1</v>
      </c>
      <c r="H500">
        <v>2</v>
      </c>
      <c r="I500" t="s">
        <v>586</v>
      </c>
      <c r="J500" t="s">
        <v>587</v>
      </c>
      <c r="K500" t="s">
        <v>588</v>
      </c>
      <c r="L500">
        <v>1368</v>
      </c>
      <c r="N500">
        <v>1011</v>
      </c>
      <c r="O500" t="s">
        <v>580</v>
      </c>
      <c r="P500" t="s">
        <v>580</v>
      </c>
      <c r="Q500">
        <v>1</v>
      </c>
      <c r="X500">
        <v>7.0000000000000007E-2</v>
      </c>
      <c r="Y500">
        <v>0</v>
      </c>
      <c r="Z500">
        <v>111.99</v>
      </c>
      <c r="AA500">
        <v>13.5</v>
      </c>
      <c r="AB500">
        <v>0</v>
      </c>
      <c r="AC500">
        <v>0</v>
      </c>
      <c r="AD500">
        <v>1</v>
      </c>
      <c r="AE500">
        <v>0</v>
      </c>
      <c r="AF500" t="s">
        <v>1082</v>
      </c>
      <c r="AG500">
        <v>8.7500000000000008E-2</v>
      </c>
      <c r="AH500">
        <v>2</v>
      </c>
      <c r="AI500">
        <v>39279935</v>
      </c>
      <c r="AJ500">
        <v>516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</row>
    <row r="501" spans="1:44">
      <c r="A501">
        <f ca="1">ROW(Source!A272)</f>
        <v>272</v>
      </c>
      <c r="B501">
        <v>39279936</v>
      </c>
      <c r="C501">
        <v>39279931</v>
      </c>
      <c r="D501">
        <v>36883554</v>
      </c>
      <c r="E501">
        <v>1</v>
      </c>
      <c r="F501">
        <v>1</v>
      </c>
      <c r="G501">
        <v>1</v>
      </c>
      <c r="H501">
        <v>2</v>
      </c>
      <c r="I501" t="s">
        <v>577</v>
      </c>
      <c r="J501" t="s">
        <v>578</v>
      </c>
      <c r="K501" t="s">
        <v>579</v>
      </c>
      <c r="L501">
        <v>1368</v>
      </c>
      <c r="N501">
        <v>1011</v>
      </c>
      <c r="O501" t="s">
        <v>580</v>
      </c>
      <c r="P501" t="s">
        <v>580</v>
      </c>
      <c r="Q501">
        <v>1</v>
      </c>
      <c r="X501">
        <v>0.35</v>
      </c>
      <c r="Y501">
        <v>0</v>
      </c>
      <c r="Z501">
        <v>65.709999999999994</v>
      </c>
      <c r="AA501">
        <v>11.6</v>
      </c>
      <c r="AB501">
        <v>0</v>
      </c>
      <c r="AC501">
        <v>0</v>
      </c>
      <c r="AD501">
        <v>1</v>
      </c>
      <c r="AE501">
        <v>0</v>
      </c>
      <c r="AF501" t="s">
        <v>1082</v>
      </c>
      <c r="AG501">
        <v>0.4375</v>
      </c>
      <c r="AH501">
        <v>2</v>
      </c>
      <c r="AI501">
        <v>39279936</v>
      </c>
      <c r="AJ501">
        <v>517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</row>
    <row r="502" spans="1:44">
      <c r="A502">
        <f ca="1">ROW(Source!A272)</f>
        <v>272</v>
      </c>
      <c r="B502">
        <v>39279937</v>
      </c>
      <c r="C502">
        <v>39279931</v>
      </c>
      <c r="D502">
        <v>36883789</v>
      </c>
      <c r="E502">
        <v>1</v>
      </c>
      <c r="F502">
        <v>1</v>
      </c>
      <c r="G502">
        <v>1</v>
      </c>
      <c r="H502">
        <v>2</v>
      </c>
      <c r="I502" t="s">
        <v>592</v>
      </c>
      <c r="J502" t="s">
        <v>593</v>
      </c>
      <c r="K502" t="s">
        <v>594</v>
      </c>
      <c r="L502">
        <v>1368</v>
      </c>
      <c r="N502">
        <v>1011</v>
      </c>
      <c r="O502" t="s">
        <v>580</v>
      </c>
      <c r="P502" t="s">
        <v>580</v>
      </c>
      <c r="Q502">
        <v>1</v>
      </c>
      <c r="X502">
        <v>1.1499999999999999</v>
      </c>
      <c r="Y502">
        <v>0</v>
      </c>
      <c r="Z502">
        <v>1.2</v>
      </c>
      <c r="AA502">
        <v>0</v>
      </c>
      <c r="AB502">
        <v>0</v>
      </c>
      <c r="AC502">
        <v>0</v>
      </c>
      <c r="AD502">
        <v>1</v>
      </c>
      <c r="AE502">
        <v>0</v>
      </c>
      <c r="AF502" t="s">
        <v>1082</v>
      </c>
      <c r="AG502">
        <v>1.4375</v>
      </c>
      <c r="AH502">
        <v>2</v>
      </c>
      <c r="AI502">
        <v>39279937</v>
      </c>
      <c r="AJ502">
        <v>518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</row>
    <row r="503" spans="1:44">
      <c r="A503">
        <f ca="1">ROW(Source!A272)</f>
        <v>272</v>
      </c>
      <c r="B503">
        <v>39279938</v>
      </c>
      <c r="C503">
        <v>39279931</v>
      </c>
      <c r="D503">
        <v>36800141</v>
      </c>
      <c r="E503">
        <v>1</v>
      </c>
      <c r="F503">
        <v>1</v>
      </c>
      <c r="G503">
        <v>1</v>
      </c>
      <c r="H503">
        <v>3</v>
      </c>
      <c r="I503" t="s">
        <v>971</v>
      </c>
      <c r="J503" t="s">
        <v>972</v>
      </c>
      <c r="K503" t="s">
        <v>973</v>
      </c>
      <c r="L503">
        <v>1348</v>
      </c>
      <c r="N503">
        <v>1009</v>
      </c>
      <c r="O503" t="s">
        <v>1097</v>
      </c>
      <c r="P503" t="s">
        <v>1097</v>
      </c>
      <c r="Q503">
        <v>1000</v>
      </c>
      <c r="X503">
        <v>1.2999999999999999E-4</v>
      </c>
      <c r="Y503">
        <v>32830</v>
      </c>
      <c r="Z503">
        <v>0</v>
      </c>
      <c r="AA503">
        <v>0</v>
      </c>
      <c r="AB503">
        <v>0</v>
      </c>
      <c r="AC503">
        <v>0</v>
      </c>
      <c r="AD503">
        <v>1</v>
      </c>
      <c r="AE503">
        <v>0</v>
      </c>
      <c r="AF503" t="s">
        <v>1067</v>
      </c>
      <c r="AG503">
        <v>1.2999999999999999E-4</v>
      </c>
      <c r="AH503">
        <v>2</v>
      </c>
      <c r="AI503">
        <v>39279938</v>
      </c>
      <c r="AJ503">
        <v>519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</row>
    <row r="504" spans="1:44">
      <c r="A504">
        <f ca="1">ROW(Source!A272)</f>
        <v>272</v>
      </c>
      <c r="B504">
        <v>39279939</v>
      </c>
      <c r="C504">
        <v>39279931</v>
      </c>
      <c r="D504">
        <v>36800159</v>
      </c>
      <c r="E504">
        <v>1</v>
      </c>
      <c r="F504">
        <v>1</v>
      </c>
      <c r="G504">
        <v>1</v>
      </c>
      <c r="H504">
        <v>3</v>
      </c>
      <c r="I504" t="s">
        <v>598</v>
      </c>
      <c r="J504" t="s">
        <v>599</v>
      </c>
      <c r="K504" t="s">
        <v>600</v>
      </c>
      <c r="L504">
        <v>1339</v>
      </c>
      <c r="N504">
        <v>1007</v>
      </c>
      <c r="O504" t="s">
        <v>1249</v>
      </c>
      <c r="P504" t="s">
        <v>1249</v>
      </c>
      <c r="Q504">
        <v>1</v>
      </c>
      <c r="X504">
        <v>0.28100000000000003</v>
      </c>
      <c r="Y504">
        <v>6.22</v>
      </c>
      <c r="Z504">
        <v>0</v>
      </c>
      <c r="AA504">
        <v>0</v>
      </c>
      <c r="AB504">
        <v>0</v>
      </c>
      <c r="AC504">
        <v>0</v>
      </c>
      <c r="AD504">
        <v>1</v>
      </c>
      <c r="AE504">
        <v>0</v>
      </c>
      <c r="AF504" t="s">
        <v>1067</v>
      </c>
      <c r="AG504">
        <v>0.28100000000000003</v>
      </c>
      <c r="AH504">
        <v>2</v>
      </c>
      <c r="AI504">
        <v>39279939</v>
      </c>
      <c r="AJ504">
        <v>520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</row>
    <row r="505" spans="1:44">
      <c r="A505">
        <f ca="1">ROW(Source!A272)</f>
        <v>272</v>
      </c>
      <c r="B505">
        <v>39279940</v>
      </c>
      <c r="C505">
        <v>39279931</v>
      </c>
      <c r="D505">
        <v>36801792</v>
      </c>
      <c r="E505">
        <v>1</v>
      </c>
      <c r="F505">
        <v>1</v>
      </c>
      <c r="G505">
        <v>1</v>
      </c>
      <c r="H505">
        <v>3</v>
      </c>
      <c r="I505" t="s">
        <v>721</v>
      </c>
      <c r="J505" t="s">
        <v>722</v>
      </c>
      <c r="K505" t="s">
        <v>723</v>
      </c>
      <c r="L505">
        <v>1339</v>
      </c>
      <c r="N505">
        <v>1007</v>
      </c>
      <c r="O505" t="s">
        <v>1249</v>
      </c>
      <c r="P505" t="s">
        <v>1249</v>
      </c>
      <c r="Q505">
        <v>1</v>
      </c>
      <c r="X505">
        <v>1.1299999999999999</v>
      </c>
      <c r="Y505">
        <v>2.44</v>
      </c>
      <c r="Z505">
        <v>0</v>
      </c>
      <c r="AA505">
        <v>0</v>
      </c>
      <c r="AB505">
        <v>0</v>
      </c>
      <c r="AC505">
        <v>0</v>
      </c>
      <c r="AD505">
        <v>1</v>
      </c>
      <c r="AE505">
        <v>0</v>
      </c>
      <c r="AF505" t="s">
        <v>1067</v>
      </c>
      <c r="AG505">
        <v>1.1299999999999999</v>
      </c>
      <c r="AH505">
        <v>2</v>
      </c>
      <c r="AI505">
        <v>39279940</v>
      </c>
      <c r="AJ505">
        <v>521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</row>
    <row r="506" spans="1:44">
      <c r="A506">
        <f ca="1">ROW(Source!A272)</f>
        <v>272</v>
      </c>
      <c r="B506">
        <v>39279941</v>
      </c>
      <c r="C506">
        <v>39279931</v>
      </c>
      <c r="D506">
        <v>36802469</v>
      </c>
      <c r="E506">
        <v>1</v>
      </c>
      <c r="F506">
        <v>1</v>
      </c>
      <c r="G506">
        <v>1</v>
      </c>
      <c r="H506">
        <v>3</v>
      </c>
      <c r="I506" t="s">
        <v>929</v>
      </c>
      <c r="J506" t="s">
        <v>930</v>
      </c>
      <c r="K506" t="s">
        <v>931</v>
      </c>
      <c r="L506">
        <v>1346</v>
      </c>
      <c r="N506">
        <v>1009</v>
      </c>
      <c r="O506" t="s">
        <v>1227</v>
      </c>
      <c r="P506" t="s">
        <v>1227</v>
      </c>
      <c r="Q506">
        <v>1</v>
      </c>
      <c r="X506">
        <v>0.06</v>
      </c>
      <c r="Y506">
        <v>37.29</v>
      </c>
      <c r="Z506">
        <v>0</v>
      </c>
      <c r="AA506">
        <v>0</v>
      </c>
      <c r="AB506">
        <v>0</v>
      </c>
      <c r="AC506">
        <v>0</v>
      </c>
      <c r="AD506">
        <v>1</v>
      </c>
      <c r="AE506">
        <v>0</v>
      </c>
      <c r="AF506" t="s">
        <v>1067</v>
      </c>
      <c r="AG506">
        <v>0.06</v>
      </c>
      <c r="AH506">
        <v>2</v>
      </c>
      <c r="AI506">
        <v>39279941</v>
      </c>
      <c r="AJ506">
        <v>522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</row>
    <row r="507" spans="1:44">
      <c r="A507">
        <f ca="1">ROW(Source!A272)</f>
        <v>272</v>
      </c>
      <c r="B507">
        <v>39279942</v>
      </c>
      <c r="C507">
        <v>39279931</v>
      </c>
      <c r="D507">
        <v>36803201</v>
      </c>
      <c r="E507">
        <v>1</v>
      </c>
      <c r="F507">
        <v>1</v>
      </c>
      <c r="G507">
        <v>1</v>
      </c>
      <c r="H507">
        <v>3</v>
      </c>
      <c r="I507" t="s">
        <v>974</v>
      </c>
      <c r="J507" t="s">
        <v>975</v>
      </c>
      <c r="K507" t="s">
        <v>976</v>
      </c>
      <c r="L507">
        <v>1348</v>
      </c>
      <c r="N507">
        <v>1009</v>
      </c>
      <c r="O507" t="s">
        <v>1097</v>
      </c>
      <c r="P507" t="s">
        <v>1097</v>
      </c>
      <c r="Q507">
        <v>1000</v>
      </c>
      <c r="X507">
        <v>1.7000000000000001E-4</v>
      </c>
      <c r="Y507">
        <v>13560</v>
      </c>
      <c r="Z507">
        <v>0</v>
      </c>
      <c r="AA507">
        <v>0</v>
      </c>
      <c r="AB507">
        <v>0</v>
      </c>
      <c r="AC507">
        <v>0</v>
      </c>
      <c r="AD507">
        <v>1</v>
      </c>
      <c r="AE507">
        <v>0</v>
      </c>
      <c r="AF507" t="s">
        <v>1067</v>
      </c>
      <c r="AG507">
        <v>1.7000000000000001E-4</v>
      </c>
      <c r="AH507">
        <v>2</v>
      </c>
      <c r="AI507">
        <v>39279942</v>
      </c>
      <c r="AJ507">
        <v>523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</row>
    <row r="508" spans="1:44">
      <c r="A508">
        <f ca="1">ROW(Source!A272)</f>
        <v>272</v>
      </c>
      <c r="B508">
        <v>39279943</v>
      </c>
      <c r="C508">
        <v>39279931</v>
      </c>
      <c r="D508">
        <v>36806524</v>
      </c>
      <c r="E508">
        <v>1</v>
      </c>
      <c r="F508">
        <v>1</v>
      </c>
      <c r="G508">
        <v>1</v>
      </c>
      <c r="H508">
        <v>3</v>
      </c>
      <c r="I508" t="s">
        <v>977</v>
      </c>
      <c r="J508" t="s">
        <v>978</v>
      </c>
      <c r="K508" t="s">
        <v>979</v>
      </c>
      <c r="L508">
        <v>1346</v>
      </c>
      <c r="N508">
        <v>1009</v>
      </c>
      <c r="O508" t="s">
        <v>1227</v>
      </c>
      <c r="P508" t="s">
        <v>1227</v>
      </c>
      <c r="Q508">
        <v>1</v>
      </c>
      <c r="X508">
        <v>4.0000000000000001E-3</v>
      </c>
      <c r="Y508">
        <v>2.15</v>
      </c>
      <c r="Z508">
        <v>0</v>
      </c>
      <c r="AA508">
        <v>0</v>
      </c>
      <c r="AB508">
        <v>0</v>
      </c>
      <c r="AC508">
        <v>0</v>
      </c>
      <c r="AD508">
        <v>1</v>
      </c>
      <c r="AE508">
        <v>0</v>
      </c>
      <c r="AF508" t="s">
        <v>1067</v>
      </c>
      <c r="AG508">
        <v>4.0000000000000001E-3</v>
      </c>
      <c r="AH508">
        <v>2</v>
      </c>
      <c r="AI508">
        <v>39279943</v>
      </c>
      <c r="AJ508">
        <v>524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</row>
    <row r="509" spans="1:44">
      <c r="A509">
        <f ca="1">ROW(Source!A272)</f>
        <v>272</v>
      </c>
      <c r="B509">
        <v>39279944</v>
      </c>
      <c r="C509">
        <v>39279931</v>
      </c>
      <c r="D509">
        <v>36838223</v>
      </c>
      <c r="E509">
        <v>1</v>
      </c>
      <c r="F509">
        <v>1</v>
      </c>
      <c r="G509">
        <v>1</v>
      </c>
      <c r="H509">
        <v>3</v>
      </c>
      <c r="I509" t="s">
        <v>938</v>
      </c>
      <c r="J509" t="s">
        <v>939</v>
      </c>
      <c r="K509" t="s">
        <v>940</v>
      </c>
      <c r="L509">
        <v>1348</v>
      </c>
      <c r="N509">
        <v>1009</v>
      </c>
      <c r="O509" t="s">
        <v>1097</v>
      </c>
      <c r="P509" t="s">
        <v>1097</v>
      </c>
      <c r="Q509">
        <v>1000</v>
      </c>
      <c r="X509">
        <v>4.4000000000000002E-4</v>
      </c>
      <c r="Y509">
        <v>15119</v>
      </c>
      <c r="Z509">
        <v>0</v>
      </c>
      <c r="AA509">
        <v>0</v>
      </c>
      <c r="AB509">
        <v>0</v>
      </c>
      <c r="AC509">
        <v>0</v>
      </c>
      <c r="AD509">
        <v>1</v>
      </c>
      <c r="AE509">
        <v>0</v>
      </c>
      <c r="AF509" t="s">
        <v>1067</v>
      </c>
      <c r="AG509">
        <v>4.4000000000000002E-4</v>
      </c>
      <c r="AH509">
        <v>2</v>
      </c>
      <c r="AI509">
        <v>39279944</v>
      </c>
      <c r="AJ509">
        <v>525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</row>
    <row r="510" spans="1:44">
      <c r="A510">
        <f ca="1">ROW(Source!A272)</f>
        <v>272</v>
      </c>
      <c r="B510">
        <v>39279945</v>
      </c>
      <c r="C510">
        <v>39279931</v>
      </c>
      <c r="D510">
        <v>36838951</v>
      </c>
      <c r="E510">
        <v>1</v>
      </c>
      <c r="F510">
        <v>1</v>
      </c>
      <c r="G510">
        <v>1</v>
      </c>
      <c r="H510">
        <v>3</v>
      </c>
      <c r="I510" t="s">
        <v>941</v>
      </c>
      <c r="J510" t="s">
        <v>942</v>
      </c>
      <c r="K510" t="s">
        <v>943</v>
      </c>
      <c r="L510">
        <v>1348</v>
      </c>
      <c r="N510">
        <v>1009</v>
      </c>
      <c r="O510" t="s">
        <v>1097</v>
      </c>
      <c r="P510" t="s">
        <v>1097</v>
      </c>
      <c r="Q510">
        <v>1000</v>
      </c>
      <c r="X510">
        <v>5.2999999999999998E-4</v>
      </c>
      <c r="Y510">
        <v>16950</v>
      </c>
      <c r="Z510">
        <v>0</v>
      </c>
      <c r="AA510">
        <v>0</v>
      </c>
      <c r="AB510">
        <v>0</v>
      </c>
      <c r="AC510">
        <v>0</v>
      </c>
      <c r="AD510">
        <v>1</v>
      </c>
      <c r="AE510">
        <v>0</v>
      </c>
      <c r="AF510" t="s">
        <v>1067</v>
      </c>
      <c r="AG510">
        <v>5.2999999999999998E-4</v>
      </c>
      <c r="AH510">
        <v>2</v>
      </c>
      <c r="AI510">
        <v>39279945</v>
      </c>
      <c r="AJ510">
        <v>526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</row>
    <row r="511" spans="1:44">
      <c r="A511">
        <f ca="1">ROW(Source!A272)</f>
        <v>272</v>
      </c>
      <c r="B511">
        <v>39279946</v>
      </c>
      <c r="C511">
        <v>39279931</v>
      </c>
      <c r="D511">
        <v>36797634</v>
      </c>
      <c r="E511">
        <v>17</v>
      </c>
      <c r="F511">
        <v>1</v>
      </c>
      <c r="G511">
        <v>1</v>
      </c>
      <c r="H511">
        <v>3</v>
      </c>
      <c r="I511" t="s">
        <v>1015</v>
      </c>
      <c r="J511" t="s">
        <v>1067</v>
      </c>
      <c r="K511" t="s">
        <v>1019</v>
      </c>
      <c r="L511">
        <v>1354</v>
      </c>
      <c r="N511">
        <v>1010</v>
      </c>
      <c r="O511" t="s">
        <v>86</v>
      </c>
      <c r="P511" t="s">
        <v>86</v>
      </c>
      <c r="Q511">
        <v>1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1</v>
      </c>
      <c r="AD511">
        <v>0</v>
      </c>
      <c r="AE511">
        <v>0</v>
      </c>
      <c r="AF511" t="s">
        <v>1067</v>
      </c>
      <c r="AG511">
        <v>0</v>
      </c>
      <c r="AH511">
        <v>3</v>
      </c>
      <c r="AI511">
        <v>-1</v>
      </c>
      <c r="AJ511" t="s">
        <v>1067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</row>
    <row r="512" spans="1:44">
      <c r="A512">
        <f ca="1">ROW(Source!A272)</f>
        <v>272</v>
      </c>
      <c r="B512">
        <v>39279947</v>
      </c>
      <c r="C512">
        <v>39279931</v>
      </c>
      <c r="D512">
        <v>36797622</v>
      </c>
      <c r="E512">
        <v>17</v>
      </c>
      <c r="F512">
        <v>1</v>
      </c>
      <c r="G512">
        <v>1</v>
      </c>
      <c r="H512">
        <v>3</v>
      </c>
      <c r="I512" t="s">
        <v>446</v>
      </c>
      <c r="J512" t="s">
        <v>1067</v>
      </c>
      <c r="K512" t="s">
        <v>447</v>
      </c>
      <c r="L512">
        <v>1346</v>
      </c>
      <c r="N512">
        <v>1009</v>
      </c>
      <c r="O512" t="s">
        <v>1227</v>
      </c>
      <c r="P512" t="s">
        <v>1227</v>
      </c>
      <c r="Q512">
        <v>1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1</v>
      </c>
      <c r="AD512">
        <v>0</v>
      </c>
      <c r="AE512">
        <v>0</v>
      </c>
      <c r="AF512" t="s">
        <v>1067</v>
      </c>
      <c r="AG512">
        <v>0</v>
      </c>
      <c r="AH512">
        <v>3</v>
      </c>
      <c r="AI512">
        <v>-1</v>
      </c>
      <c r="AJ512" t="s">
        <v>1067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</row>
    <row r="513" spans="1:44">
      <c r="A513">
        <f ca="1">ROW(Source!A272)</f>
        <v>272</v>
      </c>
      <c r="B513">
        <v>39279948</v>
      </c>
      <c r="C513">
        <v>39279931</v>
      </c>
      <c r="D513">
        <v>36797635</v>
      </c>
      <c r="E513">
        <v>17</v>
      </c>
      <c r="F513">
        <v>1</v>
      </c>
      <c r="G513">
        <v>1</v>
      </c>
      <c r="H513">
        <v>3</v>
      </c>
      <c r="I513" t="s">
        <v>431</v>
      </c>
      <c r="J513" t="s">
        <v>1067</v>
      </c>
      <c r="K513" t="s">
        <v>432</v>
      </c>
      <c r="L513">
        <v>1301</v>
      </c>
      <c r="N513">
        <v>1003</v>
      </c>
      <c r="O513" t="s">
        <v>171</v>
      </c>
      <c r="P513" t="s">
        <v>171</v>
      </c>
      <c r="Q513">
        <v>1</v>
      </c>
      <c r="X513">
        <v>100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 t="s">
        <v>1067</v>
      </c>
      <c r="AG513">
        <v>100</v>
      </c>
      <c r="AH513">
        <v>2</v>
      </c>
      <c r="AI513">
        <v>39279948</v>
      </c>
      <c r="AJ513">
        <v>529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</row>
    <row r="514" spans="1:44">
      <c r="A514">
        <f ca="1">ROW(Source!A276)</f>
        <v>276</v>
      </c>
      <c r="B514">
        <v>39279953</v>
      </c>
      <c r="C514">
        <v>39279952</v>
      </c>
      <c r="D514">
        <v>37071037</v>
      </c>
      <c r="E514">
        <v>1</v>
      </c>
      <c r="F514">
        <v>1</v>
      </c>
      <c r="G514">
        <v>1</v>
      </c>
      <c r="H514">
        <v>1</v>
      </c>
      <c r="I514" t="s">
        <v>658</v>
      </c>
      <c r="J514" t="s">
        <v>1067</v>
      </c>
      <c r="K514" t="s">
        <v>659</v>
      </c>
      <c r="L514">
        <v>1191</v>
      </c>
      <c r="N514">
        <v>1013</v>
      </c>
      <c r="O514" t="s">
        <v>574</v>
      </c>
      <c r="P514" t="s">
        <v>574</v>
      </c>
      <c r="Q514">
        <v>1</v>
      </c>
      <c r="X514">
        <v>40.92</v>
      </c>
      <c r="Y514">
        <v>0</v>
      </c>
      <c r="Z514">
        <v>0</v>
      </c>
      <c r="AA514">
        <v>0</v>
      </c>
      <c r="AB514">
        <v>9.6199999999999992</v>
      </c>
      <c r="AC514">
        <v>0</v>
      </c>
      <c r="AD514">
        <v>1</v>
      </c>
      <c r="AE514">
        <v>1</v>
      </c>
      <c r="AF514" t="s">
        <v>1083</v>
      </c>
      <c r="AG514">
        <v>47.058</v>
      </c>
      <c r="AH514">
        <v>2</v>
      </c>
      <c r="AI514">
        <v>39279953</v>
      </c>
      <c r="AJ514">
        <v>530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</row>
    <row r="515" spans="1:44">
      <c r="A515">
        <f ca="1">ROW(Source!A276)</f>
        <v>276</v>
      </c>
      <c r="B515">
        <v>39279954</v>
      </c>
      <c r="C515">
        <v>39279952</v>
      </c>
      <c r="D515">
        <v>37064876</v>
      </c>
      <c r="E515">
        <v>1</v>
      </c>
      <c r="F515">
        <v>1</v>
      </c>
      <c r="G515">
        <v>1</v>
      </c>
      <c r="H515">
        <v>1</v>
      </c>
      <c r="I515" t="s">
        <v>575</v>
      </c>
      <c r="J515" t="s">
        <v>1067</v>
      </c>
      <c r="K515" t="s">
        <v>576</v>
      </c>
      <c r="L515">
        <v>1191</v>
      </c>
      <c r="N515">
        <v>1013</v>
      </c>
      <c r="O515" t="s">
        <v>574</v>
      </c>
      <c r="P515" t="s">
        <v>574</v>
      </c>
      <c r="Q515">
        <v>1</v>
      </c>
      <c r="X515">
        <v>1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1</v>
      </c>
      <c r="AE515">
        <v>2</v>
      </c>
      <c r="AF515" t="s">
        <v>1082</v>
      </c>
      <c r="AG515">
        <v>1.25</v>
      </c>
      <c r="AH515">
        <v>2</v>
      </c>
      <c r="AI515">
        <v>39279954</v>
      </c>
      <c r="AJ515">
        <v>531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</row>
    <row r="516" spans="1:44">
      <c r="A516">
        <f ca="1">ROW(Source!A276)</f>
        <v>276</v>
      </c>
      <c r="B516">
        <v>39279955</v>
      </c>
      <c r="C516">
        <v>39279952</v>
      </c>
      <c r="D516">
        <v>36882057</v>
      </c>
      <c r="E516">
        <v>1</v>
      </c>
      <c r="F516">
        <v>1</v>
      </c>
      <c r="G516">
        <v>1</v>
      </c>
      <c r="H516">
        <v>2</v>
      </c>
      <c r="I516" t="s">
        <v>926</v>
      </c>
      <c r="J516" t="s">
        <v>927</v>
      </c>
      <c r="K516" t="s">
        <v>928</v>
      </c>
      <c r="L516">
        <v>1368</v>
      </c>
      <c r="N516">
        <v>1011</v>
      </c>
      <c r="O516" t="s">
        <v>580</v>
      </c>
      <c r="P516" t="s">
        <v>580</v>
      </c>
      <c r="Q516">
        <v>1</v>
      </c>
      <c r="X516">
        <v>0.12</v>
      </c>
      <c r="Y516">
        <v>0</v>
      </c>
      <c r="Z516">
        <v>86.4</v>
      </c>
      <c r="AA516">
        <v>13.5</v>
      </c>
      <c r="AB516">
        <v>0</v>
      </c>
      <c r="AC516">
        <v>0</v>
      </c>
      <c r="AD516">
        <v>1</v>
      </c>
      <c r="AE516">
        <v>0</v>
      </c>
      <c r="AF516" t="s">
        <v>1082</v>
      </c>
      <c r="AG516">
        <v>0.15</v>
      </c>
      <c r="AH516">
        <v>2</v>
      </c>
      <c r="AI516">
        <v>39279955</v>
      </c>
      <c r="AJ516">
        <v>532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</row>
    <row r="517" spans="1:44">
      <c r="A517">
        <f ca="1">ROW(Source!A276)</f>
        <v>276</v>
      </c>
      <c r="B517">
        <v>39279956</v>
      </c>
      <c r="C517">
        <v>39279952</v>
      </c>
      <c r="D517">
        <v>36882159</v>
      </c>
      <c r="E517">
        <v>1</v>
      </c>
      <c r="F517">
        <v>1</v>
      </c>
      <c r="G517">
        <v>1</v>
      </c>
      <c r="H517">
        <v>2</v>
      </c>
      <c r="I517" t="s">
        <v>586</v>
      </c>
      <c r="J517" t="s">
        <v>587</v>
      </c>
      <c r="K517" t="s">
        <v>588</v>
      </c>
      <c r="L517">
        <v>1368</v>
      </c>
      <c r="N517">
        <v>1011</v>
      </c>
      <c r="O517" t="s">
        <v>580</v>
      </c>
      <c r="P517" t="s">
        <v>580</v>
      </c>
      <c r="Q517">
        <v>1</v>
      </c>
      <c r="X517">
        <v>7.0000000000000007E-2</v>
      </c>
      <c r="Y517">
        <v>0</v>
      </c>
      <c r="Z517">
        <v>111.99</v>
      </c>
      <c r="AA517">
        <v>13.5</v>
      </c>
      <c r="AB517">
        <v>0</v>
      </c>
      <c r="AC517">
        <v>0</v>
      </c>
      <c r="AD517">
        <v>1</v>
      </c>
      <c r="AE517">
        <v>0</v>
      </c>
      <c r="AF517" t="s">
        <v>1082</v>
      </c>
      <c r="AG517">
        <v>8.7500000000000008E-2</v>
      </c>
      <c r="AH517">
        <v>2</v>
      </c>
      <c r="AI517">
        <v>39279956</v>
      </c>
      <c r="AJ517">
        <v>533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</row>
    <row r="518" spans="1:44">
      <c r="A518">
        <f ca="1">ROW(Source!A276)</f>
        <v>276</v>
      </c>
      <c r="B518">
        <v>39279957</v>
      </c>
      <c r="C518">
        <v>39279952</v>
      </c>
      <c r="D518">
        <v>36883554</v>
      </c>
      <c r="E518">
        <v>1</v>
      </c>
      <c r="F518">
        <v>1</v>
      </c>
      <c r="G518">
        <v>1</v>
      </c>
      <c r="H518">
        <v>2</v>
      </c>
      <c r="I518" t="s">
        <v>577</v>
      </c>
      <c r="J518" t="s">
        <v>578</v>
      </c>
      <c r="K518" t="s">
        <v>579</v>
      </c>
      <c r="L518">
        <v>1368</v>
      </c>
      <c r="N518">
        <v>1011</v>
      </c>
      <c r="O518" t="s">
        <v>580</v>
      </c>
      <c r="P518" t="s">
        <v>580</v>
      </c>
      <c r="Q518">
        <v>1</v>
      </c>
      <c r="X518">
        <v>0.81</v>
      </c>
      <c r="Y518">
        <v>0</v>
      </c>
      <c r="Z518">
        <v>65.709999999999994</v>
      </c>
      <c r="AA518">
        <v>11.6</v>
      </c>
      <c r="AB518">
        <v>0</v>
      </c>
      <c r="AC518">
        <v>0</v>
      </c>
      <c r="AD518">
        <v>1</v>
      </c>
      <c r="AE518">
        <v>0</v>
      </c>
      <c r="AF518" t="s">
        <v>1082</v>
      </c>
      <c r="AG518">
        <v>1.0125000000000002</v>
      </c>
      <c r="AH518">
        <v>2</v>
      </c>
      <c r="AI518">
        <v>39279957</v>
      </c>
      <c r="AJ518">
        <v>534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</row>
    <row r="519" spans="1:44">
      <c r="A519">
        <f ca="1">ROW(Source!A276)</f>
        <v>276</v>
      </c>
      <c r="B519">
        <v>39279958</v>
      </c>
      <c r="C519">
        <v>39279952</v>
      </c>
      <c r="D519">
        <v>36883789</v>
      </c>
      <c r="E519">
        <v>1</v>
      </c>
      <c r="F519">
        <v>1</v>
      </c>
      <c r="G519">
        <v>1</v>
      </c>
      <c r="H519">
        <v>2</v>
      </c>
      <c r="I519" t="s">
        <v>592</v>
      </c>
      <c r="J519" t="s">
        <v>593</v>
      </c>
      <c r="K519" t="s">
        <v>594</v>
      </c>
      <c r="L519">
        <v>1368</v>
      </c>
      <c r="N519">
        <v>1011</v>
      </c>
      <c r="O519" t="s">
        <v>580</v>
      </c>
      <c r="P519" t="s">
        <v>580</v>
      </c>
      <c r="Q519">
        <v>1</v>
      </c>
      <c r="X519">
        <v>1.67</v>
      </c>
      <c r="Y519">
        <v>0</v>
      </c>
      <c r="Z519">
        <v>1.2</v>
      </c>
      <c r="AA519">
        <v>0</v>
      </c>
      <c r="AB519">
        <v>0</v>
      </c>
      <c r="AC519">
        <v>0</v>
      </c>
      <c r="AD519">
        <v>1</v>
      </c>
      <c r="AE519">
        <v>0</v>
      </c>
      <c r="AF519" t="s">
        <v>1082</v>
      </c>
      <c r="AG519">
        <v>2.0874999999999999</v>
      </c>
      <c r="AH519">
        <v>2</v>
      </c>
      <c r="AI519">
        <v>39279958</v>
      </c>
      <c r="AJ519">
        <v>535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</row>
    <row r="520" spans="1:44">
      <c r="A520">
        <f ca="1">ROW(Source!A276)</f>
        <v>276</v>
      </c>
      <c r="B520">
        <v>39279959</v>
      </c>
      <c r="C520">
        <v>39279952</v>
      </c>
      <c r="D520">
        <v>36800141</v>
      </c>
      <c r="E520">
        <v>1</v>
      </c>
      <c r="F520">
        <v>1</v>
      </c>
      <c r="G520">
        <v>1</v>
      </c>
      <c r="H520">
        <v>3</v>
      </c>
      <c r="I520" t="s">
        <v>971</v>
      </c>
      <c r="J520" t="s">
        <v>972</v>
      </c>
      <c r="K520" t="s">
        <v>973</v>
      </c>
      <c r="L520">
        <v>1348</v>
      </c>
      <c r="N520">
        <v>1009</v>
      </c>
      <c r="O520" t="s">
        <v>1097</v>
      </c>
      <c r="P520" t="s">
        <v>1097</v>
      </c>
      <c r="Q520">
        <v>1000</v>
      </c>
      <c r="X520">
        <v>5.2999999999999998E-4</v>
      </c>
      <c r="Y520">
        <v>32830</v>
      </c>
      <c r="Z520">
        <v>0</v>
      </c>
      <c r="AA520">
        <v>0</v>
      </c>
      <c r="AB520">
        <v>0</v>
      </c>
      <c r="AC520">
        <v>0</v>
      </c>
      <c r="AD520">
        <v>1</v>
      </c>
      <c r="AE520">
        <v>0</v>
      </c>
      <c r="AF520" t="s">
        <v>1067</v>
      </c>
      <c r="AG520">
        <v>5.2999999999999998E-4</v>
      </c>
      <c r="AH520">
        <v>2</v>
      </c>
      <c r="AI520">
        <v>39279959</v>
      </c>
      <c r="AJ520">
        <v>536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</row>
    <row r="521" spans="1:44">
      <c r="A521">
        <f ca="1">ROW(Source!A276)</f>
        <v>276</v>
      </c>
      <c r="B521">
        <v>39279960</v>
      </c>
      <c r="C521">
        <v>39279952</v>
      </c>
      <c r="D521">
        <v>36800159</v>
      </c>
      <c r="E521">
        <v>1</v>
      </c>
      <c r="F521">
        <v>1</v>
      </c>
      <c r="G521">
        <v>1</v>
      </c>
      <c r="H521">
        <v>3</v>
      </c>
      <c r="I521" t="s">
        <v>598</v>
      </c>
      <c r="J521" t="s">
        <v>599</v>
      </c>
      <c r="K521" t="s">
        <v>600</v>
      </c>
      <c r="L521">
        <v>1339</v>
      </c>
      <c r="N521">
        <v>1007</v>
      </c>
      <c r="O521" t="s">
        <v>1249</v>
      </c>
      <c r="P521" t="s">
        <v>1249</v>
      </c>
      <c r="Q521">
        <v>1</v>
      </c>
      <c r="X521">
        <v>0.438</v>
      </c>
      <c r="Y521">
        <v>6.22</v>
      </c>
      <c r="Z521">
        <v>0</v>
      </c>
      <c r="AA521">
        <v>0</v>
      </c>
      <c r="AB521">
        <v>0</v>
      </c>
      <c r="AC521">
        <v>0</v>
      </c>
      <c r="AD521">
        <v>1</v>
      </c>
      <c r="AE521">
        <v>0</v>
      </c>
      <c r="AF521" t="s">
        <v>1067</v>
      </c>
      <c r="AG521">
        <v>0.438</v>
      </c>
      <c r="AH521">
        <v>2</v>
      </c>
      <c r="AI521">
        <v>39279960</v>
      </c>
      <c r="AJ521">
        <v>537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</row>
    <row r="522" spans="1:44">
      <c r="A522">
        <f ca="1">ROW(Source!A276)</f>
        <v>276</v>
      </c>
      <c r="B522">
        <v>39279961</v>
      </c>
      <c r="C522">
        <v>39279952</v>
      </c>
      <c r="D522">
        <v>36801792</v>
      </c>
      <c r="E522">
        <v>1</v>
      </c>
      <c r="F522">
        <v>1</v>
      </c>
      <c r="G522">
        <v>1</v>
      </c>
      <c r="H522">
        <v>3</v>
      </c>
      <c r="I522" t="s">
        <v>721</v>
      </c>
      <c r="J522" t="s">
        <v>722</v>
      </c>
      <c r="K522" t="s">
        <v>723</v>
      </c>
      <c r="L522">
        <v>1339</v>
      </c>
      <c r="N522">
        <v>1007</v>
      </c>
      <c r="O522" t="s">
        <v>1249</v>
      </c>
      <c r="P522" t="s">
        <v>1249</v>
      </c>
      <c r="Q522">
        <v>1</v>
      </c>
      <c r="X522">
        <v>2.75</v>
      </c>
      <c r="Y522">
        <v>2.44</v>
      </c>
      <c r="Z522">
        <v>0</v>
      </c>
      <c r="AA522">
        <v>0</v>
      </c>
      <c r="AB522">
        <v>0</v>
      </c>
      <c r="AC522">
        <v>0</v>
      </c>
      <c r="AD522">
        <v>1</v>
      </c>
      <c r="AE522">
        <v>0</v>
      </c>
      <c r="AF522" t="s">
        <v>1067</v>
      </c>
      <c r="AG522">
        <v>2.75</v>
      </c>
      <c r="AH522">
        <v>2</v>
      </c>
      <c r="AI522">
        <v>39279961</v>
      </c>
      <c r="AJ522">
        <v>538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</row>
    <row r="523" spans="1:44">
      <c r="A523">
        <f ca="1">ROW(Source!A276)</f>
        <v>276</v>
      </c>
      <c r="B523">
        <v>39279962</v>
      </c>
      <c r="C523">
        <v>39279952</v>
      </c>
      <c r="D523">
        <v>36802469</v>
      </c>
      <c r="E523">
        <v>1</v>
      </c>
      <c r="F523">
        <v>1</v>
      </c>
      <c r="G523">
        <v>1</v>
      </c>
      <c r="H523">
        <v>3</v>
      </c>
      <c r="I523" t="s">
        <v>929</v>
      </c>
      <c r="J523" t="s">
        <v>930</v>
      </c>
      <c r="K523" t="s">
        <v>931</v>
      </c>
      <c r="L523">
        <v>1346</v>
      </c>
      <c r="N523">
        <v>1009</v>
      </c>
      <c r="O523" t="s">
        <v>1227</v>
      </c>
      <c r="P523" t="s">
        <v>1227</v>
      </c>
      <c r="Q523">
        <v>1</v>
      </c>
      <c r="X523">
        <v>0.02</v>
      </c>
      <c r="Y523">
        <v>37.29</v>
      </c>
      <c r="Z523">
        <v>0</v>
      </c>
      <c r="AA523">
        <v>0</v>
      </c>
      <c r="AB523">
        <v>0</v>
      </c>
      <c r="AC523">
        <v>0</v>
      </c>
      <c r="AD523">
        <v>1</v>
      </c>
      <c r="AE523">
        <v>0</v>
      </c>
      <c r="AF523" t="s">
        <v>1067</v>
      </c>
      <c r="AG523">
        <v>0.02</v>
      </c>
      <c r="AH523">
        <v>2</v>
      </c>
      <c r="AI523">
        <v>39279962</v>
      </c>
      <c r="AJ523">
        <v>539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</row>
    <row r="524" spans="1:44">
      <c r="A524">
        <f ca="1">ROW(Source!A276)</f>
        <v>276</v>
      </c>
      <c r="B524">
        <v>39279963</v>
      </c>
      <c r="C524">
        <v>39279952</v>
      </c>
      <c r="D524">
        <v>36803201</v>
      </c>
      <c r="E524">
        <v>1</v>
      </c>
      <c r="F524">
        <v>1</v>
      </c>
      <c r="G524">
        <v>1</v>
      </c>
      <c r="H524">
        <v>3</v>
      </c>
      <c r="I524" t="s">
        <v>974</v>
      </c>
      <c r="J524" t="s">
        <v>975</v>
      </c>
      <c r="K524" t="s">
        <v>976</v>
      </c>
      <c r="L524">
        <v>1348</v>
      </c>
      <c r="N524">
        <v>1009</v>
      </c>
      <c r="O524" t="s">
        <v>1097</v>
      </c>
      <c r="P524" t="s">
        <v>1097</v>
      </c>
      <c r="Q524">
        <v>1000</v>
      </c>
      <c r="X524">
        <v>2.5999999999999998E-4</v>
      </c>
      <c r="Y524">
        <v>13560</v>
      </c>
      <c r="Z524">
        <v>0</v>
      </c>
      <c r="AA524">
        <v>0</v>
      </c>
      <c r="AB524">
        <v>0</v>
      </c>
      <c r="AC524">
        <v>0</v>
      </c>
      <c r="AD524">
        <v>1</v>
      </c>
      <c r="AE524">
        <v>0</v>
      </c>
      <c r="AF524" t="s">
        <v>1067</v>
      </c>
      <c r="AG524">
        <v>2.5999999999999998E-4</v>
      </c>
      <c r="AH524">
        <v>2</v>
      </c>
      <c r="AI524">
        <v>39279963</v>
      </c>
      <c r="AJ524">
        <v>540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</row>
    <row r="525" spans="1:44">
      <c r="A525">
        <f ca="1">ROW(Source!A276)</f>
        <v>276</v>
      </c>
      <c r="B525">
        <v>39279964</v>
      </c>
      <c r="C525">
        <v>39279952</v>
      </c>
      <c r="D525">
        <v>36806524</v>
      </c>
      <c r="E525">
        <v>1</v>
      </c>
      <c r="F525">
        <v>1</v>
      </c>
      <c r="G525">
        <v>1</v>
      </c>
      <c r="H525">
        <v>3</v>
      </c>
      <c r="I525" t="s">
        <v>977</v>
      </c>
      <c r="J525" t="s">
        <v>978</v>
      </c>
      <c r="K525" t="s">
        <v>979</v>
      </c>
      <c r="L525">
        <v>1346</v>
      </c>
      <c r="N525">
        <v>1009</v>
      </c>
      <c r="O525" t="s">
        <v>1227</v>
      </c>
      <c r="P525" t="s">
        <v>1227</v>
      </c>
      <c r="Q525">
        <v>1</v>
      </c>
      <c r="X525">
        <v>9.9000000000000008E-3</v>
      </c>
      <c r="Y525">
        <v>2.15</v>
      </c>
      <c r="Z525">
        <v>0</v>
      </c>
      <c r="AA525">
        <v>0</v>
      </c>
      <c r="AB525">
        <v>0</v>
      </c>
      <c r="AC525">
        <v>0</v>
      </c>
      <c r="AD525">
        <v>1</v>
      </c>
      <c r="AE525">
        <v>0</v>
      </c>
      <c r="AF525" t="s">
        <v>1067</v>
      </c>
      <c r="AG525">
        <v>9.9000000000000008E-3</v>
      </c>
      <c r="AH525">
        <v>2</v>
      </c>
      <c r="AI525">
        <v>39279964</v>
      </c>
      <c r="AJ525">
        <v>541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</row>
    <row r="526" spans="1:44">
      <c r="A526">
        <f ca="1">ROW(Source!A276)</f>
        <v>276</v>
      </c>
      <c r="B526">
        <v>39279965</v>
      </c>
      <c r="C526">
        <v>39279952</v>
      </c>
      <c r="D526">
        <v>36838223</v>
      </c>
      <c r="E526">
        <v>1</v>
      </c>
      <c r="F526">
        <v>1</v>
      </c>
      <c r="G526">
        <v>1</v>
      </c>
      <c r="H526">
        <v>3</v>
      </c>
      <c r="I526" t="s">
        <v>938</v>
      </c>
      <c r="J526" t="s">
        <v>939</v>
      </c>
      <c r="K526" t="s">
        <v>940</v>
      </c>
      <c r="L526">
        <v>1348</v>
      </c>
      <c r="N526">
        <v>1009</v>
      </c>
      <c r="O526" t="s">
        <v>1097</v>
      </c>
      <c r="P526" t="s">
        <v>1097</v>
      </c>
      <c r="Q526">
        <v>1000</v>
      </c>
      <c r="X526">
        <v>5.5000000000000003E-4</v>
      </c>
      <c r="Y526">
        <v>15119</v>
      </c>
      <c r="Z526">
        <v>0</v>
      </c>
      <c r="AA526">
        <v>0</v>
      </c>
      <c r="AB526">
        <v>0</v>
      </c>
      <c r="AC526">
        <v>0</v>
      </c>
      <c r="AD526">
        <v>1</v>
      </c>
      <c r="AE526">
        <v>0</v>
      </c>
      <c r="AF526" t="s">
        <v>1067</v>
      </c>
      <c r="AG526">
        <v>5.5000000000000003E-4</v>
      </c>
      <c r="AH526">
        <v>2</v>
      </c>
      <c r="AI526">
        <v>39279965</v>
      </c>
      <c r="AJ526">
        <v>542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</row>
    <row r="527" spans="1:44">
      <c r="A527">
        <f ca="1">ROW(Source!A276)</f>
        <v>276</v>
      </c>
      <c r="B527">
        <v>39279966</v>
      </c>
      <c r="C527">
        <v>39279952</v>
      </c>
      <c r="D527">
        <v>36838951</v>
      </c>
      <c r="E527">
        <v>1</v>
      </c>
      <c r="F527">
        <v>1</v>
      </c>
      <c r="G527">
        <v>1</v>
      </c>
      <c r="H527">
        <v>3</v>
      </c>
      <c r="I527" t="s">
        <v>941</v>
      </c>
      <c r="J527" t="s">
        <v>942</v>
      </c>
      <c r="K527" t="s">
        <v>943</v>
      </c>
      <c r="L527">
        <v>1348</v>
      </c>
      <c r="N527">
        <v>1009</v>
      </c>
      <c r="O527" t="s">
        <v>1097</v>
      </c>
      <c r="P527" t="s">
        <v>1097</v>
      </c>
      <c r="Q527">
        <v>1000</v>
      </c>
      <c r="X527">
        <v>6.2E-4</v>
      </c>
      <c r="Y527">
        <v>16950</v>
      </c>
      <c r="Z527">
        <v>0</v>
      </c>
      <c r="AA527">
        <v>0</v>
      </c>
      <c r="AB527">
        <v>0</v>
      </c>
      <c r="AC527">
        <v>0</v>
      </c>
      <c r="AD527">
        <v>1</v>
      </c>
      <c r="AE527">
        <v>0</v>
      </c>
      <c r="AF527" t="s">
        <v>1067</v>
      </c>
      <c r="AG527">
        <v>6.2E-4</v>
      </c>
      <c r="AH527">
        <v>2</v>
      </c>
      <c r="AI527">
        <v>39279966</v>
      </c>
      <c r="AJ527">
        <v>543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</row>
    <row r="528" spans="1:44">
      <c r="A528">
        <f ca="1">ROW(Source!A276)</f>
        <v>276</v>
      </c>
      <c r="B528">
        <v>39279967</v>
      </c>
      <c r="C528">
        <v>39279952</v>
      </c>
      <c r="D528">
        <v>36797634</v>
      </c>
      <c r="E528">
        <v>17</v>
      </c>
      <c r="F528">
        <v>1</v>
      </c>
      <c r="G528">
        <v>1</v>
      </c>
      <c r="H528">
        <v>3</v>
      </c>
      <c r="I528" t="s">
        <v>1015</v>
      </c>
      <c r="J528" t="s">
        <v>1067</v>
      </c>
      <c r="K528" t="s">
        <v>1019</v>
      </c>
      <c r="L528">
        <v>1354</v>
      </c>
      <c r="N528">
        <v>1010</v>
      </c>
      <c r="O528" t="s">
        <v>86</v>
      </c>
      <c r="P528" t="s">
        <v>86</v>
      </c>
      <c r="Q528">
        <v>1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1</v>
      </c>
      <c r="AD528">
        <v>0</v>
      </c>
      <c r="AE528">
        <v>0</v>
      </c>
      <c r="AF528" t="s">
        <v>1067</v>
      </c>
      <c r="AG528">
        <v>0</v>
      </c>
      <c r="AH528">
        <v>3</v>
      </c>
      <c r="AI528">
        <v>-1</v>
      </c>
      <c r="AJ528" t="s">
        <v>1067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</row>
    <row r="529" spans="1:44">
      <c r="A529">
        <f ca="1">ROW(Source!A276)</f>
        <v>276</v>
      </c>
      <c r="B529">
        <v>39279968</v>
      </c>
      <c r="C529">
        <v>39279952</v>
      </c>
      <c r="D529">
        <v>36797622</v>
      </c>
      <c r="E529">
        <v>17</v>
      </c>
      <c r="F529">
        <v>1</v>
      </c>
      <c r="G529">
        <v>1</v>
      </c>
      <c r="H529">
        <v>3</v>
      </c>
      <c r="I529" t="s">
        <v>446</v>
      </c>
      <c r="J529" t="s">
        <v>1067</v>
      </c>
      <c r="K529" t="s">
        <v>447</v>
      </c>
      <c r="L529">
        <v>1346</v>
      </c>
      <c r="N529">
        <v>1009</v>
      </c>
      <c r="O529" t="s">
        <v>1227</v>
      </c>
      <c r="P529" t="s">
        <v>1227</v>
      </c>
      <c r="Q529">
        <v>1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1</v>
      </c>
      <c r="AD529">
        <v>0</v>
      </c>
      <c r="AE529">
        <v>0</v>
      </c>
      <c r="AF529" t="s">
        <v>1067</v>
      </c>
      <c r="AG529">
        <v>0</v>
      </c>
      <c r="AH529">
        <v>3</v>
      </c>
      <c r="AI529">
        <v>-1</v>
      </c>
      <c r="AJ529" t="s">
        <v>1067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</row>
    <row r="530" spans="1:44">
      <c r="A530">
        <f ca="1">ROW(Source!A276)</f>
        <v>276</v>
      </c>
      <c r="B530">
        <v>39279969</v>
      </c>
      <c r="C530">
        <v>39279952</v>
      </c>
      <c r="D530">
        <v>36797635</v>
      </c>
      <c r="E530">
        <v>17</v>
      </c>
      <c r="F530">
        <v>1</v>
      </c>
      <c r="G530">
        <v>1</v>
      </c>
      <c r="H530">
        <v>3</v>
      </c>
      <c r="I530" t="s">
        <v>431</v>
      </c>
      <c r="J530" t="s">
        <v>1067</v>
      </c>
      <c r="K530" t="s">
        <v>432</v>
      </c>
      <c r="L530">
        <v>1301</v>
      </c>
      <c r="N530">
        <v>1003</v>
      </c>
      <c r="O530" t="s">
        <v>171</v>
      </c>
      <c r="P530" t="s">
        <v>171</v>
      </c>
      <c r="Q530">
        <v>1</v>
      </c>
      <c r="X530">
        <v>100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 t="s">
        <v>1067</v>
      </c>
      <c r="AG530">
        <v>100</v>
      </c>
      <c r="AH530">
        <v>2</v>
      </c>
      <c r="AI530">
        <v>39279969</v>
      </c>
      <c r="AJ530">
        <v>546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</row>
    <row r="531" spans="1:44">
      <c r="A531">
        <f ca="1">ROW(Source!A280)</f>
        <v>280</v>
      </c>
      <c r="B531">
        <v>39279974</v>
      </c>
      <c r="C531">
        <v>39279973</v>
      </c>
      <c r="D531">
        <v>37064928</v>
      </c>
      <c r="E531">
        <v>1</v>
      </c>
      <c r="F531">
        <v>1</v>
      </c>
      <c r="G531">
        <v>1</v>
      </c>
      <c r="H531">
        <v>1</v>
      </c>
      <c r="I531" t="s">
        <v>741</v>
      </c>
      <c r="J531" t="s">
        <v>1067</v>
      </c>
      <c r="K531" t="s">
        <v>742</v>
      </c>
      <c r="L531">
        <v>1191</v>
      </c>
      <c r="N531">
        <v>1013</v>
      </c>
      <c r="O531" t="s">
        <v>574</v>
      </c>
      <c r="P531" t="s">
        <v>574</v>
      </c>
      <c r="Q531">
        <v>1</v>
      </c>
      <c r="X531">
        <v>1.47</v>
      </c>
      <c r="Y531">
        <v>0</v>
      </c>
      <c r="Z531">
        <v>0</v>
      </c>
      <c r="AA531">
        <v>0</v>
      </c>
      <c r="AB531">
        <v>9.07</v>
      </c>
      <c r="AC531">
        <v>0</v>
      </c>
      <c r="AD531">
        <v>1</v>
      </c>
      <c r="AE531">
        <v>1</v>
      </c>
      <c r="AF531" t="s">
        <v>1083</v>
      </c>
      <c r="AG531">
        <v>1.6904999999999999</v>
      </c>
      <c r="AH531">
        <v>2</v>
      </c>
      <c r="AI531">
        <v>39279974</v>
      </c>
      <c r="AJ531">
        <v>547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</row>
    <row r="532" spans="1:44">
      <c r="A532">
        <f ca="1">ROW(Source!A280)</f>
        <v>280</v>
      </c>
      <c r="B532">
        <v>39279975</v>
      </c>
      <c r="C532">
        <v>39279973</v>
      </c>
      <c r="D532">
        <v>37064876</v>
      </c>
      <c r="E532">
        <v>1</v>
      </c>
      <c r="F532">
        <v>1</v>
      </c>
      <c r="G532">
        <v>1</v>
      </c>
      <c r="H532">
        <v>1</v>
      </c>
      <c r="I532" t="s">
        <v>575</v>
      </c>
      <c r="J532" t="s">
        <v>1067</v>
      </c>
      <c r="K532" t="s">
        <v>576</v>
      </c>
      <c r="L532">
        <v>1191</v>
      </c>
      <c r="N532">
        <v>1013</v>
      </c>
      <c r="O532" t="s">
        <v>574</v>
      </c>
      <c r="P532" t="s">
        <v>574</v>
      </c>
      <c r="Q532">
        <v>1</v>
      </c>
      <c r="X532">
        <v>0.02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1</v>
      </c>
      <c r="AE532">
        <v>2</v>
      </c>
      <c r="AF532" t="s">
        <v>1082</v>
      </c>
      <c r="AG532">
        <v>2.5000000000000001E-2</v>
      </c>
      <c r="AH532">
        <v>2</v>
      </c>
      <c r="AI532">
        <v>39279975</v>
      </c>
      <c r="AJ532">
        <v>548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</row>
    <row r="533" spans="1:44">
      <c r="A533">
        <f ca="1">ROW(Source!A280)</f>
        <v>280</v>
      </c>
      <c r="B533">
        <v>39279976</v>
      </c>
      <c r="C533">
        <v>39279973</v>
      </c>
      <c r="D533">
        <v>36883554</v>
      </c>
      <c r="E533">
        <v>1</v>
      </c>
      <c r="F533">
        <v>1</v>
      </c>
      <c r="G533">
        <v>1</v>
      </c>
      <c r="H533">
        <v>2</v>
      </c>
      <c r="I533" t="s">
        <v>577</v>
      </c>
      <c r="J533" t="s">
        <v>578</v>
      </c>
      <c r="K533" t="s">
        <v>579</v>
      </c>
      <c r="L533">
        <v>1368</v>
      </c>
      <c r="N533">
        <v>1011</v>
      </c>
      <c r="O533" t="s">
        <v>580</v>
      </c>
      <c r="P533" t="s">
        <v>580</v>
      </c>
      <c r="Q533">
        <v>1</v>
      </c>
      <c r="X533">
        <v>0.02</v>
      </c>
      <c r="Y533">
        <v>0</v>
      </c>
      <c r="Z533">
        <v>65.709999999999994</v>
      </c>
      <c r="AA533">
        <v>11.6</v>
      </c>
      <c r="AB533">
        <v>0</v>
      </c>
      <c r="AC533">
        <v>0</v>
      </c>
      <c r="AD533">
        <v>1</v>
      </c>
      <c r="AE533">
        <v>0</v>
      </c>
      <c r="AF533" t="s">
        <v>1082</v>
      </c>
      <c r="AG533">
        <v>2.5000000000000001E-2</v>
      </c>
      <c r="AH533">
        <v>2</v>
      </c>
      <c r="AI533">
        <v>39279976</v>
      </c>
      <c r="AJ533">
        <v>549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</row>
    <row r="534" spans="1:44">
      <c r="A534">
        <f ca="1">ROW(Source!A280)</f>
        <v>280</v>
      </c>
      <c r="B534">
        <v>39279977</v>
      </c>
      <c r="C534">
        <v>39279973</v>
      </c>
      <c r="D534">
        <v>36883858</v>
      </c>
      <c r="E534">
        <v>1</v>
      </c>
      <c r="F534">
        <v>1</v>
      </c>
      <c r="G534">
        <v>1</v>
      </c>
      <c r="H534">
        <v>2</v>
      </c>
      <c r="I534" t="s">
        <v>637</v>
      </c>
      <c r="J534" t="s">
        <v>638</v>
      </c>
      <c r="K534" t="s">
        <v>639</v>
      </c>
      <c r="L534">
        <v>1368</v>
      </c>
      <c r="N534">
        <v>1011</v>
      </c>
      <c r="O534" t="s">
        <v>580</v>
      </c>
      <c r="P534" t="s">
        <v>580</v>
      </c>
      <c r="Q534">
        <v>1</v>
      </c>
      <c r="X534">
        <v>0.35</v>
      </c>
      <c r="Y534">
        <v>0</v>
      </c>
      <c r="Z534">
        <v>8.1</v>
      </c>
      <c r="AA534">
        <v>0</v>
      </c>
      <c r="AB534">
        <v>0</v>
      </c>
      <c r="AC534">
        <v>0</v>
      </c>
      <c r="AD534">
        <v>1</v>
      </c>
      <c r="AE534">
        <v>0</v>
      </c>
      <c r="AF534" t="s">
        <v>1082</v>
      </c>
      <c r="AG534">
        <v>0.4375</v>
      </c>
      <c r="AH534">
        <v>2</v>
      </c>
      <c r="AI534">
        <v>39279977</v>
      </c>
      <c r="AJ534">
        <v>550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</row>
    <row r="535" spans="1:44">
      <c r="A535">
        <f ca="1">ROW(Source!A280)</f>
        <v>280</v>
      </c>
      <c r="B535">
        <v>39279978</v>
      </c>
      <c r="C535">
        <v>39279973</v>
      </c>
      <c r="D535">
        <v>36799773</v>
      </c>
      <c r="E535">
        <v>1</v>
      </c>
      <c r="F535">
        <v>1</v>
      </c>
      <c r="G535">
        <v>1</v>
      </c>
      <c r="H535">
        <v>3</v>
      </c>
      <c r="I535" t="s">
        <v>962</v>
      </c>
      <c r="J535" t="s">
        <v>963</v>
      </c>
      <c r="K535" t="s">
        <v>964</v>
      </c>
      <c r="L535">
        <v>1356</v>
      </c>
      <c r="N535">
        <v>1010</v>
      </c>
      <c r="O535" t="s">
        <v>912</v>
      </c>
      <c r="P535" t="s">
        <v>912</v>
      </c>
      <c r="Q535">
        <v>1000</v>
      </c>
      <c r="X535">
        <v>2E-3</v>
      </c>
      <c r="Y535">
        <v>3450</v>
      </c>
      <c r="Z535">
        <v>0</v>
      </c>
      <c r="AA535">
        <v>0</v>
      </c>
      <c r="AB535">
        <v>0</v>
      </c>
      <c r="AC535">
        <v>0</v>
      </c>
      <c r="AD535">
        <v>1</v>
      </c>
      <c r="AE535">
        <v>0</v>
      </c>
      <c r="AF535" t="s">
        <v>1067</v>
      </c>
      <c r="AG535">
        <v>2E-3</v>
      </c>
      <c r="AH535">
        <v>2</v>
      </c>
      <c r="AI535">
        <v>39279978</v>
      </c>
      <c r="AJ535">
        <v>551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</row>
    <row r="536" spans="1:44">
      <c r="A536">
        <f ca="1">ROW(Source!A280)</f>
        <v>280</v>
      </c>
      <c r="B536">
        <v>39279979</v>
      </c>
      <c r="C536">
        <v>39279973</v>
      </c>
      <c r="D536">
        <v>36803269</v>
      </c>
      <c r="E536">
        <v>1</v>
      </c>
      <c r="F536">
        <v>1</v>
      </c>
      <c r="G536">
        <v>1</v>
      </c>
      <c r="H536">
        <v>3</v>
      </c>
      <c r="I536" t="s">
        <v>965</v>
      </c>
      <c r="J536" t="s">
        <v>966</v>
      </c>
      <c r="K536" t="s">
        <v>967</v>
      </c>
      <c r="L536">
        <v>1348</v>
      </c>
      <c r="N536">
        <v>1009</v>
      </c>
      <c r="O536" t="s">
        <v>1097</v>
      </c>
      <c r="P536" t="s">
        <v>1097</v>
      </c>
      <c r="Q536">
        <v>1000</v>
      </c>
      <c r="X536">
        <v>1.3999999999999999E-4</v>
      </c>
      <c r="Y536">
        <v>10362</v>
      </c>
      <c r="Z536">
        <v>0</v>
      </c>
      <c r="AA536">
        <v>0</v>
      </c>
      <c r="AB536">
        <v>0</v>
      </c>
      <c r="AC536">
        <v>0</v>
      </c>
      <c r="AD536">
        <v>1</v>
      </c>
      <c r="AE536">
        <v>0</v>
      </c>
      <c r="AF536" t="s">
        <v>1067</v>
      </c>
      <c r="AG536">
        <v>1.3999999999999999E-4</v>
      </c>
      <c r="AH536">
        <v>2</v>
      </c>
      <c r="AI536">
        <v>39279979</v>
      </c>
      <c r="AJ536">
        <v>552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</row>
    <row r="537" spans="1:44">
      <c r="A537">
        <f ca="1">ROW(Source!A280)</f>
        <v>280</v>
      </c>
      <c r="B537">
        <v>39279980</v>
      </c>
      <c r="C537">
        <v>39279973</v>
      </c>
      <c r="D537">
        <v>36804430</v>
      </c>
      <c r="E537">
        <v>1</v>
      </c>
      <c r="F537">
        <v>1</v>
      </c>
      <c r="G537">
        <v>1</v>
      </c>
      <c r="H537">
        <v>3</v>
      </c>
      <c r="I537" t="s">
        <v>980</v>
      </c>
      <c r="J537" t="s">
        <v>981</v>
      </c>
      <c r="K537" t="s">
        <v>982</v>
      </c>
      <c r="L537">
        <v>1348</v>
      </c>
      <c r="N537">
        <v>1009</v>
      </c>
      <c r="O537" t="s">
        <v>1097</v>
      </c>
      <c r="P537" t="s">
        <v>1097</v>
      </c>
      <c r="Q537">
        <v>1000</v>
      </c>
      <c r="X537">
        <v>1.1000000000000001E-3</v>
      </c>
      <c r="Y537">
        <v>14830</v>
      </c>
      <c r="Z537">
        <v>0</v>
      </c>
      <c r="AA537">
        <v>0</v>
      </c>
      <c r="AB537">
        <v>0</v>
      </c>
      <c r="AC537">
        <v>0</v>
      </c>
      <c r="AD537">
        <v>1</v>
      </c>
      <c r="AE537">
        <v>0</v>
      </c>
      <c r="AF537" t="s">
        <v>1067</v>
      </c>
      <c r="AG537">
        <v>1.1000000000000001E-3</v>
      </c>
      <c r="AH537">
        <v>2</v>
      </c>
      <c r="AI537">
        <v>39279980</v>
      </c>
      <c r="AJ537">
        <v>553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</row>
    <row r="538" spans="1:44">
      <c r="A538">
        <f ca="1">ROW(Source!A280)</f>
        <v>280</v>
      </c>
      <c r="B538">
        <v>39279981</v>
      </c>
      <c r="C538">
        <v>39279973</v>
      </c>
      <c r="D538">
        <v>36797677</v>
      </c>
      <c r="E538">
        <v>17</v>
      </c>
      <c r="F538">
        <v>1</v>
      </c>
      <c r="G538">
        <v>1</v>
      </c>
      <c r="H538">
        <v>3</v>
      </c>
      <c r="I538" t="s">
        <v>1015</v>
      </c>
      <c r="J538" t="s">
        <v>1067</v>
      </c>
      <c r="K538" t="s">
        <v>1016</v>
      </c>
      <c r="L538">
        <v>1354</v>
      </c>
      <c r="N538">
        <v>1010</v>
      </c>
      <c r="O538" t="s">
        <v>86</v>
      </c>
      <c r="P538" t="s">
        <v>86</v>
      </c>
      <c r="Q538">
        <v>1</v>
      </c>
      <c r="X538">
        <v>1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 t="s">
        <v>1067</v>
      </c>
      <c r="AG538">
        <v>1</v>
      </c>
      <c r="AH538">
        <v>3</v>
      </c>
      <c r="AI538">
        <v>-1</v>
      </c>
      <c r="AJ538" t="s">
        <v>1067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</row>
    <row r="539" spans="1:44">
      <c r="A539">
        <f ca="1">ROW(Source!A280)</f>
        <v>280</v>
      </c>
      <c r="B539">
        <v>39279982</v>
      </c>
      <c r="C539">
        <v>39279973</v>
      </c>
      <c r="D539">
        <v>36797638</v>
      </c>
      <c r="E539">
        <v>17</v>
      </c>
      <c r="F539">
        <v>1</v>
      </c>
      <c r="G539">
        <v>1</v>
      </c>
      <c r="H539">
        <v>3</v>
      </c>
      <c r="I539" t="s">
        <v>1017</v>
      </c>
      <c r="J539" t="s">
        <v>1067</v>
      </c>
      <c r="K539" t="s">
        <v>1018</v>
      </c>
      <c r="L539">
        <v>1354</v>
      </c>
      <c r="N539">
        <v>1010</v>
      </c>
      <c r="O539" t="s">
        <v>86</v>
      </c>
      <c r="P539" t="s">
        <v>86</v>
      </c>
      <c r="Q539">
        <v>1</v>
      </c>
      <c r="X539">
        <v>2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0</v>
      </c>
      <c r="AF539" t="s">
        <v>1067</v>
      </c>
      <c r="AG539">
        <v>2</v>
      </c>
      <c r="AH539">
        <v>3</v>
      </c>
      <c r="AI539">
        <v>-1</v>
      </c>
      <c r="AJ539" t="s">
        <v>1067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</row>
    <row r="540" spans="1:44">
      <c r="A540">
        <f ca="1">ROW(Source!A283)</f>
        <v>283</v>
      </c>
      <c r="B540">
        <v>39279986</v>
      </c>
      <c r="C540">
        <v>39279985</v>
      </c>
      <c r="D540">
        <v>37113312</v>
      </c>
      <c r="E540">
        <v>1</v>
      </c>
      <c r="F540">
        <v>1</v>
      </c>
      <c r="G540">
        <v>1</v>
      </c>
      <c r="H540">
        <v>1</v>
      </c>
      <c r="I540" t="s">
        <v>983</v>
      </c>
      <c r="J540" t="s">
        <v>1067</v>
      </c>
      <c r="K540" t="s">
        <v>984</v>
      </c>
      <c r="L540">
        <v>1191</v>
      </c>
      <c r="N540">
        <v>1013</v>
      </c>
      <c r="O540" t="s">
        <v>574</v>
      </c>
      <c r="P540" t="s">
        <v>574</v>
      </c>
      <c r="Q540">
        <v>1</v>
      </c>
      <c r="X540">
        <v>5.01</v>
      </c>
      <c r="Y540">
        <v>0</v>
      </c>
      <c r="Z540">
        <v>0</v>
      </c>
      <c r="AA540">
        <v>0</v>
      </c>
      <c r="AB540">
        <v>11.64</v>
      </c>
      <c r="AC540">
        <v>0</v>
      </c>
      <c r="AD540">
        <v>1</v>
      </c>
      <c r="AE540">
        <v>1</v>
      </c>
      <c r="AF540" t="s">
        <v>1083</v>
      </c>
      <c r="AG540">
        <v>5.761499999999999</v>
      </c>
      <c r="AH540">
        <v>2</v>
      </c>
      <c r="AI540">
        <v>39279986</v>
      </c>
      <c r="AJ540">
        <v>556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</row>
    <row r="541" spans="1:44">
      <c r="A541">
        <f ca="1">ROW(Source!A283)</f>
        <v>283</v>
      </c>
      <c r="B541">
        <v>39279987</v>
      </c>
      <c r="C541">
        <v>39279985</v>
      </c>
      <c r="D541">
        <v>36883274</v>
      </c>
      <c r="E541">
        <v>1</v>
      </c>
      <c r="F541">
        <v>1</v>
      </c>
      <c r="G541">
        <v>1</v>
      </c>
      <c r="H541">
        <v>2</v>
      </c>
      <c r="I541" t="s">
        <v>953</v>
      </c>
      <c r="J541" t="s">
        <v>954</v>
      </c>
      <c r="K541" t="s">
        <v>955</v>
      </c>
      <c r="L541">
        <v>1368</v>
      </c>
      <c r="N541">
        <v>1011</v>
      </c>
      <c r="O541" t="s">
        <v>580</v>
      </c>
      <c r="P541" t="s">
        <v>580</v>
      </c>
      <c r="Q541">
        <v>1</v>
      </c>
      <c r="X541">
        <v>1.5</v>
      </c>
      <c r="Y541">
        <v>0</v>
      </c>
      <c r="Z541">
        <v>29.67</v>
      </c>
      <c r="AA541">
        <v>0</v>
      </c>
      <c r="AB541">
        <v>0</v>
      </c>
      <c r="AC541">
        <v>0</v>
      </c>
      <c r="AD541">
        <v>1</v>
      </c>
      <c r="AE541">
        <v>0</v>
      </c>
      <c r="AF541" t="s">
        <v>1082</v>
      </c>
      <c r="AG541">
        <v>1.875</v>
      </c>
      <c r="AH541">
        <v>2</v>
      </c>
      <c r="AI541">
        <v>39279987</v>
      </c>
      <c r="AJ541">
        <v>557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</row>
    <row r="542" spans="1:44">
      <c r="A542">
        <f ca="1">ROW(Source!A283)</f>
        <v>283</v>
      </c>
      <c r="B542">
        <v>39279988</v>
      </c>
      <c r="C542">
        <v>39279985</v>
      </c>
      <c r="D542">
        <v>36801792</v>
      </c>
      <c r="E542">
        <v>1</v>
      </c>
      <c r="F542">
        <v>1</v>
      </c>
      <c r="G542">
        <v>1</v>
      </c>
      <c r="H542">
        <v>3</v>
      </c>
      <c r="I542" t="s">
        <v>721</v>
      </c>
      <c r="J542" t="s">
        <v>722</v>
      </c>
      <c r="K542" t="s">
        <v>723</v>
      </c>
      <c r="L542">
        <v>1339</v>
      </c>
      <c r="N542">
        <v>1007</v>
      </c>
      <c r="O542" t="s">
        <v>1249</v>
      </c>
      <c r="P542" t="s">
        <v>1249</v>
      </c>
      <c r="Q542">
        <v>1</v>
      </c>
      <c r="X542">
        <v>1</v>
      </c>
      <c r="Y542">
        <v>2.44</v>
      </c>
      <c r="Z542">
        <v>0</v>
      </c>
      <c r="AA542">
        <v>0</v>
      </c>
      <c r="AB542">
        <v>0</v>
      </c>
      <c r="AC542">
        <v>0</v>
      </c>
      <c r="AD542">
        <v>1</v>
      </c>
      <c r="AE542">
        <v>0</v>
      </c>
      <c r="AF542" t="s">
        <v>1067</v>
      </c>
      <c r="AG542">
        <v>1</v>
      </c>
      <c r="AH542">
        <v>2</v>
      </c>
      <c r="AI542">
        <v>39279988</v>
      </c>
      <c r="AJ542">
        <v>558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</row>
    <row r="543" spans="1:44">
      <c r="A543">
        <f ca="1">ROW(Source!A283)</f>
        <v>283</v>
      </c>
      <c r="B543">
        <v>39279989</v>
      </c>
      <c r="C543">
        <v>39279985</v>
      </c>
      <c r="D543">
        <v>36802469</v>
      </c>
      <c r="E543">
        <v>1</v>
      </c>
      <c r="F543">
        <v>1</v>
      </c>
      <c r="G543">
        <v>1</v>
      </c>
      <c r="H543">
        <v>3</v>
      </c>
      <c r="I543" t="s">
        <v>929</v>
      </c>
      <c r="J543" t="s">
        <v>930</v>
      </c>
      <c r="K543" t="s">
        <v>931</v>
      </c>
      <c r="L543">
        <v>1346</v>
      </c>
      <c r="N543">
        <v>1009</v>
      </c>
      <c r="O543" t="s">
        <v>1227</v>
      </c>
      <c r="P543" t="s">
        <v>1227</v>
      </c>
      <c r="Q543">
        <v>1</v>
      </c>
      <c r="X543">
        <v>0.02</v>
      </c>
      <c r="Y543">
        <v>37.29</v>
      </c>
      <c r="Z543">
        <v>0</v>
      </c>
      <c r="AA543">
        <v>0</v>
      </c>
      <c r="AB543">
        <v>0</v>
      </c>
      <c r="AC543">
        <v>0</v>
      </c>
      <c r="AD543">
        <v>1</v>
      </c>
      <c r="AE543">
        <v>0</v>
      </c>
      <c r="AF543" t="s">
        <v>1067</v>
      </c>
      <c r="AG543">
        <v>0.02</v>
      </c>
      <c r="AH543">
        <v>2</v>
      </c>
      <c r="AI543">
        <v>39279989</v>
      </c>
      <c r="AJ543">
        <v>559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</row>
    <row r="544" spans="1:44">
      <c r="A544">
        <f ca="1">ROW(Source!A283)</f>
        <v>283</v>
      </c>
      <c r="B544">
        <v>39279990</v>
      </c>
      <c r="C544">
        <v>39279985</v>
      </c>
      <c r="D544">
        <v>36838223</v>
      </c>
      <c r="E544">
        <v>1</v>
      </c>
      <c r="F544">
        <v>1</v>
      </c>
      <c r="G544">
        <v>1</v>
      </c>
      <c r="H544">
        <v>3</v>
      </c>
      <c r="I544" t="s">
        <v>938</v>
      </c>
      <c r="J544" t="s">
        <v>939</v>
      </c>
      <c r="K544" t="s">
        <v>940</v>
      </c>
      <c r="L544">
        <v>1348</v>
      </c>
      <c r="N544">
        <v>1009</v>
      </c>
      <c r="O544" t="s">
        <v>1097</v>
      </c>
      <c r="P544" t="s">
        <v>1097</v>
      </c>
      <c r="Q544">
        <v>1000</v>
      </c>
      <c r="X544">
        <v>5.0000000000000002E-5</v>
      </c>
      <c r="Y544">
        <v>15119</v>
      </c>
      <c r="Z544">
        <v>0</v>
      </c>
      <c r="AA544">
        <v>0</v>
      </c>
      <c r="AB544">
        <v>0</v>
      </c>
      <c r="AC544">
        <v>0</v>
      </c>
      <c r="AD544">
        <v>1</v>
      </c>
      <c r="AE544">
        <v>0</v>
      </c>
      <c r="AF544" t="s">
        <v>1067</v>
      </c>
      <c r="AG544">
        <v>5.0000000000000002E-5</v>
      </c>
      <c r="AH544">
        <v>2</v>
      </c>
      <c r="AI544">
        <v>39279990</v>
      </c>
      <c r="AJ544">
        <v>560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</row>
    <row r="545" spans="1:44">
      <c r="A545">
        <f ca="1">ROW(Source!A283)</f>
        <v>283</v>
      </c>
      <c r="B545">
        <v>39279991</v>
      </c>
      <c r="C545">
        <v>39279985</v>
      </c>
      <c r="D545">
        <v>36838951</v>
      </c>
      <c r="E545">
        <v>1</v>
      </c>
      <c r="F545">
        <v>1</v>
      </c>
      <c r="G545">
        <v>1</v>
      </c>
      <c r="H545">
        <v>3</v>
      </c>
      <c r="I545" t="s">
        <v>941</v>
      </c>
      <c r="J545" t="s">
        <v>942</v>
      </c>
      <c r="K545" t="s">
        <v>943</v>
      </c>
      <c r="L545">
        <v>1348</v>
      </c>
      <c r="N545">
        <v>1009</v>
      </c>
      <c r="O545" t="s">
        <v>1097</v>
      </c>
      <c r="P545" t="s">
        <v>1097</v>
      </c>
      <c r="Q545">
        <v>1000</v>
      </c>
      <c r="X545">
        <v>2.0000000000000002E-5</v>
      </c>
      <c r="Y545">
        <v>16950</v>
      </c>
      <c r="Z545">
        <v>0</v>
      </c>
      <c r="AA545">
        <v>0</v>
      </c>
      <c r="AB545">
        <v>0</v>
      </c>
      <c r="AC545">
        <v>0</v>
      </c>
      <c r="AD545">
        <v>1</v>
      </c>
      <c r="AE545">
        <v>0</v>
      </c>
      <c r="AF545" t="s">
        <v>1067</v>
      </c>
      <c r="AG545">
        <v>2.0000000000000002E-5</v>
      </c>
      <c r="AH545">
        <v>2</v>
      </c>
      <c r="AI545">
        <v>39279991</v>
      </c>
      <c r="AJ545">
        <v>561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</row>
    <row r="546" spans="1:44">
      <c r="A546">
        <f ca="1">ROW(Source!A284)</f>
        <v>284</v>
      </c>
      <c r="B546">
        <v>39280658</v>
      </c>
      <c r="C546">
        <v>39280657</v>
      </c>
      <c r="D546">
        <v>37072442</v>
      </c>
      <c r="E546">
        <v>1</v>
      </c>
      <c r="F546">
        <v>1</v>
      </c>
      <c r="G546">
        <v>1</v>
      </c>
      <c r="H546">
        <v>1</v>
      </c>
      <c r="I546" t="s">
        <v>985</v>
      </c>
      <c r="J546" t="s">
        <v>1067</v>
      </c>
      <c r="K546" t="s">
        <v>986</v>
      </c>
      <c r="L546">
        <v>1191</v>
      </c>
      <c r="N546">
        <v>1013</v>
      </c>
      <c r="O546" t="s">
        <v>574</v>
      </c>
      <c r="P546" t="s">
        <v>574</v>
      </c>
      <c r="Q546">
        <v>1</v>
      </c>
      <c r="X546">
        <v>5.31</v>
      </c>
      <c r="Y546">
        <v>0</v>
      </c>
      <c r="Z546">
        <v>0</v>
      </c>
      <c r="AA546">
        <v>0</v>
      </c>
      <c r="AB546">
        <v>10.65</v>
      </c>
      <c r="AC546">
        <v>0</v>
      </c>
      <c r="AD546">
        <v>1</v>
      </c>
      <c r="AE546">
        <v>1</v>
      </c>
      <c r="AF546" t="s">
        <v>1083</v>
      </c>
      <c r="AG546">
        <v>6.1064999999999987</v>
      </c>
      <c r="AH546">
        <v>2</v>
      </c>
      <c r="AI546">
        <v>39280658</v>
      </c>
      <c r="AJ546">
        <v>562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</row>
    <row r="547" spans="1:44">
      <c r="A547">
        <f ca="1">ROW(Source!A284)</f>
        <v>284</v>
      </c>
      <c r="B547">
        <v>39280659</v>
      </c>
      <c r="C547">
        <v>39280657</v>
      </c>
      <c r="D547">
        <v>37064876</v>
      </c>
      <c r="E547">
        <v>1</v>
      </c>
      <c r="F547">
        <v>1</v>
      </c>
      <c r="G547">
        <v>1</v>
      </c>
      <c r="H547">
        <v>1</v>
      </c>
      <c r="I547" t="s">
        <v>575</v>
      </c>
      <c r="J547" t="s">
        <v>1067</v>
      </c>
      <c r="K547" t="s">
        <v>576</v>
      </c>
      <c r="L547">
        <v>1191</v>
      </c>
      <c r="N547">
        <v>1013</v>
      </c>
      <c r="O547" t="s">
        <v>574</v>
      </c>
      <c r="P547" t="s">
        <v>574</v>
      </c>
      <c r="Q547">
        <v>1</v>
      </c>
      <c r="X547">
        <v>0.02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1</v>
      </c>
      <c r="AE547">
        <v>2</v>
      </c>
      <c r="AF547" t="s">
        <v>1082</v>
      </c>
      <c r="AG547">
        <v>2.5000000000000001E-2</v>
      </c>
      <c r="AH547">
        <v>2</v>
      </c>
      <c r="AI547">
        <v>39280659</v>
      </c>
      <c r="AJ547">
        <v>563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</row>
    <row r="548" spans="1:44">
      <c r="A548">
        <f ca="1">ROW(Source!A284)</f>
        <v>284</v>
      </c>
      <c r="B548">
        <v>39280660</v>
      </c>
      <c r="C548">
        <v>39280657</v>
      </c>
      <c r="D548">
        <v>36882356</v>
      </c>
      <c r="E548">
        <v>1</v>
      </c>
      <c r="F548">
        <v>1</v>
      </c>
      <c r="G548">
        <v>1</v>
      </c>
      <c r="H548">
        <v>2</v>
      </c>
      <c r="I548" t="s">
        <v>987</v>
      </c>
      <c r="J548" t="s">
        <v>988</v>
      </c>
      <c r="K548" t="s">
        <v>989</v>
      </c>
      <c r="L548">
        <v>1368</v>
      </c>
      <c r="N548">
        <v>1011</v>
      </c>
      <c r="O548" t="s">
        <v>580</v>
      </c>
      <c r="P548" t="s">
        <v>580</v>
      </c>
      <c r="Q548">
        <v>1</v>
      </c>
      <c r="X548">
        <v>0.01</v>
      </c>
      <c r="Y548">
        <v>0</v>
      </c>
      <c r="Z548">
        <v>1.7</v>
      </c>
      <c r="AA548">
        <v>0</v>
      </c>
      <c r="AB548">
        <v>0</v>
      </c>
      <c r="AC548">
        <v>0</v>
      </c>
      <c r="AD548">
        <v>1</v>
      </c>
      <c r="AE548">
        <v>0</v>
      </c>
      <c r="AF548" t="s">
        <v>1082</v>
      </c>
      <c r="AG548">
        <v>1.2500000000000001E-2</v>
      </c>
      <c r="AH548">
        <v>2</v>
      </c>
      <c r="AI548">
        <v>39280660</v>
      </c>
      <c r="AJ548">
        <v>564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</row>
    <row r="549" spans="1:44">
      <c r="A549">
        <f ca="1">ROW(Source!A284)</f>
        <v>284</v>
      </c>
      <c r="B549">
        <v>39280661</v>
      </c>
      <c r="C549">
        <v>39280657</v>
      </c>
      <c r="D549">
        <v>36882383</v>
      </c>
      <c r="E549">
        <v>1</v>
      </c>
      <c r="F549">
        <v>1</v>
      </c>
      <c r="G549">
        <v>1</v>
      </c>
      <c r="H549">
        <v>2</v>
      </c>
      <c r="I549" t="s">
        <v>715</v>
      </c>
      <c r="J549" t="s">
        <v>716</v>
      </c>
      <c r="K549" t="s">
        <v>717</v>
      </c>
      <c r="L549">
        <v>1368</v>
      </c>
      <c r="N549">
        <v>1011</v>
      </c>
      <c r="O549" t="s">
        <v>580</v>
      </c>
      <c r="P549" t="s">
        <v>580</v>
      </c>
      <c r="Q549">
        <v>1</v>
      </c>
      <c r="X549">
        <v>0.01</v>
      </c>
      <c r="Y549">
        <v>0</v>
      </c>
      <c r="Z549">
        <v>89.99</v>
      </c>
      <c r="AA549">
        <v>10.06</v>
      </c>
      <c r="AB549">
        <v>0</v>
      </c>
      <c r="AC549">
        <v>0</v>
      </c>
      <c r="AD549">
        <v>1</v>
      </c>
      <c r="AE549">
        <v>0</v>
      </c>
      <c r="AF549" t="s">
        <v>1082</v>
      </c>
      <c r="AG549">
        <v>1.2500000000000001E-2</v>
      </c>
      <c r="AH549">
        <v>2</v>
      </c>
      <c r="AI549">
        <v>39280661</v>
      </c>
      <c r="AJ549">
        <v>565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</row>
    <row r="550" spans="1:44">
      <c r="A550">
        <f ca="1">ROW(Source!A284)</f>
        <v>284</v>
      </c>
      <c r="B550">
        <v>39280662</v>
      </c>
      <c r="C550">
        <v>39280657</v>
      </c>
      <c r="D550">
        <v>36883554</v>
      </c>
      <c r="E550">
        <v>1</v>
      </c>
      <c r="F550">
        <v>1</v>
      </c>
      <c r="G550">
        <v>1</v>
      </c>
      <c r="H550">
        <v>2</v>
      </c>
      <c r="I550" t="s">
        <v>577</v>
      </c>
      <c r="J550" t="s">
        <v>578</v>
      </c>
      <c r="K550" t="s">
        <v>579</v>
      </c>
      <c r="L550">
        <v>1368</v>
      </c>
      <c r="N550">
        <v>1011</v>
      </c>
      <c r="O550" t="s">
        <v>580</v>
      </c>
      <c r="P550" t="s">
        <v>580</v>
      </c>
      <c r="Q550">
        <v>1</v>
      </c>
      <c r="X550">
        <v>0.01</v>
      </c>
      <c r="Y550">
        <v>0</v>
      </c>
      <c r="Z550">
        <v>65.709999999999994</v>
      </c>
      <c r="AA550">
        <v>11.6</v>
      </c>
      <c r="AB550">
        <v>0</v>
      </c>
      <c r="AC550">
        <v>0</v>
      </c>
      <c r="AD550">
        <v>1</v>
      </c>
      <c r="AE550">
        <v>0</v>
      </c>
      <c r="AF550" t="s">
        <v>1082</v>
      </c>
      <c r="AG550">
        <v>1.2500000000000001E-2</v>
      </c>
      <c r="AH550">
        <v>2</v>
      </c>
      <c r="AI550">
        <v>39280662</v>
      </c>
      <c r="AJ550">
        <v>566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</row>
    <row r="551" spans="1:44">
      <c r="A551">
        <f ca="1">ROW(Source!A284)</f>
        <v>284</v>
      </c>
      <c r="B551">
        <v>39280663</v>
      </c>
      <c r="C551">
        <v>39280657</v>
      </c>
      <c r="D551">
        <v>36884416</v>
      </c>
      <c r="E551">
        <v>1</v>
      </c>
      <c r="F551">
        <v>1</v>
      </c>
      <c r="G551">
        <v>1</v>
      </c>
      <c r="H551">
        <v>2</v>
      </c>
      <c r="I551" t="s">
        <v>809</v>
      </c>
      <c r="J551" t="s">
        <v>810</v>
      </c>
      <c r="K551" t="s">
        <v>811</v>
      </c>
      <c r="L551">
        <v>1368</v>
      </c>
      <c r="N551">
        <v>1011</v>
      </c>
      <c r="O551" t="s">
        <v>580</v>
      </c>
      <c r="P551" t="s">
        <v>580</v>
      </c>
      <c r="Q551">
        <v>1</v>
      </c>
      <c r="X551">
        <v>1.1200000000000001</v>
      </c>
      <c r="Y551">
        <v>0</v>
      </c>
      <c r="Z551">
        <v>6.82</v>
      </c>
      <c r="AA551">
        <v>0</v>
      </c>
      <c r="AB551">
        <v>0</v>
      </c>
      <c r="AC551">
        <v>0</v>
      </c>
      <c r="AD551">
        <v>1</v>
      </c>
      <c r="AE551">
        <v>0</v>
      </c>
      <c r="AF551" t="s">
        <v>1082</v>
      </c>
      <c r="AG551">
        <v>1.4000000000000001</v>
      </c>
      <c r="AH551">
        <v>2</v>
      </c>
      <c r="AI551">
        <v>39280663</v>
      </c>
      <c r="AJ551">
        <v>567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</row>
    <row r="552" spans="1:44">
      <c r="A552">
        <f ca="1">ROW(Source!A284)</f>
        <v>284</v>
      </c>
      <c r="B552">
        <v>39280664</v>
      </c>
      <c r="C552">
        <v>39280657</v>
      </c>
      <c r="D552">
        <v>36837948</v>
      </c>
      <c r="E552">
        <v>1</v>
      </c>
      <c r="F552">
        <v>1</v>
      </c>
      <c r="G552">
        <v>1</v>
      </c>
      <c r="H552">
        <v>3</v>
      </c>
      <c r="I552" t="s">
        <v>622</v>
      </c>
      <c r="J552" t="s">
        <v>623</v>
      </c>
      <c r="K552" t="s">
        <v>624</v>
      </c>
      <c r="L552">
        <v>1348</v>
      </c>
      <c r="N552">
        <v>1009</v>
      </c>
      <c r="O552" t="s">
        <v>1097</v>
      </c>
      <c r="P552" t="s">
        <v>1097</v>
      </c>
      <c r="Q552">
        <v>1000</v>
      </c>
      <c r="X552">
        <v>1.2E-2</v>
      </c>
      <c r="Y552">
        <v>15620</v>
      </c>
      <c r="Z552">
        <v>0</v>
      </c>
      <c r="AA552">
        <v>0</v>
      </c>
      <c r="AB552">
        <v>0</v>
      </c>
      <c r="AC552">
        <v>0</v>
      </c>
      <c r="AD552">
        <v>1</v>
      </c>
      <c r="AE552">
        <v>0</v>
      </c>
      <c r="AF552" t="s">
        <v>1067</v>
      </c>
      <c r="AG552">
        <v>1.2E-2</v>
      </c>
      <c r="AH552">
        <v>2</v>
      </c>
      <c r="AI552">
        <v>39280664</v>
      </c>
      <c r="AJ552">
        <v>568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</row>
    <row r="553" spans="1:44">
      <c r="A553">
        <f ca="1">ROW(Source!A284)</f>
        <v>284</v>
      </c>
      <c r="B553">
        <v>39280665</v>
      </c>
      <c r="C553">
        <v>39280657</v>
      </c>
      <c r="D553">
        <v>36839083</v>
      </c>
      <c r="E553">
        <v>1</v>
      </c>
      <c r="F553">
        <v>1</v>
      </c>
      <c r="G553">
        <v>1</v>
      </c>
      <c r="H553">
        <v>3</v>
      </c>
      <c r="I553" t="s">
        <v>990</v>
      </c>
      <c r="J553" t="s">
        <v>991</v>
      </c>
      <c r="K553" t="s">
        <v>992</v>
      </c>
      <c r="L553">
        <v>1348</v>
      </c>
      <c r="N553">
        <v>1009</v>
      </c>
      <c r="O553" t="s">
        <v>1097</v>
      </c>
      <c r="P553" t="s">
        <v>1097</v>
      </c>
      <c r="Q553">
        <v>1000</v>
      </c>
      <c r="X553">
        <v>2E-3</v>
      </c>
      <c r="Y553">
        <v>7640</v>
      </c>
      <c r="Z553">
        <v>0</v>
      </c>
      <c r="AA553">
        <v>0</v>
      </c>
      <c r="AB553">
        <v>0</v>
      </c>
      <c r="AC553">
        <v>0</v>
      </c>
      <c r="AD553">
        <v>1</v>
      </c>
      <c r="AE553">
        <v>0</v>
      </c>
      <c r="AF553" t="s">
        <v>1067</v>
      </c>
      <c r="AG553">
        <v>2E-3</v>
      </c>
      <c r="AH553">
        <v>2</v>
      </c>
      <c r="AI553">
        <v>39280665</v>
      </c>
      <c r="AJ553">
        <v>569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</row>
    <row r="554" spans="1:44">
      <c r="A554">
        <f ca="1">ROW(Source!A285)</f>
        <v>285</v>
      </c>
      <c r="B554">
        <v>39280667</v>
      </c>
      <c r="C554">
        <v>39280666</v>
      </c>
      <c r="D554">
        <v>37064928</v>
      </c>
      <c r="E554">
        <v>1</v>
      </c>
      <c r="F554">
        <v>1</v>
      </c>
      <c r="G554">
        <v>1</v>
      </c>
      <c r="H554">
        <v>1</v>
      </c>
      <c r="I554" t="s">
        <v>741</v>
      </c>
      <c r="J554" t="s">
        <v>1067</v>
      </c>
      <c r="K554" t="s">
        <v>742</v>
      </c>
      <c r="L554">
        <v>1191</v>
      </c>
      <c r="N554">
        <v>1013</v>
      </c>
      <c r="O554" t="s">
        <v>574</v>
      </c>
      <c r="P554" t="s">
        <v>574</v>
      </c>
      <c r="Q554">
        <v>1</v>
      </c>
      <c r="X554">
        <v>3.83</v>
      </c>
      <c r="Y554">
        <v>0</v>
      </c>
      <c r="Z554">
        <v>0</v>
      </c>
      <c r="AA554">
        <v>0</v>
      </c>
      <c r="AB554">
        <v>9.07</v>
      </c>
      <c r="AC554">
        <v>0</v>
      </c>
      <c r="AD554">
        <v>1</v>
      </c>
      <c r="AE554">
        <v>1</v>
      </c>
      <c r="AF554" t="s">
        <v>1083</v>
      </c>
      <c r="AG554">
        <v>4.4044999999999996</v>
      </c>
      <c r="AH554">
        <v>2</v>
      </c>
      <c r="AI554">
        <v>39280667</v>
      </c>
      <c r="AJ554">
        <v>570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</row>
    <row r="555" spans="1:44">
      <c r="A555">
        <f ca="1">ROW(Source!A285)</f>
        <v>285</v>
      </c>
      <c r="B555">
        <v>39280668</v>
      </c>
      <c r="C555">
        <v>39280666</v>
      </c>
      <c r="D555">
        <v>37064876</v>
      </c>
      <c r="E555">
        <v>1</v>
      </c>
      <c r="F555">
        <v>1</v>
      </c>
      <c r="G555">
        <v>1</v>
      </c>
      <c r="H555">
        <v>1</v>
      </c>
      <c r="I555" t="s">
        <v>575</v>
      </c>
      <c r="J555" t="s">
        <v>1067</v>
      </c>
      <c r="K555" t="s">
        <v>576</v>
      </c>
      <c r="L555">
        <v>1191</v>
      </c>
      <c r="N555">
        <v>1013</v>
      </c>
      <c r="O555" t="s">
        <v>574</v>
      </c>
      <c r="P555" t="s">
        <v>574</v>
      </c>
      <c r="Q555">
        <v>1</v>
      </c>
      <c r="X555">
        <v>0.02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1</v>
      </c>
      <c r="AE555">
        <v>2</v>
      </c>
      <c r="AF555" t="s">
        <v>1082</v>
      </c>
      <c r="AG555">
        <v>2.5000000000000001E-2</v>
      </c>
      <c r="AH555">
        <v>2</v>
      </c>
      <c r="AI555">
        <v>39280668</v>
      </c>
      <c r="AJ555">
        <v>571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</row>
    <row r="556" spans="1:44">
      <c r="A556">
        <f ca="1">ROW(Source!A285)</f>
        <v>285</v>
      </c>
      <c r="B556">
        <v>39280669</v>
      </c>
      <c r="C556">
        <v>39280666</v>
      </c>
      <c r="D556">
        <v>36882356</v>
      </c>
      <c r="E556">
        <v>1</v>
      </c>
      <c r="F556">
        <v>1</v>
      </c>
      <c r="G556">
        <v>1</v>
      </c>
      <c r="H556">
        <v>2</v>
      </c>
      <c r="I556" t="s">
        <v>987</v>
      </c>
      <c r="J556" t="s">
        <v>988</v>
      </c>
      <c r="K556" t="s">
        <v>989</v>
      </c>
      <c r="L556">
        <v>1368</v>
      </c>
      <c r="N556">
        <v>1011</v>
      </c>
      <c r="O556" t="s">
        <v>580</v>
      </c>
      <c r="P556" t="s">
        <v>580</v>
      </c>
      <c r="Q556">
        <v>1</v>
      </c>
      <c r="X556">
        <v>0.01</v>
      </c>
      <c r="Y556">
        <v>0</v>
      </c>
      <c r="Z556">
        <v>1.7</v>
      </c>
      <c r="AA556">
        <v>0</v>
      </c>
      <c r="AB556">
        <v>0</v>
      </c>
      <c r="AC556">
        <v>0</v>
      </c>
      <c r="AD556">
        <v>1</v>
      </c>
      <c r="AE556">
        <v>0</v>
      </c>
      <c r="AF556" t="s">
        <v>1082</v>
      </c>
      <c r="AG556">
        <v>1.2500000000000001E-2</v>
      </c>
      <c r="AH556">
        <v>2</v>
      </c>
      <c r="AI556">
        <v>39280669</v>
      </c>
      <c r="AJ556">
        <v>572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</row>
    <row r="557" spans="1:44">
      <c r="A557">
        <f ca="1">ROW(Source!A285)</f>
        <v>285</v>
      </c>
      <c r="B557">
        <v>39280670</v>
      </c>
      <c r="C557">
        <v>39280666</v>
      </c>
      <c r="D557">
        <v>36882383</v>
      </c>
      <c r="E557">
        <v>1</v>
      </c>
      <c r="F557">
        <v>1</v>
      </c>
      <c r="G557">
        <v>1</v>
      </c>
      <c r="H557">
        <v>2</v>
      </c>
      <c r="I557" t="s">
        <v>715</v>
      </c>
      <c r="J557" t="s">
        <v>716</v>
      </c>
      <c r="K557" t="s">
        <v>717</v>
      </c>
      <c r="L557">
        <v>1368</v>
      </c>
      <c r="N557">
        <v>1011</v>
      </c>
      <c r="O557" t="s">
        <v>580</v>
      </c>
      <c r="P557" t="s">
        <v>580</v>
      </c>
      <c r="Q557">
        <v>1</v>
      </c>
      <c r="X557">
        <v>0.01</v>
      </c>
      <c r="Y557">
        <v>0</v>
      </c>
      <c r="Z557">
        <v>89.99</v>
      </c>
      <c r="AA557">
        <v>10.06</v>
      </c>
      <c r="AB557">
        <v>0</v>
      </c>
      <c r="AC557">
        <v>0</v>
      </c>
      <c r="AD557">
        <v>1</v>
      </c>
      <c r="AE557">
        <v>0</v>
      </c>
      <c r="AF557" t="s">
        <v>1082</v>
      </c>
      <c r="AG557">
        <v>1.2500000000000001E-2</v>
      </c>
      <c r="AH557">
        <v>2</v>
      </c>
      <c r="AI557">
        <v>39280670</v>
      </c>
      <c r="AJ557">
        <v>573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</row>
    <row r="558" spans="1:44">
      <c r="A558">
        <f ca="1">ROW(Source!A285)</f>
        <v>285</v>
      </c>
      <c r="B558">
        <v>39280671</v>
      </c>
      <c r="C558">
        <v>39280666</v>
      </c>
      <c r="D558">
        <v>36883554</v>
      </c>
      <c r="E558">
        <v>1</v>
      </c>
      <c r="F558">
        <v>1</v>
      </c>
      <c r="G558">
        <v>1</v>
      </c>
      <c r="H558">
        <v>2</v>
      </c>
      <c r="I558" t="s">
        <v>577</v>
      </c>
      <c r="J558" t="s">
        <v>578</v>
      </c>
      <c r="K558" t="s">
        <v>579</v>
      </c>
      <c r="L558">
        <v>1368</v>
      </c>
      <c r="N558">
        <v>1011</v>
      </c>
      <c r="O558" t="s">
        <v>580</v>
      </c>
      <c r="P558" t="s">
        <v>580</v>
      </c>
      <c r="Q558">
        <v>1</v>
      </c>
      <c r="X558">
        <v>0.01</v>
      </c>
      <c r="Y558">
        <v>0</v>
      </c>
      <c r="Z558">
        <v>65.709999999999994</v>
      </c>
      <c r="AA558">
        <v>11.6</v>
      </c>
      <c r="AB558">
        <v>0</v>
      </c>
      <c r="AC558">
        <v>0</v>
      </c>
      <c r="AD558">
        <v>1</v>
      </c>
      <c r="AE558">
        <v>0</v>
      </c>
      <c r="AF558" t="s">
        <v>1082</v>
      </c>
      <c r="AG558">
        <v>1.2500000000000001E-2</v>
      </c>
      <c r="AH558">
        <v>2</v>
      </c>
      <c r="AI558">
        <v>39280671</v>
      </c>
      <c r="AJ558">
        <v>574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</row>
    <row r="559" spans="1:44">
      <c r="A559">
        <f ca="1">ROW(Source!A285)</f>
        <v>285</v>
      </c>
      <c r="B559">
        <v>39280672</v>
      </c>
      <c r="C559">
        <v>39280666</v>
      </c>
      <c r="D559">
        <v>36884416</v>
      </c>
      <c r="E559">
        <v>1</v>
      </c>
      <c r="F559">
        <v>1</v>
      </c>
      <c r="G559">
        <v>1</v>
      </c>
      <c r="H559">
        <v>2</v>
      </c>
      <c r="I559" t="s">
        <v>809</v>
      </c>
      <c r="J559" t="s">
        <v>810</v>
      </c>
      <c r="K559" t="s">
        <v>811</v>
      </c>
      <c r="L559">
        <v>1368</v>
      </c>
      <c r="N559">
        <v>1011</v>
      </c>
      <c r="O559" t="s">
        <v>580</v>
      </c>
      <c r="P559" t="s">
        <v>580</v>
      </c>
      <c r="Q559">
        <v>1</v>
      </c>
      <c r="X559">
        <v>0.65</v>
      </c>
      <c r="Y559">
        <v>0</v>
      </c>
      <c r="Z559">
        <v>6.82</v>
      </c>
      <c r="AA559">
        <v>0</v>
      </c>
      <c r="AB559">
        <v>0</v>
      </c>
      <c r="AC559">
        <v>0</v>
      </c>
      <c r="AD559">
        <v>1</v>
      </c>
      <c r="AE559">
        <v>0</v>
      </c>
      <c r="AF559" t="s">
        <v>1082</v>
      </c>
      <c r="AG559">
        <v>0.8125</v>
      </c>
      <c r="AH559">
        <v>2</v>
      </c>
      <c r="AI559">
        <v>39280672</v>
      </c>
      <c r="AJ559">
        <v>575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</row>
    <row r="560" spans="1:44">
      <c r="A560">
        <f ca="1">ROW(Source!A285)</f>
        <v>285</v>
      </c>
      <c r="B560">
        <v>39280673</v>
      </c>
      <c r="C560">
        <v>39280666</v>
      </c>
      <c r="D560">
        <v>36838546</v>
      </c>
      <c r="E560">
        <v>1</v>
      </c>
      <c r="F560">
        <v>1</v>
      </c>
      <c r="G560">
        <v>1</v>
      </c>
      <c r="H560">
        <v>3</v>
      </c>
      <c r="I560" t="s">
        <v>993</v>
      </c>
      <c r="J560" t="s">
        <v>994</v>
      </c>
      <c r="K560" t="s">
        <v>995</v>
      </c>
      <c r="L560">
        <v>1348</v>
      </c>
      <c r="N560">
        <v>1009</v>
      </c>
      <c r="O560" t="s">
        <v>1097</v>
      </c>
      <c r="P560" t="s">
        <v>1097</v>
      </c>
      <c r="Q560">
        <v>1000</v>
      </c>
      <c r="X560">
        <v>1.9E-2</v>
      </c>
      <c r="Y560">
        <v>14312.87</v>
      </c>
      <c r="Z560">
        <v>0</v>
      </c>
      <c r="AA560">
        <v>0</v>
      </c>
      <c r="AB560">
        <v>0</v>
      </c>
      <c r="AC560">
        <v>0</v>
      </c>
      <c r="AD560">
        <v>1</v>
      </c>
      <c r="AE560">
        <v>0</v>
      </c>
      <c r="AF560" t="s">
        <v>1067</v>
      </c>
      <c r="AG560">
        <v>1.9E-2</v>
      </c>
      <c r="AH560">
        <v>2</v>
      </c>
      <c r="AI560">
        <v>39280673</v>
      </c>
      <c r="AJ560">
        <v>576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</row>
    <row r="561" spans="1:44">
      <c r="A561">
        <f ca="1">ROW(Source!A285)</f>
        <v>285</v>
      </c>
      <c r="B561">
        <v>39280674</v>
      </c>
      <c r="C561">
        <v>39280666</v>
      </c>
      <c r="D561">
        <v>36839186</v>
      </c>
      <c r="E561">
        <v>1</v>
      </c>
      <c r="F561">
        <v>1</v>
      </c>
      <c r="G561">
        <v>1</v>
      </c>
      <c r="H561">
        <v>3</v>
      </c>
      <c r="I561" t="s">
        <v>996</v>
      </c>
      <c r="J561" t="s">
        <v>997</v>
      </c>
      <c r="K561" t="s">
        <v>998</v>
      </c>
      <c r="L561">
        <v>1348</v>
      </c>
      <c r="N561">
        <v>1009</v>
      </c>
      <c r="O561" t="s">
        <v>1097</v>
      </c>
      <c r="P561" t="s">
        <v>1097</v>
      </c>
      <c r="Q561">
        <v>1000</v>
      </c>
      <c r="X561">
        <v>1.4E-3</v>
      </c>
      <c r="Y561">
        <v>6667</v>
      </c>
      <c r="Z561">
        <v>0</v>
      </c>
      <c r="AA561">
        <v>0</v>
      </c>
      <c r="AB561">
        <v>0</v>
      </c>
      <c r="AC561">
        <v>0</v>
      </c>
      <c r="AD561">
        <v>1</v>
      </c>
      <c r="AE561">
        <v>0</v>
      </c>
      <c r="AF561" t="s">
        <v>1067</v>
      </c>
      <c r="AG561">
        <v>1.4E-3</v>
      </c>
      <c r="AH561">
        <v>2</v>
      </c>
      <c r="AI561">
        <v>39280674</v>
      </c>
      <c r="AJ561">
        <v>577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</row>
  </sheetData>
  <phoneticPr fontId="18" type="noConversion"/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Смета 12 гр. по ФЕР</vt:lpstr>
      <vt:lpstr>Source</vt:lpstr>
      <vt:lpstr>SourceObSm</vt:lpstr>
      <vt:lpstr>SmtRes</vt:lpstr>
      <vt:lpstr>EtalonRes</vt:lpstr>
      <vt:lpstr>'Смета 12 гр. по ФЕР'!Заголовки_для_печати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Чуфаров Антон Валерьевич</cp:lastModifiedBy>
  <cp:lastPrinted>2018-06-05T11:22:16Z</cp:lastPrinted>
  <dcterms:created xsi:type="dcterms:W3CDTF">2018-05-17T07:14:10Z</dcterms:created>
  <dcterms:modified xsi:type="dcterms:W3CDTF">2018-06-06T08:40:37Z</dcterms:modified>
</cp:coreProperties>
</file>