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1340" windowHeight="9225" tabRatio="866"/>
  </bookViews>
  <sheets>
    <sheet name="СМР" sheetId="79" r:id="rId1"/>
    <sheet name="НМЦ договора" sheetId="80" r:id="rId2"/>
    <sheet name="25514" sheetId="98" r:id="rId3"/>
    <sheet name="25532" sheetId="99" r:id="rId4"/>
    <sheet name="25493" sheetId="100" r:id="rId5"/>
    <sheet name="25460" sheetId="101" r:id="rId6"/>
    <sheet name="25466" sheetId="102" r:id="rId7"/>
    <sheet name="25467" sheetId="103" r:id="rId8"/>
    <sheet name="25468" sheetId="104" r:id="rId9"/>
  </sheets>
  <externalReferences>
    <externalReference r:id="rId10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0">СМР!$A$1:$R$30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J98" i="104" l="1"/>
  <c r="J94" i="104"/>
  <c r="K20" i="104"/>
  <c r="P20" i="104" s="1"/>
  <c r="P17" i="104"/>
  <c r="P14" i="104" s="1"/>
  <c r="P16" i="104"/>
  <c r="P15" i="104"/>
  <c r="P17" i="103" l="1"/>
  <c r="K17" i="103"/>
  <c r="P15" i="103"/>
  <c r="P14" i="103"/>
  <c r="K20" i="102" l="1"/>
  <c r="P20" i="102" s="1"/>
  <c r="P18" i="102"/>
  <c r="P17" i="102"/>
  <c r="P16" i="102"/>
  <c r="P15" i="102"/>
  <c r="P14" i="102" s="1"/>
  <c r="D22" i="80" l="1"/>
  <c r="Q15" i="79"/>
  <c r="Q13" i="79"/>
  <c r="C14" i="79"/>
  <c r="K147" i="101"/>
  <c r="K21" i="101"/>
  <c r="P21" i="101" s="1"/>
  <c r="P18" i="101"/>
  <c r="P17" i="101"/>
  <c r="P16" i="101"/>
  <c r="P15" i="101"/>
  <c r="P14" i="101" s="1"/>
  <c r="J103" i="100" l="1"/>
  <c r="P15" i="100"/>
  <c r="J15" i="100"/>
  <c r="P13" i="100"/>
  <c r="P12" i="100"/>
  <c r="J92" i="99" l="1"/>
  <c r="P21" i="99"/>
  <c r="P18" i="99"/>
  <c r="P17" i="99"/>
  <c r="P16" i="99"/>
  <c r="P15" i="99"/>
  <c r="J146" i="98" l="1"/>
  <c r="P18" i="98"/>
  <c r="P16" i="98"/>
  <c r="P15" i="98"/>
  <c r="D14" i="79" l="1"/>
  <c r="I10" i="79" l="1"/>
  <c r="R10" i="79" s="1"/>
  <c r="M10" i="79" s="1"/>
  <c r="H10" i="79"/>
  <c r="Q10" i="79" l="1"/>
  <c r="G10" i="79"/>
  <c r="F10" i="79" s="1"/>
  <c r="I7" i="79"/>
  <c r="H8" i="79"/>
  <c r="Q8" i="79" s="1"/>
  <c r="L8" i="79" s="1"/>
  <c r="I8" i="79"/>
  <c r="I9" i="79"/>
  <c r="H11" i="79"/>
  <c r="Q11" i="79" s="1"/>
  <c r="L11" i="79" s="1"/>
  <c r="I11" i="79"/>
  <c r="H12" i="79"/>
  <c r="Q12" i="79" s="1"/>
  <c r="L12" i="79" s="1"/>
  <c r="I12" i="79"/>
  <c r="H13" i="79"/>
  <c r="L13" i="79" s="1"/>
  <c r="I13" i="79"/>
  <c r="E14" i="79"/>
  <c r="G13" i="79"/>
  <c r="G12" i="79"/>
  <c r="H9" i="79"/>
  <c r="G9" i="79"/>
  <c r="G8" i="79"/>
  <c r="G7" i="79"/>
  <c r="H7" i="79"/>
  <c r="Q7" i="79" s="1"/>
  <c r="L7" i="79" s="1"/>
  <c r="H14" i="79" l="1"/>
  <c r="R8" i="79"/>
  <c r="M8" i="79" s="1"/>
  <c r="R7" i="79"/>
  <c r="M7" i="79" s="1"/>
  <c r="I14" i="79"/>
  <c r="R13" i="79"/>
  <c r="M13" i="79" s="1"/>
  <c r="R12" i="79"/>
  <c r="M12" i="79" s="1"/>
  <c r="R11" i="79"/>
  <c r="M11" i="79" s="1"/>
  <c r="R9" i="79"/>
  <c r="M9" i="79" s="1"/>
  <c r="L10" i="79"/>
  <c r="G11" i="79"/>
  <c r="P10" i="79"/>
  <c r="Q9" i="79"/>
  <c r="L9" i="79" s="1"/>
  <c r="F8" i="79"/>
  <c r="P12" i="79"/>
  <c r="K12" i="79" s="1"/>
  <c r="J12" i="79" s="1"/>
  <c r="P13" i="79"/>
  <c r="K13" i="79" s="1"/>
  <c r="R14" i="79"/>
  <c r="R15" i="79" s="1"/>
  <c r="R16" i="79" s="1"/>
  <c r="P8" i="79"/>
  <c r="K8" i="79" s="1"/>
  <c r="F13" i="79"/>
  <c r="P9" i="79"/>
  <c r="K9" i="79" s="1"/>
  <c r="G21" i="80" l="1"/>
  <c r="R17" i="79"/>
  <c r="R18" i="79" s="1"/>
  <c r="J8" i="79"/>
  <c r="Q14" i="79"/>
  <c r="G14" i="79"/>
  <c r="F11" i="79"/>
  <c r="P11" i="79"/>
  <c r="K10" i="79"/>
  <c r="J10" i="79" s="1"/>
  <c r="M14" i="79"/>
  <c r="C21" i="80" s="1"/>
  <c r="J9" i="79"/>
  <c r="P7" i="79"/>
  <c r="K7" i="79" s="1"/>
  <c r="Q16" i="79" l="1"/>
  <c r="G20" i="80" s="1"/>
  <c r="F20" i="80" s="1"/>
  <c r="L14" i="79"/>
  <c r="C20" i="80" s="1"/>
  <c r="P14" i="79"/>
  <c r="K11" i="79"/>
  <c r="J11" i="79" s="1"/>
  <c r="F21" i="80"/>
  <c r="J13" i="79"/>
  <c r="F14" i="79"/>
  <c r="Q17" i="79" l="1"/>
  <c r="Q18" i="79" s="1"/>
  <c r="K14" i="79"/>
  <c r="N14" i="79"/>
  <c r="P15" i="79"/>
  <c r="P16" i="79" s="1"/>
  <c r="G19" i="80" l="1"/>
  <c r="N16" i="79"/>
  <c r="P17" i="79"/>
  <c r="P18" i="79" s="1"/>
  <c r="G22" i="80"/>
  <c r="F19" i="80"/>
  <c r="J14" i="79"/>
  <c r="F22" i="80" l="1"/>
  <c r="N18" i="79"/>
  <c r="C22" i="80" l="1"/>
  <c r="N15" i="79" l="1"/>
  <c r="Q20" i="79" l="1"/>
  <c r="N17" i="79" l="1"/>
  <c r="G23" i="80" s="1"/>
  <c r="B14" i="79"/>
  <c r="F23" i="80" l="1"/>
  <c r="G24" i="80"/>
  <c r="F24" i="80" s="1"/>
</calcChain>
</file>

<file path=xl/sharedStrings.xml><?xml version="1.0" encoding="utf-8"?>
<sst xmlns="http://schemas.openxmlformats.org/spreadsheetml/2006/main" count="1742" uniqueCount="945">
  <si>
    <t>Всего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</si>
  <si>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</si>
  <si>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</si>
  <si>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</si>
  <si>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</si>
  <si>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В.В. Моляков</t>
  </si>
  <si>
    <t xml:space="preserve"> 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</si>
  <si>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</si>
  <si>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</si>
  <si>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</si>
  <si>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</si>
  <si>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</si>
  <si>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</si>
  <si>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</si>
  <si>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</si>
  <si>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</si>
  <si>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</si>
  <si>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</si>
  <si>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</si>
  <si>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</si>
  <si>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</si>
  <si>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</si>
  <si>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</si>
  <si>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</si>
  <si>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</si>
  <si>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</si>
  <si>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</si>
  <si>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</si>
  <si>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</si>
  <si>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Начальник отдела капитального строительства</t>
  </si>
  <si>
    <t>Согласовано</t>
  </si>
  <si>
    <t>отд. 028</t>
  </si>
  <si>
    <t>Итого с индексом инфляции**</t>
  </si>
  <si>
    <t>И.А. Клюсова</t>
  </si>
  <si>
    <t>2015 год</t>
  </si>
  <si>
    <t>на 2015 год</t>
  </si>
  <si>
    <t>СОГЛАСОВАНО:</t>
  </si>
  <si>
    <t xml:space="preserve">                 ФГУП "Комбинат "Электрохимприбор"</t>
  </si>
  <si>
    <t>УТВЕРЖДАЮ:</t>
  </si>
  <si>
    <t>(наименование стройки)</t>
  </si>
  <si>
    <t>Зам.генерального директора</t>
  </si>
  <si>
    <t>_________________</t>
  </si>
  <si>
    <t>Е.В. Гордеев</t>
  </si>
  <si>
    <t>" _____ " ________________ 2014 г.</t>
  </si>
  <si>
    <t>__________________</t>
  </si>
  <si>
    <t>"______ " __________2014 г.</t>
  </si>
  <si>
    <t>ЛОКАЛЬНЫЙ СМЕТНЫЙ РАСЧЕТ № 25514</t>
  </si>
  <si>
    <t>(локальная смета)</t>
  </si>
  <si>
    <t xml:space="preserve">на </t>
  </si>
  <si>
    <t>реконструкцию кровли в пролете А-Г в рядах  1-14 здания казармы №2 в/ч 3275.</t>
  </si>
  <si>
    <t>Инв.№5400637</t>
  </si>
  <si>
    <t>(наименование работ и затрат, наименование объекта)</t>
  </si>
  <si>
    <t xml:space="preserve">Основание: Проект № 24968-14-АС </t>
  </si>
  <si>
    <t>Справочно, в тыс.руб. :</t>
  </si>
  <si>
    <t>Сметная стоимость строительных работ _______________________________________________________________________________________________</t>
  </si>
  <si>
    <t>___________________________722,021</t>
  </si>
  <si>
    <t>тыс. руб.</t>
  </si>
  <si>
    <t>с К=5,98</t>
  </si>
  <si>
    <t>Средства  на оплату труда _______________________________________________________________________________________________</t>
  </si>
  <si>
    <t>___________________________146,971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</si>
  <si>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</si>
  <si>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_______________________________________________________________________________________________11021,6</t>
  </si>
  <si>
    <t>чел.час</t>
  </si>
  <si>
    <t>Материалы_______________________________________________324,296</t>
  </si>
  <si>
    <t xml:space="preserve">Составлен(а) в базовых ценах 2001г. в редакции 2009г. 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</si>
  <si>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</si>
  <si>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</si>
  <si>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</si>
  <si>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</si>
  <si>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</si>
  <si>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</si>
  <si>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</si>
  <si>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</si>
  <si>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</si>
  <si>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</si>
  <si>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</si>
  <si>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 том числе</t>
  </si>
  <si>
    <t>Осн.З/п</t>
  </si>
  <si>
    <t>Эк.Маш</t>
  </si>
  <si>
    <t>З/пМех</t>
  </si>
  <si>
    <t xml:space="preserve">                           Раздел 1. Разборка конструкций</t>
  </si>
  <si>
    <t>ТЕРр58-17-3</t>
  </si>
  <si>
    <t>Разборка покрытий кровель из волнистых и полуволнистых асбестоцементных листов</t>
  </si>
  <si>
    <t>100 м2</t>
  </si>
  <si>
    <t>ТЕРр58-17-1</t>
  </si>
  <si>
    <t>Разборка покрытий кровель из листовой стали (настил, коньковый элемент, ендова)</t>
  </si>
  <si>
    <t>ТЕРр58-1-1</t>
  </si>
  <si>
    <t>Разборка деревянных элементов конструкций крыш: обрешетки из брусков с прозорами</t>
  </si>
  <si>
    <t>100 м2 кровли</t>
  </si>
  <si>
    <t>ТЕРр58-5-5</t>
  </si>
  <si>
    <t>Замена деревянных элементов конструкций крыш смена отдельных частей мауэрлатов с осмолкой и обертывание толью</t>
  </si>
  <si>
    <t>100 м</t>
  </si>
  <si>
    <t>ТЕРр58-5-2</t>
  </si>
  <si>
    <t>Замена деревянных элементов конструкций крыш смена стропильных ног из бревен</t>
  </si>
  <si>
    <t>ТЕРр58-5-5 прим.</t>
  </si>
  <si>
    <t>Замена деревянных элементов конструкций крыш смена отдельных частей ендовы</t>
  </si>
  <si>
    <t>ТЕРр58-5-4 прим.</t>
  </si>
  <si>
    <t>Замена деревянных элементов конструкций крыш смена кобылок из доски 40х150мм</t>
  </si>
  <si>
    <t>ТЕРр58-2-2</t>
  </si>
  <si>
    <t>Разборка слуховых окон прямоугольных односкатных</t>
  </si>
  <si>
    <t>100 окон</t>
  </si>
  <si>
    <t>ТЕРр69-7-2</t>
  </si>
  <si>
    <r>
      <t>Разборка переходных мостиков и лестниц на чердаке</t>
    </r>
    <r>
      <rPr>
        <i/>
        <sz val="7"/>
        <rFont val="Arial"/>
        <family val="2"/>
        <charset val="204"/>
      </rPr>
      <t xml:space="preserve">
(Разборка ОЗП=0,8; ЭМ=0,8 к расх.; ЗПМ=0,8; МАТ=0 к расх.; ТЗ=0,8; ТЗМ=0,8)</t>
    </r>
  </si>
  <si>
    <t>100 п. м переходных мостиков</t>
  </si>
  <si>
    <t>ТЕРр69-7-1</t>
  </si>
  <si>
    <r>
      <t>Разборка ходов на чердаке</t>
    </r>
    <r>
      <rPr>
        <i/>
        <sz val="7"/>
        <rFont val="Arial"/>
        <family val="2"/>
        <charset val="204"/>
      </rPr>
      <t xml:space="preserve">
(Разборка ОЗП=0,8; ЭМ=0,8 к расх.; ЗПМ=0,8; МАТ=0 к расх.; ТЗ=0,8; ТЗМ=0,8)</t>
    </r>
  </si>
  <si>
    <t>100 п. м ходов</t>
  </si>
  <si>
    <t>ТЕРр51-3-1 прим.</t>
  </si>
  <si>
    <r>
      <t>Снятие шлака с перекрытия</t>
    </r>
    <r>
      <rPr>
        <i/>
        <sz val="7"/>
        <rFont val="Arial"/>
        <family val="2"/>
        <charset val="204"/>
      </rPr>
      <t xml:space="preserve">
(МАТ=0 к расх.)</t>
    </r>
  </si>
  <si>
    <t>100 м3 грунта</t>
  </si>
  <si>
    <r>
      <t>Перелопачивание шлака</t>
    </r>
    <r>
      <rPr>
        <i/>
        <sz val="7"/>
        <rFont val="Arial"/>
        <family val="2"/>
        <charset val="204"/>
      </rPr>
      <t xml:space="preserve">
(МАТ=0 к расх.)</t>
    </r>
  </si>
  <si>
    <t>ТЕРр58-17-5</t>
  </si>
  <si>
    <t>Разборка теплоизоляции на кровле из ваты минеральной толщиной 100 мм</t>
  </si>
  <si>
    <t>ФССЦпг01-01-01-041</t>
  </si>
  <si>
    <r>
      <t>Погрузочные работы при автомобильных перевозках: Мусор строительный с погрузкой вручную ( в том числе лишний шлак)</t>
    </r>
    <r>
      <rPr>
        <i/>
        <sz val="7"/>
        <rFont val="Arial"/>
        <family val="2"/>
        <charset val="204"/>
      </rPr>
      <t xml:space="preserve">
(п.1.1.9 ОП Прил.1. Поясной коэффициент: Свердловская, Челябинская области ПЗ=1,1 (ОЗП=1,1; ЭМ=1,1; ЗПМ=1,1; МАТ=1,1))</t>
    </r>
  </si>
  <si>
    <t>1 т груза</t>
  </si>
  <si>
    <t>ФССЦпг03-21-01-040</t>
  </si>
  <si>
    <r>
      <t>Перевозка грузов автомобилями-самосвалами грузоподъемностью 10 т, работающих вне карьера, на расстояние: до 40 км I класс груза</t>
    </r>
    <r>
      <rPr>
        <i/>
        <sz val="7"/>
        <rFont val="Arial"/>
        <family val="2"/>
        <charset val="204"/>
      </rPr>
      <t xml:space="preserve">
(15 Поясные коэффициенты к сметным ценам на перевозку грузов автомобильным транспортом:  Свердловская, Челябинская и Пермская области ПЗ=1,1 (ОЗП=1,1; ЭМ=1,1; ЗПМ=1,1; МАТ=1,1))</t>
    </r>
  </si>
  <si>
    <t>Итого прямые затраты по разделу в ценах 2001г.</t>
  </si>
  <si>
    <t>Итого прямые затраты по разделу с учетом коэффициентов к итогам</t>
  </si>
  <si>
    <t>Накладные расходы</t>
  </si>
  <si>
    <t>Сметная прибыль</t>
  </si>
  <si>
    <t>Итого по разделу 1 Разборка конструкций</t>
  </si>
  <si>
    <t xml:space="preserve">                           Раздел 2. Покрытия и кровли</t>
  </si>
  <si>
    <t>ТЕР26-02-014-01</t>
  </si>
  <si>
    <r>
      <t>Огнезащитное покрытие деревянных конструкций мансард и элементов кровли составом «АТТИК»</t>
    </r>
    <r>
      <rPr>
        <i/>
        <sz val="7"/>
        <rFont val="Arial"/>
        <family val="2"/>
        <charset val="204"/>
      </rPr>
      <t xml:space="preserve">
717,65 = 3 796,05 - 65 x 47,36</t>
    </r>
  </si>
  <si>
    <t>Цена поставщика 2014г.</t>
  </si>
  <si>
    <t>Состав огнезащитный "КОС-КД" (расход 300г/м2)</t>
  </si>
  <si>
    <t>кг</t>
  </si>
  <si>
    <r>
      <t>26,93</t>
    </r>
    <r>
      <rPr>
        <i/>
        <sz val="5"/>
        <rFont val="Arial"/>
        <family val="2"/>
        <charset val="204"/>
      </rPr>
      <t xml:space="preserve">
190/1,18/5,98</t>
    </r>
  </si>
  <si>
    <t>ТЕР12-01-015-03</t>
  </si>
  <si>
    <r>
      <t>Устройство пароизоляции прокладочной в один слой</t>
    </r>
    <r>
      <rPr>
        <i/>
        <sz val="7"/>
        <rFont val="Arial"/>
        <family val="2"/>
        <charset val="204"/>
      </rPr>
      <t xml:space="preserve">
149,45 = 1 204,92 - 0,05 x 3 641,40 - 110 x 7,94</t>
    </r>
  </si>
  <si>
    <t>ТСЦ-101-4135</t>
  </si>
  <si>
    <t>Пленка пароизоляционная ЮТАФОЛ (3-х слойная полиэтиленовая с армированным слоем из полиэтиленовых полос)</t>
  </si>
  <si>
    <t>м2</t>
  </si>
  <si>
    <t>ТЕР10-01-010-01</t>
  </si>
  <si>
    <t>Установка элементов обрешетки.</t>
  </si>
  <si>
    <t>1 м3</t>
  </si>
  <si>
    <t>ТЕР12-01-023-02 прим.</t>
  </si>
  <si>
    <r>
      <t>Устройство кровли из профилированного стального настила по готовым прогонам средней сложности</t>
    </r>
    <r>
      <rPr>
        <i/>
        <sz val="7"/>
        <rFont val="Arial"/>
        <family val="2"/>
        <charset val="204"/>
      </rPr>
      <t xml:space="preserve">
1 506,88 = 11 343,80 - 860 x 0,21 - 128 x 75,44</t>
    </r>
  </si>
  <si>
    <t>Профилированный лист оцинкованный НС44-1000-0,7( масса 1м.п.-8,3кг; шир.1000)</t>
  </si>
  <si>
    <r>
      <t>54,06</t>
    </r>
    <r>
      <rPr>
        <i/>
        <sz val="5"/>
        <rFont val="Arial"/>
        <family val="2"/>
        <charset val="204"/>
      </rPr>
      <t xml:space="preserve">
381,5/1,18/5,98</t>
    </r>
  </si>
  <si>
    <t>Стоимость: коньковый элемент, длина 2,5м</t>
  </si>
  <si>
    <t>шт</t>
  </si>
  <si>
    <r>
      <t>97,78</t>
    </r>
    <r>
      <rPr>
        <i/>
        <sz val="5"/>
        <rFont val="Arial"/>
        <family val="2"/>
        <charset val="204"/>
      </rPr>
      <t xml:space="preserve">
690,00/1,18/5,98</t>
    </r>
  </si>
  <si>
    <t>Стоимость: ендовы длина 2,5м</t>
  </si>
  <si>
    <t>ТСЦ-101-1846 прим.</t>
  </si>
  <si>
    <t>Винты самонарезающие с уплотнительной прокладкой 4,8х65 мм</t>
  </si>
  <si>
    <t>шт.</t>
  </si>
  <si>
    <t>ТЕР12-01-010-01</t>
  </si>
  <si>
    <t>Устройство мелких покрытий (брандмауэры, парапеты, свесы и т.п.) из листовой оцинкованной стали (примыкания к воздуховодам и слуховым окнам)</t>
  </si>
  <si>
    <t>100 м2 покрытия</t>
  </si>
  <si>
    <t>Устройство ходов на чердаке</t>
  </si>
  <si>
    <t>Устройство переходных мостиков и лестниц на чердаке</t>
  </si>
  <si>
    <t>ТЕР12-01-012-01</t>
  </si>
  <si>
    <r>
      <t>Ограждение кровель перилами</t>
    </r>
    <r>
      <rPr>
        <i/>
        <sz val="7"/>
        <rFont val="Arial"/>
        <family val="2"/>
        <charset val="204"/>
      </rPr>
      <t xml:space="preserve">
198,30 = 3 887,52 - 0,3 x 12 297,40</t>
    </r>
  </si>
  <si>
    <t>100 м ограждения</t>
  </si>
  <si>
    <t>ТСЦ-201-0779</t>
  </si>
  <si>
    <t>Прочие индивидуальные сварные конструкции, масса сборочной единицы от 0,1 до 0,5 т</t>
  </si>
  <si>
    <t>т</t>
  </si>
  <si>
    <t xml:space="preserve">                           Узлы прохода через кровлю вентиляционных шахт</t>
  </si>
  <si>
    <t>ТЕР46-03-011-01</t>
  </si>
  <si>
    <t>Пробивка в кирпичных стенах борозд площадью сечения до 20 см2</t>
  </si>
  <si>
    <t>100 м борозд</t>
  </si>
  <si>
    <t>ТЕРр58-20-8</t>
  </si>
  <si>
    <r>
      <t>Смена обделок из листовой стали, примыканий к вытяжным трубам (внутренний и наружный фартуки)</t>
    </r>
    <r>
      <rPr>
        <i/>
        <sz val="7"/>
        <rFont val="Arial"/>
        <family val="2"/>
        <charset val="204"/>
      </rPr>
      <t xml:space="preserve">
3 059,82 = 3 193,94 - 0,013 x 10 317,30</t>
    </r>
  </si>
  <si>
    <t>Стоимость: стеновая нижняя, длина 2,5м (внутренний фартук)</t>
  </si>
  <si>
    <r>
      <t>65,19</t>
    </r>
    <r>
      <rPr>
        <i/>
        <sz val="5"/>
        <rFont val="Arial"/>
        <family val="2"/>
        <charset val="204"/>
      </rPr>
      <t xml:space="preserve">
460,00/1,18/5,98</t>
    </r>
  </si>
  <si>
    <t>Стоимость: стеновая прямая, длина 2,5м (наружный фартук)</t>
  </si>
  <si>
    <r>
      <t>54,56</t>
    </r>
    <r>
      <rPr>
        <i/>
        <sz val="5"/>
        <rFont val="Arial"/>
        <family val="2"/>
        <charset val="204"/>
      </rPr>
      <t xml:space="preserve">
385,00/1,18/5,98</t>
    </r>
  </si>
  <si>
    <t>ТСЦ-101-8045</t>
  </si>
  <si>
    <t>Герметик (из расчета 3 кг на 1 м2)</t>
  </si>
  <si>
    <t>ТСЦ-101-2589 прим.</t>
  </si>
  <si>
    <t>Дюбель-гвоздь 6/40 мм</t>
  </si>
  <si>
    <t>ТСЦ-101-1845 прим.</t>
  </si>
  <si>
    <t>Винты самонарезающие с уплотнительной прокладкой 4,8х28 мм</t>
  </si>
  <si>
    <t>ТЕР12-01-010-01 прим.</t>
  </si>
  <si>
    <t>Устройство мелких покрытий ("галстук") из листовой оцинкованной стали 0,4х300х1000</t>
  </si>
  <si>
    <t>Стоимость: проходной элемент Pelti-160</t>
  </si>
  <si>
    <r>
      <t>426,85</t>
    </r>
    <r>
      <rPr>
        <i/>
        <sz val="5"/>
        <rFont val="Arial"/>
        <family val="2"/>
        <charset val="204"/>
      </rPr>
      <t xml:space="preserve">
3012,00/1,18/5,98</t>
    </r>
  </si>
  <si>
    <t>Стоимость: вентиляционный выход 110/ER/500</t>
  </si>
  <si>
    <r>
      <t>444,42</t>
    </r>
    <r>
      <rPr>
        <i/>
        <sz val="5"/>
        <rFont val="Arial"/>
        <family val="2"/>
        <charset val="204"/>
      </rPr>
      <t xml:space="preserve">
3136/1,18/5,98</t>
    </r>
  </si>
  <si>
    <t>ТЕРр58-21-1</t>
  </si>
  <si>
    <r>
      <t>Смена колпаков на дымовых и вентиляционных трубах в один канал</t>
    </r>
    <r>
      <rPr>
        <i/>
        <sz val="7"/>
        <rFont val="Arial"/>
        <family val="2"/>
        <charset val="204"/>
      </rPr>
      <t xml:space="preserve">
217,37 = 1 468,12 - 0,071 x 17 616,25</t>
    </r>
  </si>
  <si>
    <t>10 шт.</t>
  </si>
  <si>
    <t>Стоимость: колпак Vilpe-110</t>
  </si>
  <si>
    <r>
      <t>87,01</t>
    </r>
    <r>
      <rPr>
        <i/>
        <sz val="5"/>
        <rFont val="Arial"/>
        <family val="2"/>
        <charset val="204"/>
      </rPr>
      <t xml:space="preserve">
614/1,18/5,98</t>
    </r>
  </si>
  <si>
    <t xml:space="preserve">                           Слуховые окна</t>
  </si>
  <si>
    <t>ТЕР10-01-003-01</t>
  </si>
  <si>
    <r>
      <t>Устройство слуховых окон</t>
    </r>
    <r>
      <rPr>
        <i/>
        <sz val="7"/>
        <rFont val="Arial"/>
        <family val="2"/>
        <charset val="204"/>
      </rPr>
      <t xml:space="preserve">
314,85 = 422,62 - 0,5 x 215,54</t>
    </r>
  </si>
  <si>
    <t>1 слуховое окно</t>
  </si>
  <si>
    <t>ТСЦ-203-0177</t>
  </si>
  <si>
    <t>Окна неоткрывающиеся (глухие) одинарной конструкции с жалюзийной решеткой СГО 6-12Ж, площадь 0,65 м2</t>
  </si>
  <si>
    <t>ТСЦ-101-0944</t>
  </si>
  <si>
    <t>Скобяные изделия для оконных блоков со спаренными и одинарными переплетами общественных зданий двустворных высотой до 1,2 м</t>
  </si>
  <si>
    <t>компл.</t>
  </si>
  <si>
    <t>ТЕР15-04-024-05</t>
  </si>
  <si>
    <r>
      <t>Простая окраска масляными составами по дереву заполнений оконных проемов и жалюзийных решёток.</t>
    </r>
    <r>
      <rPr>
        <i/>
        <sz val="7"/>
        <rFont val="Arial"/>
        <family val="2"/>
        <charset val="204"/>
      </rPr>
      <t xml:space="preserve">
(Поправка за 2 раза ПЗ=2 (ОЗП=2; ЭМ=2 к расх.; ЗПМ=2; МАТ=2 к расх.; ТЗ=2; ТЗМ=2))</t>
    </r>
  </si>
  <si>
    <t>ТЕР09-04-006-02</t>
  </si>
  <si>
    <t>Облицовка стен из профилированного листа при высоте здания до 30 м</t>
  </si>
  <si>
    <t>ТСЦ-101-3250</t>
  </si>
  <si>
    <t>Сайдинг стальной с полимерным покрытием</t>
  </si>
  <si>
    <t>ТСЦ-201-0382</t>
  </si>
  <si>
    <t>Конструкции стальные нащельников и деталей обрамления</t>
  </si>
  <si>
    <t>Устройство мелких покрытий (фартуки, сливы) из листовой оцинкованной стали</t>
  </si>
  <si>
    <t xml:space="preserve">                           Утепление чердака</t>
  </si>
  <si>
    <t>Устройство пароизоляции прокладочной в один слой</t>
  </si>
  <si>
    <t>ТЕР26-01-039-01</t>
  </si>
  <si>
    <r>
      <t>Изоляция покрытий и перекрытий изделиями из волокнистых и зернистых материалов насухо</t>
    </r>
    <r>
      <rPr>
        <i/>
        <sz val="7"/>
        <rFont val="Arial"/>
        <family val="2"/>
        <charset val="204"/>
      </rPr>
      <t xml:space="preserve">
209,40 = 1 892,72 - 1,02 x 1 650,31</t>
    </r>
  </si>
  <si>
    <t>1 м3 изоляции</t>
  </si>
  <si>
    <t>"EURO-Руф"  толщиной 100мм</t>
  </si>
  <si>
    <t>1м3</t>
  </si>
  <si>
    <r>
      <t>914,06</t>
    </r>
    <r>
      <rPr>
        <i/>
        <sz val="5"/>
        <rFont val="Arial"/>
        <family val="2"/>
        <charset val="204"/>
      </rPr>
      <t xml:space="preserve">
6450,00/1,18/5,98</t>
    </r>
  </si>
  <si>
    <t xml:space="preserve">                           Страховочный канат</t>
  </si>
  <si>
    <t>ТЕР12-01-012-01 прим.</t>
  </si>
  <si>
    <r>
      <t>Устройство страховочного каната.</t>
    </r>
    <r>
      <rPr>
        <i/>
        <sz val="7"/>
        <rFont val="Arial"/>
        <family val="2"/>
        <charset val="204"/>
      </rPr>
      <t xml:space="preserve">
198,30 = 3 887,52 - 0,3 x 12 297,40</t>
    </r>
  </si>
  <si>
    <t>ТСЦ-508-0107</t>
  </si>
  <si>
    <t>Канат двойной свивки типа ТК, конструкции 6х37(1+6+12+18)+1 о.с., без покрытия из проволок марки В, маркировочная группа 1570 н/мм2 и менее, диаметром 11,5 мм</t>
  </si>
  <si>
    <t>10 м</t>
  </si>
  <si>
    <t>ТСЦ-101-1484</t>
  </si>
  <si>
    <t>Шурупы с полукруглой головкой 8x100 мм</t>
  </si>
  <si>
    <t>ТСЦ-509-0239</t>
  </si>
  <si>
    <t>Скоба крепления троса</t>
  </si>
  <si>
    <t>ТСЦ-509-0032</t>
  </si>
  <si>
    <t>Зажимы</t>
  </si>
  <si>
    <t>100 шт.</t>
  </si>
  <si>
    <t>Итого по разделу 2 Покрытия и кровли</t>
  </si>
  <si>
    <t xml:space="preserve">                           Раздел 3. Отделочные работы</t>
  </si>
  <si>
    <t>ТЕРр61-22-3</t>
  </si>
  <si>
    <t>Ремонт штукатурки наружных карнизов по камню и бетону цементно-известковым раствором длиной в одном месте до 5 м с люлек</t>
  </si>
  <si>
    <t>ТЕРр61-10-1</t>
  </si>
  <si>
    <t>Ремонт штукатурки гладких фасадов по камню и бетону цементно-известковым раствором площадью отдельных мест до 5 м2 толщиной слоя до 20 мм (вентиляционных шахт)</t>
  </si>
  <si>
    <t>ТЕР15-04-016-03</t>
  </si>
  <si>
    <r>
      <t>Окраска фасадов с люлек с подготовкой поверхности поливинилацетатная</t>
    </r>
    <r>
      <rPr>
        <i/>
        <sz val="7"/>
        <rFont val="Arial"/>
        <family val="2"/>
        <charset val="204"/>
      </rPr>
      <t xml:space="preserve">
735,37 = 1 365,18 - 0,038 x 16 574,00</t>
    </r>
  </si>
  <si>
    <t>ТСЦ-101-0334</t>
  </si>
  <si>
    <t>Краски водно-дисперсионные акрилатные ВД-АК-111</t>
  </si>
  <si>
    <t xml:space="preserve">                           Окраска ограждения Ог-1</t>
  </si>
  <si>
    <t>ТЕР13-03-002-04 прим.</t>
  </si>
  <si>
    <r>
      <t>Огрунтовка металлических поверхностей за один раз грунтовкой</t>
    </r>
    <r>
      <rPr>
        <i/>
        <sz val="7"/>
        <rFont val="Arial"/>
        <family val="2"/>
        <charset val="204"/>
      </rPr>
      <t xml:space="preserve">
131,86 = 417,46 - 0,012 x 23 800,00</t>
    </r>
  </si>
  <si>
    <t>Акваметаллик-грунт</t>
  </si>
  <si>
    <r>
      <t>30,89</t>
    </r>
    <r>
      <rPr>
        <i/>
        <sz val="5"/>
        <rFont val="Arial"/>
        <family val="2"/>
        <charset val="204"/>
      </rPr>
      <t xml:space="preserve">
218/1,18/5,98</t>
    </r>
  </si>
  <si>
    <t>ТЕР13-03-004-23 прим.</t>
  </si>
  <si>
    <r>
      <t>Окраска металлических огрунтованных поверхностей краской</t>
    </r>
    <r>
      <rPr>
        <i/>
        <sz val="7"/>
        <rFont val="Arial"/>
        <family val="2"/>
        <charset val="204"/>
      </rPr>
      <t xml:space="preserve">
77,45 = 388,79 - 0,009 x 34 593,31
(Поправка:  покрытие  за 2 раза ПЗ=2 (ОЗП=2; ЭМ=2 к расх.; ЗПМ=2; МАТ=2 к расх.; ТЗ=2; ТЗМ=2))</t>
    </r>
  </si>
  <si>
    <t>Акваметаллик краска 3 в1</t>
  </si>
  <si>
    <r>
      <t>31,6</t>
    </r>
    <r>
      <rPr>
        <i/>
        <sz val="5"/>
        <rFont val="Arial"/>
        <family val="2"/>
        <charset val="204"/>
      </rPr>
      <t xml:space="preserve">
223/1,18/5,98</t>
    </r>
  </si>
  <si>
    <t>Итого по разделу 3 Отделочные работы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</si>
  <si>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</si>
  <si>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</si>
  <si>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</si>
  <si>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</si>
  <si>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1-8, 13, 32, 41, 9-10, 27-28, 11-12, 14, 16, 52, 18, 21, 26, 29, 38, 50-51, 54, 20, 43, 30, 47, 49, 31, 46, 61, 59-60, 63-66)</t>
  </si>
  <si>
    <t xml:space="preserve">   Указания  к ТЕР тех.часть п.1.8 Заготовительно-складские расходы на покупные материалы МАТ=1,02  (Поз. 17, 22-23, 33-34, 39-40, 42, 53)</t>
  </si>
  <si>
    <t xml:space="preserve">   При  реконструкции зданий и сооружений работы, аналогичные технологическим процессам в новом строительстве ОЗП=1,15; ЭМ=1,25; ЗПМ=1,25; ТЗ=1,15; ТЗМ=1,25  (Поз. 16, 52, 18, 21, 26, 29, 38, 50-51, 54, 20, 43, 30, 47, 49, 46, 61, 63-66)</t>
  </si>
  <si>
    <t xml:space="preserve">   11.2 Ремонт сложных кровель ОЗП=1,25; ЭМ=1,25; ЗПМ=1,25; ТЗ=1,25; ТЗМ=1,25  (Поз. 1-8, 13, 32, 41, 9-10, 27-28, 11-12, 16, 52, 18, 21, 26, 29, 38, 50-51, 54, 20, 43, 30, 47, 49, 31, 46, 61, 59-60, 63-66)</t>
  </si>
  <si>
    <t xml:space="preserve">   75% ФОТ (от 28730)  (Поз. 11-12)</t>
  </si>
  <si>
    <t xml:space="preserve">   78% ФОТ (от 650)  (Поз. 9-10, 27-28)</t>
  </si>
  <si>
    <t xml:space="preserve">   79% ФОТ (от 12686)  (Поз. 59-60)</t>
  </si>
  <si>
    <t xml:space="preserve">   83% ФОТ (от 26803)  (Поз. 1-8, 13, 32, 41)</t>
  </si>
  <si>
    <t xml:space="preserve">   90% ФОТ (от 322)  (Поз. 30, 47, 49, 63-66)</t>
  </si>
  <si>
    <t xml:space="preserve">   100% ФОТ (от 48884)  (Поз. 16, 52)</t>
  </si>
  <si>
    <t xml:space="preserve">   105% ФОТ (от 559)  (Поз. 46, 61)</t>
  </si>
  <si>
    <t xml:space="preserve">   110% ФОТ (от 79)  (Поз. 31)</t>
  </si>
  <si>
    <t xml:space="preserve">   118% ФОТ (от 5622)  (Поз. 20, 43)</t>
  </si>
  <si>
    <t xml:space="preserve">   120% ФОТ (от 15715)  (Поз. 18, 21, 26, 29, 38, 50-51, 54)</t>
  </si>
  <si>
    <t xml:space="preserve">   45% ФОТ (от 28730)  (Поз. 11-12)</t>
  </si>
  <si>
    <t xml:space="preserve">   50% ФОТ (от 13336)  (Поз. 9-10, 27-28, 59-60)</t>
  </si>
  <si>
    <t xml:space="preserve">   55% ФОТ (от 559)  (Поз. 46, 61)</t>
  </si>
  <si>
    <t xml:space="preserve">   63% ФОТ (от 5622)  (Поз. 20, 43)</t>
  </si>
  <si>
    <t xml:space="preserve">   65% ФОТ (от 42518)  (Поз. 1-8, 13, 32, 41, 18, 21, 26, 29, 38, 50-51, 54)</t>
  </si>
  <si>
    <t xml:space="preserve">   70% ФОТ (от 49097)  (Поз. 16, 52, 31, 63-66)</t>
  </si>
  <si>
    <t xml:space="preserve">   85% ФОТ (от 188)  (Поз. 30, 47, 49)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</si>
  <si>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</si>
  <si>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</si>
  <si>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</si>
  <si>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</si>
  <si>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</si>
  <si>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</si>
  <si>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</si>
  <si>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</si>
  <si>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Примечание: материал от разборки, пригодный для дальнейшего использования, передается балансодержателю по акту.</t>
  </si>
  <si>
    <t>Начальник отд.078________________________Ковязина Т.М.</t>
  </si>
  <si>
    <t>Составил инженер-сметчик __________________ О.Н.Возжаева</t>
  </si>
  <si>
    <t xml:space="preserve"> 19.09.14г.</t>
  </si>
  <si>
    <t xml:space="preserve"> Проверил ведущий инженер__________________В.В.Воронкова</t>
  </si>
  <si>
    <t>2015 г.</t>
  </si>
  <si>
    <t>ЛОКАЛЬНЫЙ СМЕТНЫЙ РАСЧЕТ № 25532</t>
  </si>
  <si>
    <t>Инв.№5400637. Раздел: Электроосвещение.</t>
  </si>
  <si>
    <t>Основание: Проект 24981-14-ЭО</t>
  </si>
  <si>
    <t>Сметная стоимость _______________________________________________________________________________________________</t>
  </si>
  <si>
    <t>___________________________38,073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</si>
  <si>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</si>
  <si>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_______________________________________________________________________________________________0,071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</si>
  <si>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</si>
  <si>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_______________________________________________________________________________________________36,403</t>
  </si>
  <si>
    <t xml:space="preserve">      прочих (ПНР "вхолостую")_______________________________________________________________________________________________</t>
  </si>
  <si>
    <t>_______________________________________________________________________________________________1,599</t>
  </si>
  <si>
    <t>с К=10,48</t>
  </si>
  <si>
    <t>___________________________4,522</t>
  </si>
  <si>
    <t>_______________________________________________________________________________________________243,15</t>
  </si>
  <si>
    <t>Материалы__________________________________________________21,043</t>
  </si>
  <si>
    <t xml:space="preserve">                           Раздел 1. Монтажные работы</t>
  </si>
  <si>
    <t>ТЕРм08-03-593-06</t>
  </si>
  <si>
    <r>
      <t>Светильник потолочный или настенный с креплением винтами или болтами для помещений с нормальными условиями среды, одноламповый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(высота крепления -2,5м) ОЗП=1,05; ТЗ=1,05)</t>
    </r>
  </si>
  <si>
    <r>
      <t>0,24</t>
    </r>
    <r>
      <rPr>
        <i/>
        <sz val="6"/>
        <rFont val="Arial"/>
        <family val="2"/>
        <charset val="204"/>
      </rPr>
      <t xml:space="preserve">
24/100</t>
    </r>
  </si>
  <si>
    <t>Светильник промышленный НПП 03-100-003,100Вт, IP65, цоколь Е27, с защитной сеткой.</t>
  </si>
  <si>
    <r>
      <t>127,83</t>
    </r>
    <r>
      <rPr>
        <i/>
        <sz val="5"/>
        <rFont val="Arial"/>
        <family val="2"/>
        <charset val="204"/>
      </rPr>
      <t xml:space="preserve">
902/1,18/5,98</t>
    </r>
  </si>
  <si>
    <t>Лампа энергосберегающая 20Вт, цоколь Е27 (аналог лампы накаливания 100Вт)</t>
  </si>
  <si>
    <r>
      <t>9,45</t>
    </r>
    <r>
      <rPr>
        <i/>
        <sz val="5"/>
        <rFont val="Arial"/>
        <family val="2"/>
        <charset val="204"/>
      </rPr>
      <t xml:space="preserve">
66,7/1,18/5,98</t>
    </r>
  </si>
  <si>
    <t>ТЕРм08-03-591-01</t>
  </si>
  <si>
    <t>Выключатель одноклавишный неутопленного типа при открытой проводке</t>
  </si>
  <si>
    <r>
      <t>0,02</t>
    </r>
    <r>
      <rPr>
        <i/>
        <sz val="6"/>
        <rFont val="Arial"/>
        <family val="2"/>
        <charset val="204"/>
      </rPr>
      <t xml:space="preserve">
2/100</t>
    </r>
  </si>
  <si>
    <t>Выключатель одноклавишный  для открытой установки со свет. индик. ВС20-1-1-ГПБ IP54 серия "ГЕРМЕС PLUS" (цвет клавиши: белый) (EVMP11-K01-10-54-EC)</t>
  </si>
  <si>
    <r>
      <t>24,27</t>
    </r>
    <r>
      <rPr>
        <i/>
        <sz val="5"/>
        <rFont val="Arial"/>
        <family val="2"/>
        <charset val="204"/>
      </rPr>
      <t xml:space="preserve">
171,26/1,18/5,98</t>
    </r>
  </si>
  <si>
    <t>Кабель силовой медный ВВГ-нг-LS, сеч.3х1,5мм</t>
  </si>
  <si>
    <t>1000м</t>
  </si>
  <si>
    <r>
      <t>0,21</t>
    </r>
    <r>
      <rPr>
        <i/>
        <sz val="6"/>
        <rFont val="Arial"/>
        <family val="2"/>
        <charset val="204"/>
      </rPr>
      <t xml:space="preserve">
210/1000</t>
    </r>
  </si>
  <si>
    <r>
      <t>5237,8</t>
    </r>
    <r>
      <rPr>
        <i/>
        <sz val="5"/>
        <rFont val="Arial"/>
        <family val="2"/>
        <charset val="204"/>
      </rPr>
      <t xml:space="preserve">
36,96*1000/1,18/5,98</t>
    </r>
  </si>
  <si>
    <t>ТЕРм08-02-149-01</t>
  </si>
  <si>
    <r>
      <t>Кабель до 35 кВ, подвешиваемый на тросе, масса 1 м кабеля до 1 кг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</si>
  <si>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100 м кабеля</t>
  </si>
  <si>
    <r>
      <t>1,9</t>
    </r>
    <r>
      <rPr>
        <i/>
        <sz val="6"/>
        <rFont val="Arial"/>
        <family val="2"/>
        <charset val="204"/>
      </rPr>
      <t xml:space="preserve">
190/100</t>
    </r>
  </si>
  <si>
    <t>ТСЦ-508-0086</t>
  </si>
  <si>
    <t>Канат двойной свивки типа ТК, конструкции 6х19(1+6+12)+1 о.с., без покрытия из проволок марки В, маркировочная группа 1770 н/мм2, диаметром 5,8 мм</t>
  </si>
  <si>
    <r>
      <t>14</t>
    </r>
    <r>
      <rPr>
        <i/>
        <sz val="6"/>
        <rFont val="Arial"/>
        <family val="2"/>
        <charset val="204"/>
      </rPr>
      <t xml:space="preserve">
140/10</t>
    </r>
  </si>
  <si>
    <t>Металлорукав РЗ-ЦХ 22мм, внутренний диаметр 20,7мм   (50м)  (CM10-22-050)</t>
  </si>
  <si>
    <t>м</t>
  </si>
  <si>
    <r>
      <t>7,04</t>
    </r>
    <r>
      <rPr>
        <i/>
        <sz val="5"/>
        <rFont val="Arial"/>
        <family val="2"/>
        <charset val="204"/>
      </rPr>
      <t xml:space="preserve">
49,70/1,18/5,98</t>
    </r>
  </si>
  <si>
    <t>ТЕРм08-02-412-02</t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</si>
  <si>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</si>
  <si>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ФЕРм08-02-390-01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</si>
  <si>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Свердловской области (Межрегиональный сборник к-тов пересчета сметной стоимости СМР по субъектам РФ, выпуск №3) ОЗП=1,41; ЭМ=1,242; ЗПМ=1,41; МАТ=1,052)</t>
    </r>
  </si>
  <si>
    <r>
      <t>0,2</t>
    </r>
    <r>
      <rPr>
        <i/>
        <sz val="6"/>
        <rFont val="Arial"/>
        <family val="2"/>
        <charset val="204"/>
      </rPr>
      <t xml:space="preserve">
(15+5)/100</t>
    </r>
  </si>
  <si>
    <t>Кабель-канал из самозатухающего ПВХ серии "Элекор" 16х16 мм  (84м) (CKK10-016-016-1-K01)</t>
  </si>
  <si>
    <r>
      <t>2,31</t>
    </r>
    <r>
      <rPr>
        <i/>
        <sz val="5"/>
        <rFont val="Arial"/>
        <family val="2"/>
        <charset val="204"/>
      </rPr>
      <t xml:space="preserve">
16,30/1,18/5,98</t>
    </r>
  </si>
  <si>
    <t>Кабель-канал из самозатухающего ПВХ серии "Элекор" 25х16 мм  (50м) (CKK10-025-016-1-K01)</t>
  </si>
  <si>
    <r>
      <t>3,71</t>
    </r>
    <r>
      <rPr>
        <i/>
        <sz val="5"/>
        <rFont val="Arial"/>
        <family val="2"/>
        <charset val="204"/>
      </rPr>
      <t xml:space="preserve">
26,15/1,18/5,98</t>
    </r>
  </si>
  <si>
    <t>ТЕРм08-02-399-01</t>
  </si>
  <si>
    <t>Провод (кабель) в коробах, сечением до 6 мм2</t>
  </si>
  <si>
    <t>Коробка КМ41235 распаячная для о/п 85х85х40мм IP44 (RAL7035, 6 гермовводов) (UKO11-085-085-040-K41-44)</t>
  </si>
  <si>
    <r>
      <t>4,6</t>
    </r>
    <r>
      <rPr>
        <i/>
        <sz val="5"/>
        <rFont val="Arial"/>
        <family val="2"/>
        <charset val="204"/>
      </rPr>
      <t xml:space="preserve">
32,45/1,18/5,98</t>
    </r>
  </si>
  <si>
    <t>ТЕРм08-03-545-01</t>
  </si>
  <si>
    <t>Коробка (ящик) с зажимами для кабелей и проводов сечением до 6 мм2, устанавливаемая на конструкции на стене или колонне, количество зажимов до 10</t>
  </si>
  <si>
    <t>1 шт.</t>
  </si>
  <si>
    <t>Коробка клеммная У614АУ2, 16А, IP54, число зажимов 10, сечение жил 1,5-6 мм2</t>
  </si>
  <si>
    <r>
      <t>204,92</t>
    </r>
    <r>
      <rPr>
        <i/>
        <sz val="5"/>
        <rFont val="Arial"/>
        <family val="2"/>
        <charset val="204"/>
      </rPr>
      <t xml:space="preserve">
1446/1,18/5,98</t>
    </r>
  </si>
  <si>
    <t>Протяжка кабельная нейлоновая 4мм   (20м)  (CTA10D-S4-K08-020)</t>
  </si>
  <si>
    <r>
      <t>60,12</t>
    </r>
    <r>
      <rPr>
        <i/>
        <sz val="5"/>
        <rFont val="Arial"/>
        <family val="2"/>
        <charset val="204"/>
      </rPr>
      <t xml:space="preserve">
424,20/1,18/5,98</t>
    </r>
  </si>
  <si>
    <t>Итого по разделу 1 Монтажные работы</t>
  </si>
  <si>
    <t xml:space="preserve">                           Раздел 2. Строительные работы</t>
  </si>
  <si>
    <t>ТЕР46-03-009-04</t>
  </si>
  <si>
    <t>Пробивка в кирпичных стенах отверстий круглых диаметром до 25 мм при толщине стен до 38 см</t>
  </si>
  <si>
    <r>
      <t>0,01</t>
    </r>
    <r>
      <rPr>
        <i/>
        <sz val="6"/>
        <rFont val="Arial"/>
        <family val="2"/>
        <charset val="204"/>
      </rPr>
      <t xml:space="preserve">
1/100</t>
    </r>
  </si>
  <si>
    <t>ТЕРр69-2-4</t>
  </si>
  <si>
    <t>Сверление отверстий в деревянных конструкциях электродрелью диаметром до 10 мм глубиной до 20 см</t>
  </si>
  <si>
    <t>100 отверстий</t>
  </si>
  <si>
    <t>ТЕРр69-2-6</t>
  </si>
  <si>
    <r>
      <t>Сверление отверстий на каждые 10 мм диаметра свыше 10 мм добавлять к расценке 69-2-4</t>
    </r>
    <r>
      <rPr>
        <i/>
        <sz val="7"/>
        <rFont val="Arial"/>
        <family val="2"/>
        <charset val="204"/>
      </rPr>
      <t xml:space="preserve">
(Поправка на диаметр отверстия, всего d=25см ПЗ=1,5 (ОЗП=1,5; ЭМ=1,5 к расх.; ЗПМ=1,5; МАТ=1,5 к расх.; ТЗ=1,5; ТЗМ=1,5))</t>
    </r>
  </si>
  <si>
    <t>Итого по разделу 2 Строительные работы</t>
  </si>
  <si>
    <t xml:space="preserve">                           Раздел 3. Пусконаладочные работы (вхолостую 80%)</t>
  </si>
  <si>
    <t>ТЕРп01-11-013-01</t>
  </si>
  <si>
    <t>Замер полного сопротивления цепи «фаза-нуль»</t>
  </si>
  <si>
    <t>1 токоприемник</t>
  </si>
  <si>
    <t>ТЕРп01-11-011-01</t>
  </si>
  <si>
    <t>Проверка наличия цепи между заземлителями и заземленными элементами</t>
  </si>
  <si>
    <t>100 точек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</si>
  <si>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</si>
  <si>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</si>
  <si>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</si>
  <si>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r>
      <t>30</t>
    </r>
    <r>
      <rPr>
        <i/>
        <sz val="6"/>
        <rFont val="Arial"/>
        <family val="2"/>
        <charset val="204"/>
      </rPr>
      <t xml:space="preserve">
28 + 2</t>
    </r>
  </si>
  <si>
    <t>Итого по разделу 3 Пусконаладочные работы (вхолостую 80%)</t>
  </si>
  <si>
    <t xml:space="preserve">   Районный к-т 4,3%  (Поз. 1, 4, 7, 10-11, 14, 16, 22-24)</t>
  </si>
  <si>
    <t xml:space="preserve">   Указания  к ТЕРм тех.часть п.1.7 Заготовительно-складские расходы на покупные материалы МАТ=1,02  (Поз. 2-3, 5-6, 9, 12-13, 15, 17-18)</t>
  </si>
  <si>
    <t xml:space="preserve">   2.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1, 4, 7, 10-11, 14, 16)</t>
  </si>
  <si>
    <t xml:space="preserve">   Пусконаладочные работы (вхолостую 80%) ПЗ=0,8 (ОЗП=0,8; ЭМ=0,8; ЗПМ=0,8; МАТ=0,8; ТЗ=0,8; ТЗМ=0,8)  (Поз. 22-24)</t>
  </si>
  <si>
    <t xml:space="preserve">   65% ФОТ (от 780)  (Поз. 22-24)</t>
  </si>
  <si>
    <t xml:space="preserve">   78% ФОТ (от 5)  (Поз. 20-21)</t>
  </si>
  <si>
    <t xml:space="preserve">   95% ФОТ (от 3725)  (Поз. 1, 4, 7, 10-11, 14, 16)</t>
  </si>
  <si>
    <t xml:space="preserve">   110% ФОТ (от 12)  (Поз. 19)</t>
  </si>
  <si>
    <t xml:space="preserve">   40% ФОТ (от 780)  (Поз. 22-24)</t>
  </si>
  <si>
    <t xml:space="preserve">   50% ФОТ (от 5)  (Поз. 20-21)</t>
  </si>
  <si>
    <t xml:space="preserve">   65% ФОТ (от 3725)  (Поз. 1, 4, 7, 10-11, 14, 16)</t>
  </si>
  <si>
    <t xml:space="preserve">   70% ФОТ (от 12)  (Поз. 19)</t>
  </si>
  <si>
    <t xml:space="preserve"> 23.09.14г.</t>
  </si>
  <si>
    <t xml:space="preserve"> - 5,71  индекс изменения сметной стоимости СМР к ТЕР 2001  (письмо Минстроя России от 13.11.2014 №25374-ЮР, приложение 1, прочие объекты).</t>
  </si>
  <si>
    <t xml:space="preserve"> - 10,00 индекс изменения сметной стоимости прочих затрат к ТЕР 2001 (письмо Минстроя России от 13.11.2014 №25374-ЮР, приложение 1, пусконаладочные работы                  </t>
  </si>
  <si>
    <t>** В расчете использован индекс-дефлятор по инвестициям в основной капитал 2015/2014 - 1,051 по мисьмам: Минэконом развития России от 25.09.2013 №20402-АК/ДОЗи, Госкорпорации "Росатом" от 10.02.2014 № 1-12.8/4385</t>
  </si>
  <si>
    <t>Зам. генерального директора</t>
  </si>
  <si>
    <t>_____________________________</t>
  </si>
  <si>
    <t xml:space="preserve">        Е.В.Гордеев</t>
  </si>
  <si>
    <t>" _____ " ________________ 2014г.</t>
  </si>
  <si>
    <r>
      <t>ЛОКАЛЬНЫЙ СМЕТНЫЙ РАСЧЕТ № 25493</t>
    </r>
    <r>
      <rPr>
        <b/>
        <sz val="10"/>
        <rFont val="Times New Roman"/>
        <family val="1"/>
        <charset val="204"/>
      </rPr>
      <t xml:space="preserve"> </t>
    </r>
  </si>
  <si>
    <t>Установку электрического проточного водонагревателя ЭПВН-120</t>
  </si>
  <si>
    <t>Войсковая часть № 3275 Банно-прачечный комбинат. Раздел: Водопровод и канализация</t>
  </si>
  <si>
    <r>
      <t>Основание:</t>
    </r>
    <r>
      <rPr>
        <b/>
        <sz val="10"/>
        <rFont val="Arial"/>
        <family val="2"/>
        <charset val="204"/>
      </rPr>
      <t xml:space="preserve"> Проект № 24962-14-ВК </t>
    </r>
  </si>
  <si>
    <t>___________________________10,638</t>
  </si>
  <si>
    <t>___________________________1,727</t>
  </si>
  <si>
    <t>_______________________________________________________________________________________________117,1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</si>
  <si>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</si>
  <si>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тыс.руб.</t>
  </si>
  <si>
    <t>Обоснование</t>
  </si>
  <si>
    <t xml:space="preserve">                           Раздел 1. Разборка.</t>
  </si>
  <si>
    <t>ТЕР16-05-001-02 прим.</t>
  </si>
  <si>
    <r>
      <t>Разборка вентилей на трубопроводах из стальных труб диаметром до 50 мм</t>
    </r>
    <r>
      <rPr>
        <i/>
        <sz val="7"/>
        <rFont val="Arial"/>
        <family val="2"/>
        <charset val="204"/>
      </rPr>
      <t xml:space="preserve">
КОЭФ. К ПОЗИЦИИ:
Раздорка ОЗП=0,4; ЭМ=0,4 к расх.; ЗПМ=0,4; МАТ=0 к расх.; ТЗ=0,4; ТЗМ=0,4</t>
    </r>
  </si>
  <si>
    <t>ТЕРр65-2-2</t>
  </si>
  <si>
    <t>Разборка трубопроводов из чугунных канализационных труб диаметром 100 мм</t>
  </si>
  <si>
    <t>ТЕР46-04-009-01</t>
  </si>
  <si>
    <t>Разборка бетонных оснований</t>
  </si>
  <si>
    <t xml:space="preserve">  Итого по разделу 1 Разборка.</t>
  </si>
  <si>
    <t xml:space="preserve">                           Раздел 2. Водопровод и канализация.</t>
  </si>
  <si>
    <t>ТЕР16-02-002-02</t>
  </si>
  <si>
    <t>Прокладка трубопроводов водоснабжения из стальных водогазопроводных оцинкованных труб диаметром 20 мм (в том числе переход, отвод, тройник)</t>
  </si>
  <si>
    <t>ТЕР16-02-002-04</t>
  </si>
  <si>
    <t>Прокладка трубопроводов водоснабжения из стальных водогазопроводных оцинкованных труб диаметром 32 мм (в том числе отвод)</t>
  </si>
  <si>
    <t>ТСЦ-301-1224</t>
  </si>
  <si>
    <t>Крепления для трубопроводов: кронштейны, планки, хомуты</t>
  </si>
  <si>
    <t>Цена поставщика.</t>
  </si>
  <si>
    <t>Кран шаровой со встроенным фильтром ф 20  (Цена:481,00:1,18:5,98*1,02)</t>
  </si>
  <si>
    <r>
      <t>69,53</t>
    </r>
    <r>
      <rPr>
        <i/>
        <sz val="5"/>
        <rFont val="Arial"/>
        <family val="2"/>
        <charset val="204"/>
      </rPr>
      <t xml:space="preserve">
481,00/1,18/5,98*1,02</t>
    </r>
  </si>
  <si>
    <t>ТСЦ-302-1832</t>
  </si>
  <si>
    <t>Кран шаровой муфтовый 11Б27П1, диаметром 20 мм</t>
  </si>
  <si>
    <t>ТЕР16-05-001-02</t>
  </si>
  <si>
    <t>Установка вентилей, задвижек, затворов, клапанов обратных, кранов проходных на трубопроводах из стальных труб диаметром до 50 мм</t>
  </si>
  <si>
    <t>Вентили запорные фланцевые 15ч9п,15ч19п, диаметром 40 мм (Цена:550,00:1,18:5,98*1,02)</t>
  </si>
  <si>
    <r>
      <t>79,5</t>
    </r>
    <r>
      <rPr>
        <i/>
        <sz val="5"/>
        <rFont val="Arial"/>
        <family val="2"/>
        <charset val="204"/>
      </rPr>
      <t xml:space="preserve">
550,00/1,18/5,98*1,02</t>
    </r>
  </si>
  <si>
    <t>ТЕР16-07-003-05</t>
  </si>
  <si>
    <t>Врезка в действующие внутренние сети трубопроводов отопления и водоснабжения диаметром 40 мм</t>
  </si>
  <si>
    <t>1 врезка</t>
  </si>
  <si>
    <t>ТЕР16-07-005-01</t>
  </si>
  <si>
    <t>Гидравлическое испытание трубопроводов систем отопления, водопровода и горячего водоснабжения диаметром до 50 мм</t>
  </si>
  <si>
    <t>ТЕР13-03-002-04</t>
  </si>
  <si>
    <t>Огрунтовка металлических поверхностей за один раз грунтовкой ГФ-021</t>
  </si>
  <si>
    <t>ТЕР15-04-030-04</t>
  </si>
  <si>
    <t>Масляная окраска металлических поверхностей менее 50 мм  количество окрасок 2</t>
  </si>
  <si>
    <t>ТЕР26-01-009-01</t>
  </si>
  <si>
    <t>Изоляция трубопроводов матами МПБ-30/ф1 b=30мм</t>
  </si>
  <si>
    <t>Уд</t>
  </si>
  <si>
    <t>1. 101-1876</t>
  </si>
  <si>
    <t>Сталь листовая оцинкованная толщиной листа 0,8 мм</t>
  </si>
  <si>
    <t>0,0265
0,003975</t>
  </si>
  <si>
    <t>2. 104-0009</t>
  </si>
  <si>
    <t>Маты прошивные из минеральной ваты без обкладок М-100, толщина 60 мм</t>
  </si>
  <si>
    <t>м3</t>
  </si>
  <si>
    <t>1,54
0,231</t>
  </si>
  <si>
    <t>3. 104-0077</t>
  </si>
  <si>
    <t>Стеклопластик рулонный марки РСТ-А-Л-В</t>
  </si>
  <si>
    <t>1000 м2</t>
  </si>
  <si>
    <t>0,002204
0,0003306</t>
  </si>
  <si>
    <t>4. 506-0878</t>
  </si>
  <si>
    <t>Листы алюминиевые марки АД1Н, толщиной 1 мм</t>
  </si>
  <si>
    <t>0,78
0,117</t>
  </si>
  <si>
    <t>Стоимость матов прошивных из базальтового холста  МПБ-30/ф1 b=30мм (Цена:4080,00:1,18:5,98*1,02)</t>
  </si>
  <si>
    <r>
      <t>589,76</t>
    </r>
    <r>
      <rPr>
        <i/>
        <sz val="5"/>
        <rFont val="Arial"/>
        <family val="2"/>
        <charset val="204"/>
      </rPr>
      <t xml:space="preserve">
4080,00/1,18/5,98*1,02</t>
    </r>
  </si>
  <si>
    <t>ТЕР17-01-008-01</t>
  </si>
  <si>
    <t>Установка нагревателей индивидуальных водоводяных</t>
  </si>
  <si>
    <t>10 компл.</t>
  </si>
  <si>
    <t>1. 301-1513</t>
  </si>
  <si>
    <t>Нагреватель индивидуальный водоводяной наружный диаметр корпуса 273 мм, длина 1,25 (со змеевиком диаметром 25х2 мм длиной 19,2 м, число витков 30), поверхность нагрева 1,6 м2</t>
  </si>
  <si>
    <t>10
1</t>
  </si>
  <si>
    <t>ТЕРр69-2-1</t>
  </si>
  <si>
    <t>Сверление отверстий в кирпичных стенах электроперфоратором диаметром до 20 мм, толщина стен 0,5 кирпича</t>
  </si>
  <si>
    <t>ТЕР16-01-002-03</t>
  </si>
  <si>
    <t>Прокладка по стенам зданий и в каналах труб чугунных напорных раструбных диаметром 100 мм (в том числе  отвод, тройник, муфта)</t>
  </si>
  <si>
    <t>100 м труб</t>
  </si>
  <si>
    <t>ТЕРр65-6-2</t>
  </si>
  <si>
    <t>Смена трапов диаметром до 100 мм</t>
  </si>
  <si>
    <t>100 приборов</t>
  </si>
  <si>
    <t xml:space="preserve">                           Восстановление полов.</t>
  </si>
  <si>
    <t>ТЕР08-01-003-07</t>
  </si>
  <si>
    <r>
      <t>Гидроизоляция  обмазочная битумная в 2 слоя по бетону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</si>
  <si>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Стоимость: Праймер битумный от "Технониколь № 4, Расход 0,25-0,35л/м2 (Цена:1064,20:20л:1,18:5,98*1,02)</t>
  </si>
  <si>
    <t>л</t>
  </si>
  <si>
    <r>
      <t>7,69</t>
    </r>
    <r>
      <rPr>
        <i/>
        <sz val="5"/>
        <rFont val="Arial"/>
        <family val="2"/>
        <charset val="204"/>
      </rPr>
      <t xml:space="preserve">
1064,20/20/1,18/5,98*1,02</t>
    </r>
  </si>
  <si>
    <t>Стоимость:Мастика "Санзатим", расход 2,2кг/м2   (Цена:60,00:1,18:5,98*1,02)</t>
  </si>
  <si>
    <r>
      <t>8,67</t>
    </r>
    <r>
      <rPr>
        <i/>
        <sz val="5"/>
        <rFont val="Arial"/>
        <family val="2"/>
        <charset val="204"/>
      </rPr>
      <t xml:space="preserve">
60,00/1,18/5,98*1,02</t>
    </r>
  </si>
  <si>
    <t>ТЕР08-01-003-02 прим.</t>
  </si>
  <si>
    <r>
      <t>Гидроизоляция стен, фундаментов горизонтальная и вертикальная оклеечная в 1 слой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</si>
  <si>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Стоимость: Лента "ГерленД"  шириной 50мм (Цена:20,00:1,18:5,98*1,02)</t>
  </si>
  <si>
    <r>
      <t>2,89</t>
    </r>
    <r>
      <rPr>
        <i/>
        <sz val="5"/>
        <rFont val="Arial"/>
        <family val="2"/>
        <charset val="204"/>
      </rPr>
      <t xml:space="preserve">
20,00/1,18/5,98*1,02</t>
    </r>
  </si>
  <si>
    <t>ТЕР11-01-015-01</t>
  </si>
  <si>
    <t>Устройство покрытий бетонных толщиной 30 мм</t>
  </si>
  <si>
    <t xml:space="preserve">  Итого по разделу 2 Водопровод и канализация.</t>
  </si>
  <si>
    <t xml:space="preserve">   Районный к-т 4,3%  (Поз. 1, 4-5, 9, 11-12, 17, 19, 2-3, 14-15, 20-21, 24, 26)</t>
  </si>
  <si>
    <t xml:space="preserve">   При ремонте  зданий и сооружений работы, аналогичные технологическим процессам в новом строительстве ОЗП=1,15; ЭМ=1,25; ЗПМ=1,25; ТЗ=1,15; ТЗМ=1,25  (Поз. 4-5, 9, 11-12, 17, 19, 13-15, 21, 24, 26)</t>
  </si>
  <si>
    <t xml:space="preserve">   Производство  строительных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1, 4-5, 9, 11-12, 17, 19, 13-15, 21, 24, 26)</t>
  </si>
  <si>
    <t xml:space="preserve">   Производство 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ОЗП=1,15; ЭМ=1,15; ЗПМ=1,15; ТЗ=1,15; ТЗМ=1,15  (Поз. 2-3, 18, 20)</t>
  </si>
  <si>
    <t xml:space="preserve">   74% ФОТ (от 67)  (Поз. 2)</t>
  </si>
  <si>
    <t xml:space="preserve">   78% ФОТ (от 7)  (Поз. 18)</t>
  </si>
  <si>
    <t xml:space="preserve">   90% ФОТ (от 7)  (Поз. 13)</t>
  </si>
  <si>
    <t xml:space="preserve">   100% ФОТ (от 63)  (Поз. 15)</t>
  </si>
  <si>
    <t xml:space="preserve">   103% ФОТ (от 36)  (Поз. 20)</t>
  </si>
  <si>
    <t xml:space="preserve">   105%*0,6 ФОТ (от 70)  (Поз. 14)</t>
  </si>
  <si>
    <t xml:space="preserve">   110% ФОТ (от 431)  (Поз. 3)</t>
  </si>
  <si>
    <t xml:space="preserve">   122% ФОТ (от 31)  (Поз. 21, 24)</t>
  </si>
  <si>
    <t xml:space="preserve">   123% ФОТ (от 34)  (Поз. 26)</t>
  </si>
  <si>
    <t xml:space="preserve">   128% ФОТ (от 981)  (Поз. 1, 4-5, 9, 11-12, 17, 19)</t>
  </si>
  <si>
    <t xml:space="preserve">   50% ФОТ (от 74)  (Поз. 2, 18)</t>
  </si>
  <si>
    <t xml:space="preserve">   55% ФОТ (от 70)  (Поз. 14)</t>
  </si>
  <si>
    <t xml:space="preserve">   60% ФОТ (от 36)  (Поз. 20)</t>
  </si>
  <si>
    <t xml:space="preserve">   70% ФОТ (от 501)  (Поз. 3, 13, 15)</t>
  </si>
  <si>
    <t xml:space="preserve">   75% ФОТ (от 34)  (Поз. 26)</t>
  </si>
  <si>
    <t xml:space="preserve">   80% ФОТ (от 31)  (Поз. 21, 24)</t>
  </si>
  <si>
    <t xml:space="preserve">   83% ФОТ (от 981)  (Поз. 1, 4-5, 9, 11-12, 17, 19)</t>
  </si>
  <si>
    <t>Итоги по смете: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</si>
  <si>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</si>
  <si>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Внутренние санитарно-технические работы: демонтаж и разборка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</si>
  <si>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</si>
  <si>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Материалы</t>
  </si>
  <si>
    <t xml:space="preserve">  Материалы покупные</t>
  </si>
  <si>
    <t xml:space="preserve">  Защита строительных конструкций и оборудования от коррозии</t>
  </si>
  <si>
    <t xml:space="preserve">  Отделочные работы</t>
  </si>
  <si>
    <t xml:space="preserve">  Теплоизоляционные работы</t>
  </si>
  <si>
    <t xml:space="preserve">  Прочие ремонтно-строительные работы</t>
  </si>
  <si>
    <t xml:space="preserve">  Внутренние санитарно-технические работы: смена труб, санитарно-технических приборов и другие работы (ремонтно-строительные)</t>
  </si>
  <si>
    <t xml:space="preserve">  Конструкции из кирпича и блоков</t>
  </si>
  <si>
    <t xml:space="preserve">  Полы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</si>
  <si>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</si>
  <si>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Начальник отд.078 _________________________Т.М.Ковязина</t>
  </si>
  <si>
    <t>Составил инженер-сметчик __________________ Н.А.Батаева</t>
  </si>
  <si>
    <t>05.09.14г.</t>
  </si>
  <si>
    <t>Ведущий инженер отд.078____________________ В.В.Воронкова</t>
  </si>
  <si>
    <t>Е.В.Гордеев</t>
  </si>
  <si>
    <t>ЛОКАЛЬНЫЙ СМЕТНЫЙ РАСЧЕТ № 25460</t>
  </si>
  <si>
    <t>Электроснабжение (наружные сети). Войсковая часть 3275. Банно-прачечный комбинат.</t>
  </si>
  <si>
    <t>Водонагреватель ЭПВН-120.</t>
  </si>
  <si>
    <t>Основание: проект № 24951-14-ЭС</t>
  </si>
  <si>
    <t>___________________________130,156</t>
  </si>
  <si>
    <t xml:space="preserve">ВСЕГО: </t>
  </si>
  <si>
    <t>_______________________________________________________________________________________________15,261</t>
  </si>
  <si>
    <t>_______________________________________________________________________________________________101,480</t>
  </si>
  <si>
    <t xml:space="preserve">      прочих (ПНР "в холостую") _______________________________________________________________________________________________</t>
  </si>
  <si>
    <t>_______________________________________________________________________________________________1,726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</si>
  <si>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</si>
  <si>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_______________________________________________________________________________________________11,689</t>
  </si>
  <si>
    <t>с К=4,21</t>
  </si>
  <si>
    <t>Средства на оплату труда _______________________________________________________________________________________________</t>
  </si>
  <si>
    <t>___________________________9,054</t>
  </si>
  <si>
    <t>_______________________________________________________________________________________________539,93</t>
  </si>
  <si>
    <t>Материалы ______________________________________</t>
  </si>
  <si>
    <t>Обоснова-ние</t>
  </si>
  <si>
    <t>Общая масса обору-дования, т</t>
  </si>
  <si>
    <t>Обору-дование</t>
  </si>
  <si>
    <t xml:space="preserve">                           Раздел 1. Демонтажные работы</t>
  </si>
  <si>
    <t>ТЕРм08-01-016-01</t>
  </si>
  <si>
    <r>
      <t>Демонтаж: предохранитель напряжением 35 кВ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</si>
  <si>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ТЕРм08-01-006-01</t>
  </si>
  <si>
    <r>
      <t>Демонтаж: трансформатор тока напряжением 35 кВ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</si>
  <si>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1 компл. (3 фазы)</t>
  </si>
  <si>
    <t>ТЕРм08-03-573-02</t>
  </si>
  <si>
    <r>
      <t>Демонтаж: вводная панель размером 1800х800х300мм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</si>
  <si>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ТЕРм08-02-145-01</t>
  </si>
  <si>
    <r>
      <t>Демонтаж провода, прокложенного по дну канала без креплений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</si>
  <si>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 xml:space="preserve">  Итого по разделу 1 Демонтажные работы</t>
  </si>
  <si>
    <t xml:space="preserve">                           Раздел 2. Монтажные работы в здании</t>
  </si>
  <si>
    <t>Цена поставщика</t>
  </si>
  <si>
    <t>Предохранитель ППН-37 400А</t>
  </si>
  <si>
    <r>
      <t>13,89</t>
    </r>
    <r>
      <rPr>
        <i/>
        <sz val="5"/>
        <rFont val="Arial"/>
        <family val="2"/>
        <charset val="204"/>
      </rPr>
      <t xml:space="preserve">
98/1,18/5,98</t>
    </r>
  </si>
  <si>
    <t>Предохранитель напряжением 35 кВ</t>
  </si>
  <si>
    <t>Трансформатор тока ТТИ-30  300/5А  5ВА  класс 0,5  ИЭК ITT20-2-05-0300</t>
  </si>
  <si>
    <r>
      <t>63,09</t>
    </r>
    <r>
      <rPr>
        <i/>
        <sz val="5"/>
        <rFont val="Arial"/>
        <family val="2"/>
        <charset val="204"/>
      </rPr>
      <t xml:space="preserve">
445,20/1,18/5,98</t>
    </r>
  </si>
  <si>
    <t>Трансформатор тока напряжением 35 кВ</t>
  </si>
  <si>
    <t>Щит учета ЩУ2/Т-3544М-31</t>
  </si>
  <si>
    <t xml:space="preserve">
7319,09/1,18/4,21</t>
  </si>
  <si>
    <t>ТЕРм08-03-573-05</t>
  </si>
  <si>
    <t>Шкаф (пульт) управления навесной, высота, ширина и глубина до 900х600х500 мм</t>
  </si>
  <si>
    <t>Счетчик СЭТ-4ТМ.03М.09</t>
  </si>
  <si>
    <t xml:space="preserve">
19289/1,18/4,21</t>
  </si>
  <si>
    <t>ТЕРм08-03-600-02</t>
  </si>
  <si>
    <t>Счетчики, устанавливаемые на готовом основании трехфазные</t>
  </si>
  <si>
    <t>Вводная панель ВРУЗ-12</t>
  </si>
  <si>
    <t xml:space="preserve">
12171,13/1,18/4,21</t>
  </si>
  <si>
    <t>ТЕРм08-03-573-01</t>
  </si>
  <si>
    <t>Пульт управления напольный, высота до 1200 мм, глубина и ширина по фронту до 700х600 мм</t>
  </si>
  <si>
    <t>Предохранители ППН-35 250А; ППН-33 40А</t>
  </si>
  <si>
    <r>
      <t>25,51</t>
    </r>
    <r>
      <rPr>
        <i/>
        <sz val="5"/>
        <rFont val="Arial"/>
        <family val="2"/>
        <charset val="204"/>
      </rPr>
      <t xml:space="preserve">
180/1,18/5,98</t>
    </r>
  </si>
  <si>
    <t>ТЕРм08-02-472-06</t>
  </si>
  <si>
    <t>Проводник заземляющий открыто по строительным основаниям из полосовой стали сечением 100 мм2</t>
  </si>
  <si>
    <t>Наконечник DT-95 медный прессованный кабельный ИЭК (нов)</t>
  </si>
  <si>
    <r>
      <t>28,87</t>
    </r>
    <r>
      <rPr>
        <i/>
        <sz val="5"/>
        <rFont val="Arial"/>
        <family val="2"/>
        <charset val="204"/>
      </rPr>
      <t xml:space="preserve">
203,70/1,18/5,98</t>
    </r>
  </si>
  <si>
    <t>Наконечник DT-50 медный прессованный кабельный ИЭК (нов)</t>
  </si>
  <si>
    <r>
      <t>15,97</t>
    </r>
    <r>
      <rPr>
        <i/>
        <sz val="5"/>
        <rFont val="Arial"/>
        <family val="2"/>
        <charset val="204"/>
      </rPr>
      <t xml:space="preserve">
112,70/1,18/5,98</t>
    </r>
  </si>
  <si>
    <t>Сальник PG 48 диаметр проводника 36-44мм IP54 ИЭК</t>
  </si>
  <si>
    <r>
      <t>13,49</t>
    </r>
    <r>
      <rPr>
        <i/>
        <sz val="5"/>
        <rFont val="Arial"/>
        <family val="2"/>
        <charset val="204"/>
      </rPr>
      <t xml:space="preserve">
95,20/1,18/5,98</t>
    </r>
  </si>
  <si>
    <t>Кабель силовой КГВВГнг 3х95+1х50мм2</t>
  </si>
  <si>
    <t>1000 м</t>
  </si>
  <si>
    <r>
      <t>156241,14</t>
    </r>
    <r>
      <rPr>
        <i/>
        <sz val="5"/>
        <rFont val="Arial"/>
        <family val="2"/>
        <charset val="204"/>
      </rPr>
      <t xml:space="preserve">
1102500/1,18/5,98</t>
    </r>
  </si>
  <si>
    <t>ТЕРм08-02-146-05</t>
  </si>
  <si>
    <t>Кабель до 35 кВ с креплением накладными скобами, масса 1 м кабеля до 6 кг</t>
  </si>
  <si>
    <t>ТЕРм08-02-144-05</t>
  </si>
  <si>
    <t>Присоединение к зажимам жил проводов или кабелей сечением до 70 мм2</t>
  </si>
  <si>
    <t>ТЕРм08-02-144-06</t>
  </si>
  <si>
    <t>Присоединение к зажимам жил проводов или кабелей сечением до 150 мм2</t>
  </si>
  <si>
    <t>ТЕРм08-02-158-15</t>
  </si>
  <si>
    <t>Заделка концевая сухая для 3-4-жильного кабеля с пластмассовой и резиновой изоляцией напряжением до 1 кВ, сечение одной жилы до 120 мм2</t>
  </si>
  <si>
    <t>Кабель контрольный КВВГнг 10х1,5мм2</t>
  </si>
  <si>
    <r>
      <t>14100,67</t>
    </r>
    <r>
      <rPr>
        <i/>
        <sz val="5"/>
        <rFont val="Arial"/>
        <family val="2"/>
        <charset val="204"/>
      </rPr>
      <t xml:space="preserve">
99,5*1000/1,18/5,98</t>
    </r>
  </si>
  <si>
    <t>Кабель до 35 кВ, прокладываемый по дну канала без креплений, масса 1 м кабеля до 1 кг</t>
  </si>
  <si>
    <t>ТЕРм08-02-148-01</t>
  </si>
  <si>
    <t>Кабель до 35 кВ в проложенных трубах, блоках и коробах, масса 1 м кабеля до 1 кг</t>
  </si>
  <si>
    <t>ТЕРм08-02-158-06</t>
  </si>
  <si>
    <t>Заделка концевая сухая для контрольного кабеля сечением одной жилы до 2,5 мм2, количество жил до 10</t>
  </si>
  <si>
    <t>ТЕРм08-02-144-01</t>
  </si>
  <si>
    <t>Присоединение к зажимам жил проводов или кабелей сечением до 2,5 мм2</t>
  </si>
  <si>
    <t>ТСЦ-502-0528</t>
  </si>
  <si>
    <t>Провода силовые для электрических установок на напряжение до 450 В с медной жилой марки ПВ3, сечением 95 мм2</t>
  </si>
  <si>
    <t>Кабель (провод) до 35 кВ, прокладываемый по дну канала без креплений, масса 1 м кабеля до 1 кг</t>
  </si>
  <si>
    <t>ТЕРм08-02-374-01</t>
  </si>
  <si>
    <t>Устройство ввода в асбестоцементной трубе, провод сечением до 16 мм2, количество проводов в линии 2</t>
  </si>
  <si>
    <t>ТСЦ-103-0981</t>
  </si>
  <si>
    <t>Трубы асбестоцементные дренажные диаметром 100 мм</t>
  </si>
  <si>
    <t>ТЕРм08-02-155-01</t>
  </si>
  <si>
    <t>Герметизация проходов при вводе кабелей во взрывоопасные помещения огнестойкой пеной DF1201 DKC</t>
  </si>
  <si>
    <t>1 проход кабеля</t>
  </si>
  <si>
    <t>Пена монтажная огнестойкая в баллончике DF1201 DKC</t>
  </si>
  <si>
    <r>
      <t>206,76</t>
    </r>
    <r>
      <rPr>
        <i/>
        <sz val="5"/>
        <rFont val="Arial"/>
        <family val="2"/>
        <charset val="204"/>
      </rPr>
      <t xml:space="preserve">
1458,99/1,18/5,98</t>
    </r>
  </si>
  <si>
    <t xml:space="preserve">  Итого по разделу 2 Монтажные работы в здании</t>
  </si>
  <si>
    <t xml:space="preserve">                           Раздел 3. Наружные сети</t>
  </si>
  <si>
    <t>Кабель силовой ВБбШв 3х95+1х50мм2</t>
  </si>
  <si>
    <r>
      <t>187802,56</t>
    </r>
    <r>
      <rPr>
        <i/>
        <sz val="5"/>
        <rFont val="Arial"/>
        <family val="2"/>
        <charset val="204"/>
      </rPr>
      <t xml:space="preserve">
1325,21*1000/1,18/5,98</t>
    </r>
  </si>
  <si>
    <t>ТЕРм08-02-141-04</t>
  </si>
  <si>
    <t>Кабель до 35 кВ в готовых траншеях без покрытий, масса 1 м до 6 кг</t>
  </si>
  <si>
    <t>ТЕРм08-02-142-01</t>
  </si>
  <si>
    <t>Устройство постели при одном кабеле в траншее</t>
  </si>
  <si>
    <t>ТЕРм08-02-142-02</t>
  </si>
  <si>
    <t>На каждый последующий кабель добавлять к расценке 08-02-142-01</t>
  </si>
  <si>
    <t>ТСЦ-408-0122</t>
  </si>
  <si>
    <t>Песок природный для строительных работ средний</t>
  </si>
  <si>
    <t>ТЕРм08-02-148-04</t>
  </si>
  <si>
    <t>Кабель до 35 кВ в проложенных трубах, блоках и коробах, масса 1 м кабеля до 6 кг</t>
  </si>
  <si>
    <t>ТЕРм08-02-143-01</t>
  </si>
  <si>
    <t>Покрытие кабеля, проложенного в траншее кирпичом одного кабеля</t>
  </si>
  <si>
    <t>ТЕРм08-02-143-02</t>
  </si>
  <si>
    <t>Покрытие кабеля, проложенного в траншее кирпичом каждого последующего</t>
  </si>
  <si>
    <t>ТСЦ-404-0001</t>
  </si>
  <si>
    <t>Кирпич керамический одинарный, размером 250х120х65 мм, марка 25</t>
  </si>
  <si>
    <t>1000 шт.</t>
  </si>
  <si>
    <t>Герметизация уплотнительной массой в трубах с обоих концов</t>
  </si>
  <si>
    <t xml:space="preserve">  Итого по разделу 3 Наружные сети</t>
  </si>
  <si>
    <t xml:space="preserve">                           Раздел 4. Строительные работы</t>
  </si>
  <si>
    <t>ТЕР01-01-003-09</t>
  </si>
  <si>
    <t>Разработка грунта в отвал экскаваторами «драглайн» или «обратная лопата» с ковшом вместимостью 0,65 (0,5-1) м3, группа грунтов 3</t>
  </si>
  <si>
    <t>1000 м3 грунта</t>
  </si>
  <si>
    <t>ТЕР01-02-057-02</t>
  </si>
  <si>
    <t>Разработка грунта вручную в траншеях глубиной до 2 м без креплений с откосами, группа грунтов 2  (зачистка дна траншеи)</t>
  </si>
  <si>
    <t>ТЕР01-01-033-05</t>
  </si>
  <si>
    <t>Засыпка траншей и котлованов с перемещением грунта до 5 м бульдозерами мощностью 79 кВт (108 л.с.), группа грунтов 2</t>
  </si>
  <si>
    <t>ТЕР01-02-061-02</t>
  </si>
  <si>
    <t>Засыпка вручную траншей, пазух котлованов и ям, группа грунтов 2</t>
  </si>
  <si>
    <t>ТЕР01-01-036-02</t>
  </si>
  <si>
    <t>Планировка площадей бульдозерами мощностью 79 кВт (108 л.с.)</t>
  </si>
  <si>
    <t>ТЕР01-02-057-03</t>
  </si>
  <si>
    <t>Разработка грунта вручную в траншеях глубиной до 2 м без креплений с откосами, группа грунтов 3 (шурфы 6 шт; из расчета 1м3 на 1шт)</t>
  </si>
  <si>
    <t>ТЕР01-02-061-03</t>
  </si>
  <si>
    <t>Засыпка вручную траншей, пазух котлованов и ям, группа грунтов 3 (шурфы)</t>
  </si>
  <si>
    <t>ТЕР01-02-005-02</t>
  </si>
  <si>
    <t>Уплотнение грунта пневматическими трамбовками, группа грунтов 3-4</t>
  </si>
  <si>
    <t xml:space="preserve">100 м3 </t>
  </si>
  <si>
    <t>ТЕР22-01-011-03</t>
  </si>
  <si>
    <t>Укладка стальных водопроводных труб диаметром 100 мм</t>
  </si>
  <si>
    <t>1 км</t>
  </si>
  <si>
    <t>ТСЦ-103-0010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</si>
  <si>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</si>
  <si>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 xml:space="preserve">                           Вскрытие и восстановление асфальтобетона</t>
  </si>
  <si>
    <t>ТЕР27-03-008-04</t>
  </si>
  <si>
    <t>Разборка покрытий и оснований асфальтобетонных</t>
  </si>
  <si>
    <t>100 м3 конструкций</t>
  </si>
  <si>
    <t>ТЕР27-03-008-02</t>
  </si>
  <si>
    <t>Разборка покрытий и оснований щебеночных</t>
  </si>
  <si>
    <t>ТЕР27-04-005-01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</si>
  <si>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</si>
  <si>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1000 м2 основания</t>
  </si>
  <si>
    <t>ТЕР27-06-026-01</t>
  </si>
  <si>
    <t>Розлив битума (0,8кг на 1м2)</t>
  </si>
  <si>
    <t>1 т</t>
  </si>
  <si>
    <t>ТЕР27-06-020-01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</si>
  <si>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</si>
  <si>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1000 м2 покрытия</t>
  </si>
  <si>
    <t>ТЕР27-06-021-01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</si>
  <si>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Новый коэффициент ПЗ=6 (ОЗП=6; ЭМ=6 к расх.; ЗПМ=6; МАТ=6 к расх.; ТЗ=6; ТЗМ=6)</t>
    </r>
  </si>
  <si>
    <t xml:space="preserve">  Итого по разделу 4 Строительные работы</t>
  </si>
  <si>
    <t xml:space="preserve">                           Раздел 5. Пусконаладочные работы (в холостую 80%)</t>
  </si>
  <si>
    <t>ТЕРп01-06-021-01</t>
  </si>
  <si>
    <t>Схема разводки трехпроводной системы с количеством панелей (шкафов, ячеек) до 2</t>
  </si>
  <si>
    <t>1 схема</t>
  </si>
  <si>
    <t>ТЕРп01-06-021-02</t>
  </si>
  <si>
    <t>Схема разводки трехпроводной системы с количеством панелей (шкафов, ячеек) за каждую последующую панель (шкаф, ячейку) свыше 2</t>
  </si>
  <si>
    <t>ТЕРп01-11-024-01</t>
  </si>
  <si>
    <t>Фазировка электрической линии или трансформатора с сетью напряжением до 1 кВ</t>
  </si>
  <si>
    <t>1 фазировка</t>
  </si>
  <si>
    <t>ТЕРп01-09-010-02</t>
  </si>
  <si>
    <t>Функциональная группа управления релейно-контакторная с общим числом внешних блокировочных связей до 5</t>
  </si>
  <si>
    <t>ТЕРп01-11-010-02</t>
  </si>
  <si>
    <t>Измерение сопротивления растеканию тока контура с диагональю до 20 м</t>
  </si>
  <si>
    <t>1 измерение</t>
  </si>
  <si>
    <t xml:space="preserve">  Итого по разделу 5 Пусконаладочные работы (в холостую 80%)</t>
  </si>
  <si>
    <t xml:space="preserve">   Районный к-т 4,3%  (Поз. 51, 53, 55, 58, 52, 54, 56-57, 59, 61-66, 1-4, 6, 8, 10, 12, 14, 16-17, 22-25, 27-30, 32-33, 35, 38-41, 43-45, 47-50, 67-69, 72, 74-76, 78)</t>
  </si>
  <si>
    <t xml:space="preserve">   Заготовительно-складские расходы на материалы - согласно п.4.64 из МДС 81-35.2004 МАТ=1,02  (Поз. 5, 7, 15, 18-21, 26, 36)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</si>
  <si>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1-4, 6, 8, 10, 12, 14, 16-17, 22-25, 27-30, 32-33, 35)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</si>
  <si>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38-41, 43-45, 47-50)</t>
  </si>
  <si>
    <t xml:space="preserve">   5. С учетом К=1,3 за выполнение ПНР в электроустановках, находящихся под напряжением с оформлением при этом наряда-допуска или распоряжения прил.1.1 п.3+4= 45% (30х45=13,5)% ОЗП=1,135; ЭМ=1,135; ТЗ=1,135  (Поз. 67-69, 72, 74-76, 78)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</si>
  <si>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67-69, 72, 74-76, 78)</t>
  </si>
  <si>
    <t xml:space="preserve">   Пусконаладочные работы (вхолостую 80%) ПЗ=0,8 (ОЗП=0,8; ЭМ=0,8; ЗПМ=0,8; МАТ=0,8; ТЗ=0,8; ТЗМ=0,8)  (Поз. 67-69, 72, 74-76, 78)</t>
  </si>
  <si>
    <t xml:space="preserve">   65% ФОТ (от 842)  (Поз. 67-69, 72, 74-76, 78)</t>
  </si>
  <si>
    <t xml:space="preserve">   80% ФОТ (от 296)  (Поз. 52, 54, 56-57)</t>
  </si>
  <si>
    <t xml:space="preserve">   95% ФОТ (от 7421)  (Поз. 51, 53, 55, 58, 1-4, 6, 8, 10, 12, 14, 16-17, 22-25, 27-30, 32-33, 35, 38-41, 43-45, 47-50)</t>
  </si>
  <si>
    <t xml:space="preserve">   130% ФОТ (от 373)  (Поз. 59)</t>
  </si>
  <si>
    <t xml:space="preserve">   142% ФОТ (от 122)  (Поз. 61-66)</t>
  </si>
  <si>
    <t xml:space="preserve">   40% ФОТ (от 842)  (Поз. 67-69, 72, 74-76, 78)</t>
  </si>
  <si>
    <t xml:space="preserve">   45% ФОТ (от 296)  (Поз. 52, 54, 56-57)</t>
  </si>
  <si>
    <t xml:space="preserve">   50% ФОТ (от 125)  (Поз. 51, 53, 55, 58)</t>
  </si>
  <si>
    <t xml:space="preserve">   65% ФОТ (от 7296)  (Поз. 1-4, 6, 8, 10, 12, 14, 16-17, 22-25, 27-30, 32-33, 35, 38-41, 43-45, 47-50)</t>
  </si>
  <si>
    <t xml:space="preserve">   89% ФОТ (от 373)  (Поз. 59)</t>
  </si>
  <si>
    <t xml:space="preserve">   95% ФОТ (от 122)  (Поз. 61-66)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</si>
  <si>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</si>
  <si>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</si>
  <si>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</si>
  <si>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</si>
  <si>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    Оборудование</t>
  </si>
  <si>
    <t>Начальник отд. 078 _________________________  Т.М.Ковязина</t>
  </si>
  <si>
    <t>Составил ведущий инженер __________________ В.В.Воронкова</t>
  </si>
  <si>
    <t>06.08.14 г.</t>
  </si>
  <si>
    <t>Способ закупки: открытый запрос предложений</t>
  </si>
  <si>
    <t xml:space="preserve"> - 3,74 индекс изменения сметной стоимости оборудования к ТЕР 2001 (письмо Минстроя России от 13.11.2014 №25374-ЮР, приложение 5, экономика в целом</t>
  </si>
  <si>
    <t>Раздел:разборка конструкций. На реконструкцию кровли в пролете А-Г в рядах  1-14 здания казармы №2 в/ч 3275.</t>
  </si>
  <si>
    <t>Раздел:электроосвещение. На реконструкцию кровли в пролете А-Г в рядах  1-14 здания казармы №2 в/ч 3275.</t>
  </si>
  <si>
    <t xml:space="preserve"> - 5,71  индекс изменения сметной стоимости СМР к ТЕР 2001  (письмо Минстроя России от 13.11.2014 №25374-ЮР, приложение 1, прочие объекты).                                                  - 3,74 индекс изменения сметной стоимости оборудования к ТЕР 2001 (письмо Минстроя России от 13.11.2014 №25374-ЮР, приложение 5, экономика в целом</t>
  </si>
  <si>
    <t xml:space="preserve"> - 10,00 индекс изменения сметной стоимости прочих затрат к ТЕР 2001 (письмо Минстроя России от 13.11.2014                                                                                              ** В расчете использован индекс-дефлятор по инвестициям в основной капитал 2015/2014 - 1,051 по мисьмам: Минэконом развития России от 25.09.2013 №20402-АК/ДОЗи, Госкорпорации "Росатом" от 10.02.2014 № 1-12.8/4385</t>
  </si>
  <si>
    <t>Инженер договорной группы</t>
  </si>
  <si>
    <t xml:space="preserve">На установку электрического проточного водонагревателя ЭПВН-120. Войсковая часть № 3275 Банно-прачечный комбинат.Раздел: водопровод и канализация. </t>
  </si>
  <si>
    <t>На :электроснабжение (наружные сети). Войсковая часть № 3275 Банно-прачечный комбинат.Водонагревателя ЭПВН-120</t>
  </si>
  <si>
    <t xml:space="preserve">На установку жироуловителя. В/ч 3275. Столовая.Инв.№5500459.Раздел:наружная канализация. </t>
  </si>
  <si>
    <t xml:space="preserve">На установку жироуловителя. В/ч 3275. Столовая.Инв.№5500459.Раздел:архитектурно-строительные решения. </t>
  </si>
  <si>
    <t>На установку жироуловителя. В/ч 3275. Столовая.Инв.№5500459. Раздел:  Силовое электрооборудование.</t>
  </si>
  <si>
    <t>на выполнение строительно-монтажных работ по объектам войсковой части 3275</t>
  </si>
  <si>
    <t>выполнение строительно-монтажных работ по объектам войсковой части 3275</t>
  </si>
  <si>
    <t>ЛОКАЛЬНЫЙ СМЕТНЫЙ РАСЧЕТ № 25466</t>
  </si>
  <si>
    <r>
      <t xml:space="preserve">установку жироуловителя. В/ч 3275. Столовая. </t>
    </r>
    <r>
      <rPr>
        <b/>
        <i/>
        <sz val="10"/>
        <rFont val="Arial"/>
        <family val="2"/>
        <charset val="204"/>
      </rPr>
      <t>Инв.№ 5500459</t>
    </r>
  </si>
  <si>
    <t>Раздел: Наружная канализация</t>
  </si>
  <si>
    <t>Основание: проект № 24936-14-НК</t>
  </si>
  <si>
    <t>___________________________62,903</t>
  </si>
  <si>
    <t>_______________________________________________________________________________________________16,925</t>
  </si>
  <si>
    <t>_______________________________________________________________________________________________1,971</t>
  </si>
  <si>
    <t>_______________________________________________________________________________________________44,007</t>
  </si>
  <si>
    <t>___________________________3,034</t>
  </si>
  <si>
    <t>_______________________________________________________________________________________________169,6</t>
  </si>
  <si>
    <t>Разработка грунта вручную в траншеях глубиной до 2 м без креплений с откосами, группа грунтов 2</t>
  </si>
  <si>
    <t>ТЕРр66-3-1</t>
  </si>
  <si>
    <t>Разборка кирпичной кладки существующего жироуловителя</t>
  </si>
  <si>
    <t>1 м3 кладки</t>
  </si>
  <si>
    <t>ТЕР23-03-001-03</t>
  </si>
  <si>
    <r>
      <t>Разборка круглых сборных железобетонных канализационных колодцев диаметром 1 м в сухих грунтах</t>
    </r>
    <r>
      <rPr>
        <i/>
        <sz val="7"/>
        <rFont val="Arial"/>
        <family val="2"/>
        <charset val="204"/>
      </rPr>
      <t xml:space="preserve">
КОЭФ. К ПОЗИЦИИ:
Демонтаж (разборка) наружных сетей водопровода, канализации, теплоснабжения и газоснабжения ОЗП=0,6; ЭМ=0,6 к расх.; ЗПМ=0,6; МАТ=0 к расх.; ТЗ=0,6; ТЗМ=0,6</t>
    </r>
  </si>
  <si>
    <t>10 м3 железобетонных и бетонных конструкций колодца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</si>
  <si>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 Свердловская область ПЗ=1,1 (ОЗП=1,1; ЭМ=1,1; ЗПМ=1,1; МАТ=1,1)</t>
    </r>
  </si>
  <si>
    <r>
      <t>Перевозка грузов (мусора) автомобилями-самосвалами грузоподъемностью 10 т, работающих вне карьера, на расстояние: до 40 км I класс груза</t>
    </r>
    <r>
      <rPr>
        <i/>
        <sz val="7"/>
        <rFont val="Arial"/>
        <family val="2"/>
        <charset val="204"/>
      </rPr>
      <t xml:space="preserve">
КОЭФ. К ПОЗИЦИИ:
15 Поясные коэффициенты к сметным ценам на перевозку грузов автомобильным транспортом: Свердловская область ПЗ=1,1 (ОЗП=1,1; ЭМ=1,1; ЗПМ=1,1; МАТ=1,1)</t>
    </r>
  </si>
  <si>
    <t xml:space="preserve">  Итого по разделу 1 Разборка конструкций</t>
  </si>
  <si>
    <t xml:space="preserve">                           Раздел 2. Общестрительные работы</t>
  </si>
  <si>
    <t>ТЕР23-01-001-01</t>
  </si>
  <si>
    <t>Устройство основания под трубопроводы песчаного</t>
  </si>
  <si>
    <t>10 м3 основания</t>
  </si>
  <si>
    <t>ТЕР22-01-021-05</t>
  </si>
  <si>
    <t>Укладка трубопроводов из полиэтиленовых труб диаметром 150 мм</t>
  </si>
  <si>
    <t>1 км трубопровода</t>
  </si>
  <si>
    <t>ТЕР22-01-021-02</t>
  </si>
  <si>
    <t>Укладка трубопроводов из полиэтиленовых труб диаметром 65 мм (техническая вентиляция)</t>
  </si>
  <si>
    <t>ТЕР22-01-021-01</t>
  </si>
  <si>
    <t>Укладка трубопроводов из полиэтиленовых труб диаметром 50 мм (гильза для кабеля)</t>
  </si>
  <si>
    <t>ТЕР22-03-001-02</t>
  </si>
  <si>
    <t>Установка фасонных частей чугунных диаметром 125-200 мм</t>
  </si>
  <si>
    <t>1 т фасонных частей</t>
  </si>
  <si>
    <t>ТЕР23-04-008-01</t>
  </si>
  <si>
    <t>Присоединение канализационных трубопроводов к существующей сети в грунтах сухих</t>
  </si>
  <si>
    <t>ТЕРр65-10-2</t>
  </si>
  <si>
    <t>Очистка канализационной сети дворовой</t>
  </si>
  <si>
    <t>100 м трубопровода</t>
  </si>
  <si>
    <t>ТЕР22-06-001-05</t>
  </si>
  <si>
    <t>Промывка с дезинфекцией трубопроводов диаметром 150 мм</t>
  </si>
  <si>
    <t>ТЕР22-06-001-17 прим.</t>
  </si>
  <si>
    <t>Промывка с дезинфекцией существующего колодца диаметром 1000 мм L=2000 мм</t>
  </si>
  <si>
    <t>Устройство круглых сборных железобетонных канализационных колодцев диаметром 1 м в сухих грунтах</t>
  </si>
  <si>
    <t>ТСЦ-101-2535</t>
  </si>
  <si>
    <t>Люки чугунные легкий</t>
  </si>
  <si>
    <t>ТСЦ-509-3905</t>
  </si>
  <si>
    <t>Скобы ходовые</t>
  </si>
  <si>
    <t>ТЕРм37-01-013-04</t>
  </si>
  <si>
    <t>Монтаж оборудования на открытой площадке, масса оборудования 0,5 т (жироуловитель ЖУ-7)</t>
  </si>
  <si>
    <t>Жироуловитель ЖУ-7</t>
  </si>
  <si>
    <t xml:space="preserve">
209732/1,18/4,21</t>
  </si>
  <si>
    <t>Стяжные ремни для ЖУ-7 L=8м</t>
  </si>
  <si>
    <r>
      <t>270,68</t>
    </r>
    <r>
      <rPr>
        <i/>
        <sz val="5"/>
        <rFont val="Arial"/>
        <family val="2"/>
        <charset val="204"/>
      </rPr>
      <t xml:space="preserve">
1910/1,18/5,98</t>
    </r>
  </si>
  <si>
    <t>Стяжные ремни для ЖУ-7</t>
  </si>
  <si>
    <r>
      <t>14,31</t>
    </r>
    <r>
      <rPr>
        <i/>
        <sz val="5"/>
        <rFont val="Arial"/>
        <family val="2"/>
        <charset val="204"/>
      </rPr>
      <t xml:space="preserve">
101/1,18/5,98</t>
    </r>
  </si>
  <si>
    <t>Капроновые стропы</t>
  </si>
  <si>
    <r>
      <t>124,57</t>
    </r>
    <r>
      <rPr>
        <i/>
        <sz val="5"/>
        <rFont val="Arial"/>
        <family val="2"/>
        <charset val="204"/>
      </rPr>
      <t xml:space="preserve">
879/1,18/5,98</t>
    </r>
  </si>
  <si>
    <t>ТЕР23-04-011-01 прим.</t>
  </si>
  <si>
    <t>Установка секций технического колодца, люка</t>
  </si>
  <si>
    <t>Секция технического колодца ИЛ-5 для ЖУ-7</t>
  </si>
  <si>
    <r>
      <t>803,67</t>
    </r>
    <r>
      <rPr>
        <i/>
        <sz val="5"/>
        <rFont val="Arial"/>
        <family val="2"/>
        <charset val="204"/>
      </rPr>
      <t xml:space="preserve">
5671/1,18/5,98</t>
    </r>
  </si>
  <si>
    <t>Люк полимерный канализационный, крышка 626 мм тип "Л"</t>
  </si>
  <si>
    <r>
      <t>141,72</t>
    </r>
    <r>
      <rPr>
        <i/>
        <sz val="5"/>
        <rFont val="Arial"/>
        <family val="2"/>
        <charset val="204"/>
      </rPr>
      <t xml:space="preserve">
1000/1,18/5,98</t>
    </r>
  </si>
  <si>
    <t>ТЕР06-01-068-03</t>
  </si>
  <si>
    <t>Устройство герметических швов в емкостных сооружениях с применением герметика (швы между удлинительными секциями)</t>
  </si>
  <si>
    <t>100 м шва</t>
  </si>
  <si>
    <t>Сверление отверстий равномерно по окружности удлинительной секции (по 6шт. на секцию)</t>
  </si>
  <si>
    <t xml:space="preserve">  Итого по разделу 2 Общестрительные работы</t>
  </si>
  <si>
    <t xml:space="preserve">                           Раздел 3. Земляные работы по устройсву колодца и укладке труб</t>
  </si>
  <si>
    <t xml:space="preserve">  Итого по разделу 3 Земляные работы по устройсву колодца и укладке труб</t>
  </si>
  <si>
    <t xml:space="preserve">   Районный к-т 4,3%  (Поз. 1, 29, 31, 2, 30, 32, 3-4, 7-12, 14-16, 24, 5-6, 13, 27-28, 19)</t>
  </si>
  <si>
    <t xml:space="preserve">   Заготовительно-складские расходы на материалы - согласно п.4.64 из МДС 81-35.2004 МАТ=1,02  (Поз. 21-23, 25-26)</t>
  </si>
  <si>
    <t xml:space="preserve">   Транспортные расходы на оборудование - согласно п.4.60 из МДС 81-35.2004 ПЗ=1,03 (ОЗП=1,03; ЭМ=1,03; МАТ=1,03)  (Поз. 20)</t>
  </si>
  <si>
    <t xml:space="preserve">   Заготовительно-складские расходы на оборудование - согласно п.4.64 из МДС 81-35.2004 ПЗ=1,012 (ОЗП=1,012; ЭМ=1,012; МАТ=1,012)  (Поз. 20)</t>
  </si>
  <si>
    <t xml:space="preserve">   4. Производство строительных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  (Поз. 1, 29, 31, 2, 30, 32, 4, 7-12, 14-16, 24, 27, 19)</t>
  </si>
  <si>
    <t xml:space="preserve">   74% ФОТ (от 295)  (Поз. 3)</t>
  </si>
  <si>
    <t xml:space="preserve">   78% ФОТ (от 13)  (Поз. 28)</t>
  </si>
  <si>
    <t xml:space="preserve">   80% ФОТ (от 530)  (Поз. 2, 30, 32, 19)</t>
  </si>
  <si>
    <t xml:space="preserve">   95% ФОТ (от 47)  (Поз. 1, 29, 31)</t>
  </si>
  <si>
    <t xml:space="preserve">   103% ФОТ (от 58)  (Поз. 13)</t>
  </si>
  <si>
    <t xml:space="preserve">   105% ФОТ (от 21)  (Поз. 27)</t>
  </si>
  <si>
    <t xml:space="preserve">   130% ФОТ (от 1429)  (Поз. 4, 7-12, 14-16, 24)</t>
  </si>
  <si>
    <t xml:space="preserve">   45% ФОТ (от 51)  (Поз. 2, 30, 32)</t>
  </si>
  <si>
    <t xml:space="preserve">   50% ФОТ (от 355)  (Поз. 1, 29, 31, 3, 28)</t>
  </si>
  <si>
    <t xml:space="preserve">   60% ФОТ (от 537)  (Поз. 13, 19)</t>
  </si>
  <si>
    <t xml:space="preserve">   65% ФОТ (от 21)  (Поз. 27)</t>
  </si>
  <si>
    <t xml:space="preserve">   89% ФОТ (от 1429)  (Поз. 4, 7-12, 14-16, 24)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</si>
  <si>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</si>
  <si>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11.08.14 г.</t>
  </si>
  <si>
    <t>ЛОКАЛЬНЫЙ СМЕТНЫЙ РАСЧЕТ № 25467</t>
  </si>
  <si>
    <t>Раздел: Архитектурно-строительные решения</t>
  </si>
  <si>
    <t>Основание: проект № 24945-14-АС</t>
  </si>
  <si>
    <t>___________________________57,635</t>
  </si>
  <si>
    <t>___________________________3,783</t>
  </si>
  <si>
    <t>_______________________________________________________________________________________________266,23</t>
  </si>
  <si>
    <t>ТЕР01-01-030-06</t>
  </si>
  <si>
    <t>Разработка грунта с перемещением до 10 м бульдозерами мощностью 79 (108) кВт (л.с.), группа грунтов: 2 (срезка растительного слоя толщ. 150мм)</t>
  </si>
  <si>
    <t>ТЕР01-01-003-08</t>
  </si>
  <si>
    <t>Разработка грунта в отвал экскаваторами «драглайн» или «обратная лопата» с ковшом вместимостью 0,65 (0,5-1) м3, группа грунтов 2</t>
  </si>
  <si>
    <t>ТЕР01-02-056-08</t>
  </si>
  <si>
    <t>Доработка грунта вручную в котлованах, группа грунтов 2</t>
  </si>
  <si>
    <t>ТЕР08-01-002-01</t>
  </si>
  <si>
    <t>Устройство основания под фундаменты песчаного</t>
  </si>
  <si>
    <t>1 м3 основания</t>
  </si>
  <si>
    <t>ТЕР07-02-003-08</t>
  </si>
  <si>
    <t>Укладка плит ж/б</t>
  </si>
  <si>
    <t>100 шт. сборных конструкций</t>
  </si>
  <si>
    <t>ТСЦ-403-5820</t>
  </si>
  <si>
    <t>Плиты покрытия, объем 1,68 м3, расход ар-ры 147,57 кг/ (ГОСТ 25912.1-91)</t>
  </si>
  <si>
    <t>ТЕР08-01-002-01 прим.</t>
  </si>
  <si>
    <t>Засыпка и утрамбовка послойно цементно-песчаной смеси толщ. 200мм</t>
  </si>
  <si>
    <t>ТСЦ-407-0027</t>
  </si>
  <si>
    <t>Смесь пескоцементная</t>
  </si>
  <si>
    <t>Разработка грунта с перемещением до 10 м бульдозерами мощностью 79 (108) кВт (л.с.), группа грунтов: 2 (укладка растительного слоя толщ. 150мм)</t>
  </si>
  <si>
    <t>ТЕР01-01-013-01</t>
  </si>
  <si>
    <t>Разработка грунта с погрузкой на автомобили-самосвалы экскаваторами с ковшом вместимостью 1 (1-1,2) м3, группа грунтов 1</t>
  </si>
  <si>
    <t>ФССЦпг03-21-01-010</t>
  </si>
  <si>
    <r>
      <t>Перевозка грузов (грунта) автомобилями-самосвалами грузоподъемностью 10 т, работающих вне карьера, на расстояние: до 10 км I класс груза</t>
    </r>
    <r>
      <rPr>
        <i/>
        <sz val="7"/>
        <rFont val="Arial"/>
        <family val="2"/>
        <charset val="204"/>
      </rPr>
      <t xml:space="preserve">
КОЭФ. К ПОЗИЦИИ:
15 Поясные коэффициенты к сметным ценам на перевозку грузов автомобильным транспортом: Свердловская область ПЗ=1,1 (ОЗП=1,1; ЭМ=1,1; ЗПМ=1,1; МАТ=1,1)</t>
    </r>
  </si>
  <si>
    <t xml:space="preserve">  Итого по разделу 1 Земляные работы по устройсву колодца и укладке труб</t>
  </si>
  <si>
    <t xml:space="preserve">   Районный к-т 4,3%  (Поз. 1-2, 9-10, 3-4, 7, 5)</t>
  </si>
  <si>
    <t xml:space="preserve">   4. Производство строительных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  (Поз. 1-2, 9-10, 3-4, 7, 5)</t>
  </si>
  <si>
    <t xml:space="preserve">   80% ФОТ (от 127)  (Поз. 3)</t>
  </si>
  <si>
    <t xml:space="preserve">   95% ФОТ (от 130)  (Поз. 1-2, 9-10)</t>
  </si>
  <si>
    <t xml:space="preserve">   122% ФОТ (от 3489)  (Поз. 4, 7)</t>
  </si>
  <si>
    <t xml:space="preserve">   130% ФОТ (от 37)  (Поз. 5)</t>
  </si>
  <si>
    <t xml:space="preserve">   45% ФОТ (от 127)  (Поз. 3)</t>
  </si>
  <si>
    <t xml:space="preserve">   50% ФОТ (от 130)  (Поз. 1-2, 9-10)</t>
  </si>
  <si>
    <t xml:space="preserve">   80% ФОТ (от 3489)  (Поз. 4, 7)</t>
  </si>
  <si>
    <t xml:space="preserve">   85% ФОТ (от 37)  (Поз. 5)</t>
  </si>
  <si>
    <t>ЛОКАЛЬНЫЙ СМЕТНЫЙ РАСЧЕТ № 25468</t>
  </si>
  <si>
    <t>Раздел: Силовое электрооборудование.</t>
  </si>
  <si>
    <t>Основание: проект № 24961-14-ЭМ</t>
  </si>
  <si>
    <t>___________________________4,988</t>
  </si>
  <si>
    <t>_______________________________________________________________________________________________0,311</t>
  </si>
  <si>
    <t>_______________________________________________________________________________________________4,330</t>
  </si>
  <si>
    <t>_______________________________________________________________________________________________0,347</t>
  </si>
  <si>
    <t>___________________________0,953</t>
  </si>
  <si>
    <t>_______________________________________________________________________________________________57,37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</si>
  <si>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</si>
  <si>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Кабель-канал  25х16 "ЭЛЕКОР" CKK10-025-016-1-K01</t>
  </si>
  <si>
    <r>
      <t>3,71</t>
    </r>
    <r>
      <rPr>
        <i/>
        <sz val="5"/>
        <rFont val="Arial"/>
        <family val="2"/>
        <charset val="204"/>
      </rPr>
      <t xml:space="preserve">
26,15/1.18/5.98</t>
    </r>
  </si>
  <si>
    <t>Соединитель на стык КМС 25х16   "ЭЛЕКОР" CKK10D-S-025-016-K01</t>
  </si>
  <si>
    <r>
      <t>1,19</t>
    </r>
    <r>
      <rPr>
        <i/>
        <sz val="5"/>
        <rFont val="Arial"/>
        <family val="2"/>
        <charset val="204"/>
      </rPr>
      <t xml:space="preserve">
8,40/1,18/5,98</t>
    </r>
  </si>
  <si>
    <t>Заглушка КМЗ 25х16   "ЭЛЕКОР" CKK10D-Z-025-016-K01</t>
  </si>
  <si>
    <r>
      <t>1,39</t>
    </r>
    <r>
      <rPr>
        <i/>
        <sz val="5"/>
        <rFont val="Arial"/>
        <family val="2"/>
        <charset val="204"/>
      </rPr>
      <t xml:space="preserve">
9,80/1,18/5,98</t>
    </r>
  </si>
  <si>
    <t>Поворот 90 гр. КМП 25х16  "ЭЛЕКОР" CKK10D-P-025-016-K01</t>
  </si>
  <si>
    <r>
      <t>1,5</t>
    </r>
    <r>
      <rPr>
        <i/>
        <sz val="5"/>
        <rFont val="Arial"/>
        <family val="2"/>
        <charset val="204"/>
      </rPr>
      <t xml:space="preserve">
10,61/1,18/5,98</t>
    </r>
  </si>
  <si>
    <t>Внутренний угол КМВ 25х16   "ЭЛЕКОР" CKK10D-V-025-016-K01</t>
  </si>
  <si>
    <r>
      <t>1,69</t>
    </r>
    <r>
      <rPr>
        <i/>
        <sz val="5"/>
        <rFont val="Arial"/>
        <family val="2"/>
        <charset val="204"/>
      </rPr>
      <t xml:space="preserve">
11,90/1,18/5,98</t>
    </r>
  </si>
  <si>
    <t>Внутренний угол КМВ 25х16   "ЭЛЕКОР" CKK10D-N-025-016-K01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</si>
  <si>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</si>
  <si>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</si>
  <si>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ТСЦ-501-0809</t>
  </si>
  <si>
    <t>Кабели контрольные с медными жилами с поливинилхлоридной изоляцией и оболочкой марки КВВГ, с числом жил - 10 и сечением 1,5 мм2</t>
  </si>
  <si>
    <r>
      <t>Провод (кабель) в коробах, сечением до 6 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</si>
  <si>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</si>
  <si>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</si>
  <si>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ТЕРм08-02-407-01</t>
  </si>
  <si>
    <r>
      <t>Труба стальная по установленным конструкциям, по стенам с креплением скобами, диаметр до 25 мм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</si>
  <si>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ТЕРм08-02-407-10 прим.</t>
  </si>
  <si>
    <t>Труба стальная в ПНД-труб существующей, диаметр до 100 мм</t>
  </si>
  <si>
    <t>ТЕРм08-02-412-03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</si>
  <si>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 (КВВГ нг 10х1,5 мм2)</t>
  </si>
  <si>
    <t>ТЕРм10-04-066-04</t>
  </si>
  <si>
    <t>Монтаж: коробка ответвительная с кабельными вводами DKC</t>
  </si>
  <si>
    <t>Коробка ответвительная DKC 100х100мм 53800R</t>
  </si>
  <si>
    <r>
      <t>16,32</t>
    </r>
    <r>
      <rPr>
        <i/>
        <sz val="5"/>
        <rFont val="Arial"/>
        <family val="2"/>
        <charset val="204"/>
      </rPr>
      <t xml:space="preserve">
115,19/1,18/5,98</t>
    </r>
  </si>
  <si>
    <t>ТЕРм10-04-030-04</t>
  </si>
  <si>
    <t>Установка колодки клеммной на 20 клемм</t>
  </si>
  <si>
    <t>Клеммная колодка 43112NY DKC</t>
  </si>
  <si>
    <r>
      <t>7,59</t>
    </r>
    <r>
      <rPr>
        <i/>
        <sz val="5"/>
        <rFont val="Arial"/>
        <family val="2"/>
        <charset val="204"/>
      </rPr>
      <t xml:space="preserve">
53,58/1,18/5,98</t>
    </r>
  </si>
  <si>
    <t>ТЕР46-03-009-08</t>
  </si>
  <si>
    <r>
      <t>Пробивка в кирпичных стенах отверстий круглых диаметром до 50 мм при толщине стен до 51 см</t>
    </r>
    <r>
      <rPr>
        <i/>
        <sz val="7"/>
        <rFont val="Arial"/>
        <family val="2"/>
        <charset val="204"/>
      </rPr>
      <t xml:space="preserve">
КОЭФ. К ПОЗИЦИИ:
на увеличение толщины до 700 мм ПЗ=1,37 (ОЗП=1,37; ЭМ=1,37 к расх.; ЗПМ=1,37; МАТ=1,37 к расх.; ТЗ=1,37; ТЗМ=1,37)</t>
    </r>
  </si>
  <si>
    <t>Устройство ввода в здание в стальной трубе, провод сечением до 16 мм2, количество проводов в линии 2</t>
  </si>
  <si>
    <r>
      <t>Герметизация проходов при вводе кабелей во взрывоопасные помещения огнестойкой пеной DF1201 DKC</t>
    </r>
    <r>
      <rPr>
        <i/>
        <sz val="7"/>
        <rFont val="Arial"/>
        <family val="2"/>
        <charset val="204"/>
      </rPr>
      <t xml:space="preserve">
9,67 = 22,58 - 0,72 x 17,93</t>
    </r>
  </si>
  <si>
    <t>ТЕРр69-04-01</t>
  </si>
  <si>
    <t>Заделка отверстий в местах прохода трубопроводов в: стенах и перегородках оштукатуренных</t>
  </si>
  <si>
    <t>ФЕРр69-16-2</t>
  </si>
  <si>
    <r>
      <t>Ремонт отмостки: бетонной толщиной 15 см (разборка и восстановление, уборка мусора)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</si>
  <si>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100 м2 отмостки</t>
  </si>
  <si>
    <t xml:space="preserve">                           Подключение датчиков</t>
  </si>
  <si>
    <t>ТЕРм10-02-016-06</t>
  </si>
  <si>
    <t>Монтаж: отдельно устанавливаемый  блок сигнализации</t>
  </si>
  <si>
    <t>ТЕРм08-02-146-01</t>
  </si>
  <si>
    <t>Кабель до 35 кВ с креплением накладными скобами, масса 1 м кабеля до 0,5 кг (комплектный ПВС 3х0,35мм2)</t>
  </si>
  <si>
    <t>ТЕРм11-03-011-01</t>
  </si>
  <si>
    <t>Монтаж: датчики, категория сложности I</t>
  </si>
  <si>
    <t>1 компл.</t>
  </si>
  <si>
    <t xml:space="preserve">  Итого по разделу 1 Монтажные работы</t>
  </si>
  <si>
    <t xml:space="preserve">                           Раздел 2. Пусконаладочные работы (в холостую 80%)</t>
  </si>
  <si>
    <t>ТЕРп01-09-010-01</t>
  </si>
  <si>
    <t>Функциональная группа управления релейно-контакторная с общим числом внешних блокировочных связей до 3</t>
  </si>
  <si>
    <t xml:space="preserve">  Итого по разделу 2 Пусконаладочные работы (в холостую 80%)</t>
  </si>
  <si>
    <t xml:space="preserve">   Районный к-т 4,3%  (Поз. 20, 24-25, 1, 10, 12, 14-15, 21-22, 27, 16, 18, 26, 28-32)</t>
  </si>
  <si>
    <t xml:space="preserve">   Заготовительно-складские расходы на материалы - согласно п.4.64 из МДС 81-35.2004 МАТ=1,02  (Поз. 2-7, 19, 23)</t>
  </si>
  <si>
    <t xml:space="preserve">   4. Производство строительных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  (Поз. 1, 10, 12, 14-15, 21-22, 27, 16, 18, 26, 28)</t>
  </si>
  <si>
    <t xml:space="preserve">   Пусконаладочные работы (вхолостую 80%) ПЗ=0,8 (ОЗП=0,8; ЭМ=0,8; ЗПМ=0,8; МАТ=0,8; ТЗ=0,8; ТЗМ=0,8)  (Поз. 29-32)</t>
  </si>
  <si>
    <t xml:space="preserve">   65% ФОТ (от 169)  (Поз. 29-32)</t>
  </si>
  <si>
    <t xml:space="preserve">   78% ФОТ (от 25)  (Поз. 24-25)</t>
  </si>
  <si>
    <t xml:space="preserve">   80% ФОТ (от 353)  (Поз. 26, 28)</t>
  </si>
  <si>
    <t xml:space="preserve">   92% ФОТ (от 130)  (Поз. 16, 18)</t>
  </si>
  <si>
    <t xml:space="preserve">   95% ФОТ (от 252)  (Поз. 1, 10, 12, 14-15, 21-22, 27)</t>
  </si>
  <si>
    <t xml:space="preserve">   110% ФОТ (от 24)  (Поз. 20)</t>
  </si>
  <si>
    <t xml:space="preserve">   40% ФОТ (от 169)  (Поз. 29-32)</t>
  </si>
  <si>
    <t xml:space="preserve">   50% ФОТ (от 25)  (Поз. 24-25)</t>
  </si>
  <si>
    <t xml:space="preserve">   60% ФОТ (от 353)  (Поз. 26, 28)</t>
  </si>
  <si>
    <t xml:space="preserve">   65% ФОТ (от 382)  (Поз. 1, 10, 12, 14-15, 21-22, 27, 16, 18)</t>
  </si>
  <si>
    <t xml:space="preserve">   70% ФОТ (от 24)  (Поз. 20)</t>
  </si>
  <si>
    <t>21.08.14 г.</t>
  </si>
  <si>
    <t>Остаток сметной стоимости в базисном уровне цен на 01.01.2015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</si>
</sst>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164" formatCode="0.000"/>
    <numFmt numFmtId="165" formatCode="dd/mm/yy;@"/>
  </numFmts>
  <fonts count="6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7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i/>
      <sz val="5"/>
      <name val="Arial"/>
      <family val="2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sz val="10"/>
      <color indexed="8"/>
      <name val="Arial"/>
      <family val="2"/>
      <charset val="204"/>
    </font>
    <font>
      <i/>
      <sz val="6"/>
      <name val="Arial"/>
      <family val="2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Arial"/>
      <family val="2"/>
      <charset val="204"/>
    </font>
    <font>
      <i/>
      <sz val="8"/>
      <name val="Arial"/>
      <family val="2"/>
      <charset val="204"/>
    </font>
    <font>
      <sz val="6"/>
      <color indexed="8"/>
      <name val="Arial"/>
      <family val="2"/>
      <charset val="204"/>
    </font>
    <font>
      <b/>
      <sz val="9"/>
      <name val="Times New Roman"/>
      <family val="1"/>
      <charset val="204"/>
    </font>
    <font>
      <i/>
      <sz val="9"/>
      <name val="Arial"/>
      <family val="2"/>
      <charset val="204"/>
    </font>
    <font>
      <b/>
      <sz val="7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8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5" fillId="7" borderId="1" applyNumberFormat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6" fillId="20" borderId="2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2" fillId="21" borderId="7" applyNumberFormat="0" applyAlignment="0" applyProtection="0"/>
    <xf numFmtId="0" fontId="12" fillId="21" borderId="7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2" fillId="0" borderId="0" applyAlignment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20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" fillId="0" borderId="0"/>
    <xf numFmtId="0" fontId="26" fillId="0" borderId="0" applyNumberFormat="0" applyFill="0" applyBorder="0" applyAlignment="0" applyProtection="0">
      <alignment vertical="top"/>
      <protection locked="0"/>
    </xf>
    <xf numFmtId="44" fontId="27" fillId="0" borderId="0" applyFont="0" applyFill="0" applyBorder="0" applyAlignment="0" applyProtection="0"/>
  </cellStyleXfs>
  <cellXfs count="295">
    <xf numFmtId="0" fontId="0" fillId="0" borderId="0" xfId="0"/>
    <xf numFmtId="0" fontId="21" fillId="0" borderId="0" xfId="85" applyFont="1" applyFill="1" applyAlignment="1">
      <alignment wrapText="1"/>
    </xf>
    <xf numFmtId="4" fontId="21" fillId="0" borderId="0" xfId="85" applyNumberFormat="1" applyFont="1" applyFill="1" applyAlignment="1">
      <alignment horizontal="center" vertical="center" wrapText="1"/>
    </xf>
    <xf numFmtId="0" fontId="21" fillId="0" borderId="0" xfId="85" applyFont="1" applyFill="1" applyAlignment="1">
      <alignment vertical="center" wrapText="1"/>
    </xf>
    <xf numFmtId="0" fontId="22" fillId="0" borderId="0" xfId="85" applyFont="1" applyFill="1" applyAlignment="1">
      <alignment wrapText="1"/>
    </xf>
    <xf numFmtId="4" fontId="22" fillId="0" borderId="0" xfId="85" applyNumberFormat="1" applyFont="1" applyFill="1" applyAlignment="1">
      <alignment horizontal="center" vertical="center" wrapText="1"/>
    </xf>
    <xf numFmtId="4" fontId="24" fillId="0" borderId="0" xfId="85" applyNumberFormat="1" applyFont="1" applyFill="1" applyAlignment="1">
      <alignment vertical="center" wrapText="1"/>
    </xf>
    <xf numFmtId="4" fontId="21" fillId="0" borderId="0" xfId="85" applyNumberFormat="1" applyFont="1" applyFill="1" applyAlignment="1">
      <alignment horizontal="left" vertical="center" wrapText="1"/>
    </xf>
    <xf numFmtId="4" fontId="25" fillId="0" borderId="0" xfId="85" applyNumberFormat="1" applyFont="1" applyFill="1" applyAlignment="1">
      <alignment horizontal="center" vertical="center" wrapText="1"/>
    </xf>
    <xf numFmtId="0" fontId="23" fillId="0" borderId="0" xfId="85" applyFont="1" applyFill="1" applyAlignment="1">
      <alignment wrapText="1"/>
    </xf>
    <xf numFmtId="4" fontId="23" fillId="0" borderId="11" xfId="85" applyNumberFormat="1" applyFont="1" applyFill="1" applyBorder="1" applyAlignment="1">
      <alignment horizontal="center" vertical="center" wrapText="1"/>
    </xf>
    <xf numFmtId="0" fontId="23" fillId="0" borderId="11" xfId="85" applyFont="1" applyFill="1" applyBorder="1" applyAlignment="1">
      <alignment vertical="center" wrapText="1"/>
    </xf>
    <xf numFmtId="0" fontId="21" fillId="0" borderId="11" xfId="85" applyFont="1" applyFill="1" applyBorder="1" applyAlignment="1">
      <alignment vertical="center" wrapText="1"/>
    </xf>
    <xf numFmtId="0" fontId="23" fillId="0" borderId="0" xfId="85" applyNumberFormat="1" applyFont="1" applyFill="1" applyAlignment="1">
      <alignment wrapText="1"/>
    </xf>
    <xf numFmtId="0" fontId="23" fillId="0" borderId="11" xfId="85" applyFont="1" applyFill="1" applyBorder="1" applyAlignment="1">
      <alignment horizontal="right" vertical="center" wrapText="1"/>
    </xf>
    <xf numFmtId="1" fontId="21" fillId="0" borderId="0" xfId="85" applyNumberFormat="1" applyFont="1" applyFill="1" applyAlignment="1">
      <alignment horizontal="center" vertical="center" wrapText="1"/>
    </xf>
    <xf numFmtId="1" fontId="21" fillId="0" borderId="11" xfId="85" applyNumberFormat="1" applyFont="1" applyFill="1" applyBorder="1" applyAlignment="1">
      <alignment horizontal="center" vertical="center" wrapText="1"/>
    </xf>
    <xf numFmtId="0" fontId="21" fillId="0" borderId="0" xfId="85" applyFont="1" applyFill="1" applyAlignment="1">
      <alignment horizontal="center" vertical="center" wrapText="1"/>
    </xf>
    <xf numFmtId="4" fontId="21" fillId="0" borderId="16" xfId="85" applyNumberFormat="1" applyFont="1" applyFill="1" applyBorder="1" applyAlignment="1">
      <alignment horizontal="center" vertical="center" wrapText="1"/>
    </xf>
    <xf numFmtId="0" fontId="28" fillId="0" borderId="0" xfId="85" applyFont="1"/>
    <xf numFmtId="0" fontId="21" fillId="0" borderId="0" xfId="85" applyFont="1"/>
    <xf numFmtId="0" fontId="21" fillId="0" borderId="0" xfId="85" applyFont="1" applyBorder="1" applyAlignment="1">
      <alignment horizontal="center"/>
    </xf>
    <xf numFmtId="4" fontId="21" fillId="0" borderId="11" xfId="85" applyNumberFormat="1" applyFont="1" applyBorder="1" applyAlignment="1">
      <alignment horizontal="center" vertical="center"/>
    </xf>
    <xf numFmtId="4" fontId="21" fillId="0" borderId="11" xfId="85" applyNumberFormat="1" applyFont="1" applyBorder="1" applyAlignment="1">
      <alignment horizontal="center" wrapText="1"/>
    </xf>
    <xf numFmtId="4" fontId="21" fillId="0" borderId="18" xfId="85" applyNumberFormat="1" applyFont="1" applyBorder="1" applyAlignment="1">
      <alignment horizontal="center" vertical="center"/>
    </xf>
    <xf numFmtId="4" fontId="21" fillId="0" borderId="11" xfId="85" applyNumberFormat="1" applyFont="1" applyBorder="1" applyAlignment="1">
      <alignment horizontal="center"/>
    </xf>
    <xf numFmtId="4" fontId="21" fillId="0" borderId="17" xfId="85" applyNumberFormat="1" applyFont="1" applyBorder="1" applyAlignment="1">
      <alignment horizontal="center" vertical="center"/>
    </xf>
    <xf numFmtId="0" fontId="21" fillId="0" borderId="11" xfId="85" applyFont="1" applyBorder="1" applyAlignment="1">
      <alignment horizontal="center"/>
    </xf>
    <xf numFmtId="0" fontId="21" fillId="0" borderId="17" xfId="85" applyFont="1" applyBorder="1" applyAlignment="1">
      <alignment horizontal="center" vertical="center"/>
    </xf>
    <xf numFmtId="0" fontId="21" fillId="0" borderId="0" xfId="85" applyFont="1" applyBorder="1" applyAlignment="1">
      <alignment horizontal="right"/>
    </xf>
    <xf numFmtId="0" fontId="21" fillId="0" borderId="10" xfId="85" applyFont="1" applyBorder="1" applyAlignment="1"/>
    <xf numFmtId="0" fontId="21" fillId="0" borderId="0" xfId="85" applyFont="1" applyAlignment="1">
      <alignment horizontal="left" vertical="center"/>
    </xf>
    <xf numFmtId="0" fontId="29" fillId="0" borderId="0" xfId="85" applyFont="1"/>
    <xf numFmtId="0" fontId="22" fillId="0" borderId="0" xfId="85" applyFont="1"/>
    <xf numFmtId="0" fontId="30" fillId="0" borderId="0" xfId="85" applyFont="1"/>
    <xf numFmtId="0" fontId="31" fillId="0" borderId="0" xfId="85" applyFont="1" applyAlignment="1">
      <alignment horizontal="right"/>
    </xf>
    <xf numFmtId="0" fontId="22" fillId="0" borderId="0" xfId="85" applyFont="1" applyFill="1" applyAlignment="1">
      <alignment wrapText="1"/>
    </xf>
    <xf numFmtId="4" fontId="21" fillId="0" borderId="11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horizontal="center" wrapText="1"/>
    </xf>
    <xf numFmtId="0" fontId="22" fillId="0" borderId="0" xfId="85" applyFont="1" applyFill="1" applyAlignment="1">
      <alignment vertical="center" wrapText="1"/>
    </xf>
    <xf numFmtId="4" fontId="21" fillId="0" borderId="0" xfId="85" applyNumberFormat="1" applyFont="1" applyFill="1" applyAlignment="1">
      <alignment horizontal="center" vertical="center" wrapText="1"/>
    </xf>
    <xf numFmtId="4" fontId="22" fillId="0" borderId="0" xfId="85" applyNumberFormat="1" applyFont="1" applyFill="1" applyAlignment="1">
      <alignment horizontal="left" vertical="center" wrapText="1"/>
    </xf>
    <xf numFmtId="0" fontId="22" fillId="0" borderId="0" xfId="85" applyFont="1" applyFill="1" applyAlignment="1"/>
    <xf numFmtId="0" fontId="22" fillId="0" borderId="0" xfId="85" applyFont="1" applyFill="1" applyAlignment="1">
      <alignment horizontal="right"/>
    </xf>
    <xf numFmtId="4" fontId="21" fillId="0" borderId="0" xfId="85" applyNumberFormat="1" applyFont="1" applyFill="1" applyAlignment="1">
      <alignment horizontal="right" vertical="center" wrapText="1"/>
    </xf>
    <xf numFmtId="4" fontId="21" fillId="0" borderId="0" xfId="85" applyNumberFormat="1" applyFont="1" applyFill="1" applyAlignment="1">
      <alignment horizontal="center" vertical="center" wrapText="1"/>
    </xf>
    <xf numFmtId="0" fontId="22" fillId="0" borderId="0" xfId="85" applyFont="1" applyFill="1" applyAlignment="1">
      <alignment wrapText="1"/>
    </xf>
    <xf numFmtId="4" fontId="21" fillId="0" borderId="11" xfId="85" applyNumberFormat="1" applyFont="1" applyFill="1" applyBorder="1" applyAlignment="1">
      <alignment horizontal="center" vertical="center" wrapText="1"/>
    </xf>
    <xf numFmtId="0" fontId="21" fillId="0" borderId="11" xfId="85" applyFont="1" applyFill="1" applyBorder="1" applyAlignment="1">
      <alignment horizontal="left" vertical="center" wrapText="1"/>
    </xf>
    <xf numFmtId="0" fontId="21" fillId="0" borderId="0" xfId="85" applyNumberFormat="1" applyFont="1" applyFill="1" applyAlignment="1">
      <alignment wrapText="1"/>
    </xf>
    <xf numFmtId="0" fontId="23" fillId="0" borderId="0" xfId="85" applyNumberFormat="1" applyFont="1" applyFill="1" applyAlignment="1">
      <alignment vertical="center" wrapText="1"/>
    </xf>
    <xf numFmtId="0" fontId="23" fillId="0" borderId="0" xfId="85" applyFont="1" applyFill="1" applyAlignment="1">
      <alignment vertical="center" wrapText="1"/>
    </xf>
    <xf numFmtId="4" fontId="22" fillId="0" borderId="0" xfId="85" applyNumberFormat="1" applyFont="1" applyFill="1" applyAlignment="1">
      <alignment horizontal="center" wrapText="1"/>
    </xf>
    <xf numFmtId="0" fontId="28" fillId="0" borderId="0" xfId="85" applyFont="1" applyAlignment="1">
      <alignment horizontal="left"/>
    </xf>
    <xf numFmtId="0" fontId="30" fillId="0" borderId="0" xfId="85" applyFont="1" applyAlignment="1">
      <alignment horizontal="left"/>
    </xf>
    <xf numFmtId="0" fontId="28" fillId="0" borderId="0" xfId="85" applyFont="1" applyAlignment="1">
      <alignment horizontal="right"/>
    </xf>
    <xf numFmtId="0" fontId="30" fillId="0" borderId="0" xfId="85" applyFont="1" applyAlignment="1">
      <alignment horizontal="right"/>
    </xf>
    <xf numFmtId="4" fontId="22" fillId="0" borderId="0" xfId="85" applyNumberFormat="1" applyFont="1" applyFill="1" applyAlignment="1">
      <alignment horizontal="right" wrapText="1"/>
    </xf>
    <xf numFmtId="0" fontId="22" fillId="0" borderId="0" xfId="85" applyFont="1" applyFill="1" applyAlignment="1">
      <alignment horizontal="left"/>
    </xf>
    <xf numFmtId="4" fontId="21" fillId="0" borderId="11" xfId="85" applyNumberFormat="1" applyFont="1" applyFill="1" applyBorder="1" applyAlignment="1">
      <alignment horizontal="center" vertical="center" wrapText="1"/>
    </xf>
    <xf numFmtId="0" fontId="21" fillId="0" borderId="11" xfId="85" applyNumberFormat="1" applyFont="1" applyFill="1" applyBorder="1" applyAlignment="1">
      <alignment horizontal="center" vertical="center" wrapText="1"/>
    </xf>
    <xf numFmtId="4" fontId="21" fillId="0" borderId="0" xfId="85" applyNumberFormat="1" applyFont="1" applyFill="1" applyAlignment="1">
      <alignment horizontal="center" vertical="center" wrapText="1"/>
    </xf>
    <xf numFmtId="0" fontId="21" fillId="0" borderId="0" xfId="85" applyFont="1" applyAlignment="1">
      <alignment horizontal="center"/>
    </xf>
    <xf numFmtId="4" fontId="21" fillId="0" borderId="0" xfId="85" applyNumberFormat="1" applyFont="1" applyFill="1" applyAlignment="1">
      <alignment horizontal="center" vertical="center" wrapText="1"/>
    </xf>
    <xf numFmtId="4" fontId="23" fillId="0" borderId="0" xfId="85" applyNumberFormat="1" applyFont="1" applyFill="1" applyAlignment="1">
      <alignment wrapText="1"/>
    </xf>
    <xf numFmtId="0" fontId="32" fillId="0" borderId="0" xfId="0" applyFont="1" applyAlignment="1">
      <alignment horizontal="left" vertical="top"/>
    </xf>
    <xf numFmtId="49" fontId="33" fillId="0" borderId="0" xfId="0" applyNumberFormat="1" applyFont="1" applyAlignment="1">
      <alignment horizontal="left" vertical="top"/>
    </xf>
    <xf numFmtId="0" fontId="33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top" wrapText="1"/>
    </xf>
    <xf numFmtId="0" fontId="33" fillId="0" borderId="10" xfId="0" applyFont="1" applyBorder="1" applyAlignment="1">
      <alignment horizontal="right" vertical="top"/>
    </xf>
    <xf numFmtId="0" fontId="33" fillId="0" borderId="0" xfId="0" applyFont="1" applyAlignment="1">
      <alignment horizontal="right" vertical="top"/>
    </xf>
    <xf numFmtId="0" fontId="33" fillId="0" borderId="0" xfId="71" applyFont="1" applyAlignment="1">
      <alignment horizontal="right" vertical="top"/>
    </xf>
    <xf numFmtId="0" fontId="33" fillId="0" borderId="0" xfId="71" applyFont="1"/>
    <xf numFmtId="0" fontId="33" fillId="0" borderId="0" xfId="0" applyFont="1" applyAlignment="1">
      <alignment horizontal="left" vertical="top"/>
    </xf>
    <xf numFmtId="0" fontId="34" fillId="0" borderId="22" xfId="0" applyFont="1" applyBorder="1" applyAlignment="1">
      <alignment horizontal="center" vertical="top"/>
    </xf>
    <xf numFmtId="0" fontId="33" fillId="0" borderId="0" xfId="0" applyFont="1"/>
    <xf numFmtId="0" fontId="33" fillId="0" borderId="0" xfId="71" applyFont="1" applyBorder="1"/>
    <xf numFmtId="0" fontId="33" fillId="0" borderId="0" xfId="0" applyFont="1" applyAlignment="1">
      <alignment horizontal="center" vertical="top"/>
    </xf>
    <xf numFmtId="0" fontId="32" fillId="0" borderId="0" xfId="0" applyFont="1" applyAlignment="1">
      <alignment horizontal="center" vertical="top"/>
    </xf>
    <xf numFmtId="0" fontId="33" fillId="0" borderId="0" xfId="71" applyFont="1" applyAlignment="1">
      <alignment horizontal="center" vertical="top"/>
    </xf>
    <xf numFmtId="49" fontId="33" fillId="0" borderId="0" xfId="71" applyNumberFormat="1" applyFont="1" applyAlignment="1">
      <alignment horizontal="left" vertical="top"/>
    </xf>
    <xf numFmtId="0" fontId="33" fillId="0" borderId="0" xfId="71" applyFont="1" applyAlignment="1">
      <alignment horizontal="left" vertical="top" wrapText="1"/>
    </xf>
    <xf numFmtId="0" fontId="33" fillId="0" borderId="0" xfId="71" applyFont="1" applyAlignment="1">
      <alignment horizontal="center" vertical="top" wrapText="1"/>
    </xf>
    <xf numFmtId="0" fontId="32" fillId="0" borderId="0" xfId="71" applyFont="1" applyAlignment="1">
      <alignment horizontal="center" vertical="top"/>
    </xf>
    <xf numFmtId="0" fontId="33" fillId="0" borderId="0" xfId="71" applyFont="1" applyAlignment="1">
      <alignment horizontal="right" vertical="top" wrapText="1"/>
    </xf>
    <xf numFmtId="0" fontId="33" fillId="0" borderId="10" xfId="71" applyFont="1" applyBorder="1" applyAlignment="1">
      <alignment horizontal="left" vertical="top"/>
    </xf>
    <xf numFmtId="0" fontId="33" fillId="0" borderId="10" xfId="71" applyFont="1" applyBorder="1" applyAlignment="1">
      <alignment horizontal="left"/>
    </xf>
    <xf numFmtId="0" fontId="33" fillId="0" borderId="10" xfId="71" applyFont="1" applyBorder="1" applyAlignment="1">
      <alignment horizontal="right" vertical="top"/>
    </xf>
    <xf numFmtId="0" fontId="33" fillId="0" borderId="10" xfId="71" applyFont="1" applyBorder="1" applyAlignment="1">
      <alignment horizontal="center" vertical="top"/>
    </xf>
    <xf numFmtId="0" fontId="33" fillId="0" borderId="19" xfId="71" applyFont="1" applyBorder="1" applyAlignment="1">
      <alignment horizontal="left" vertical="top"/>
    </xf>
    <xf numFmtId="0" fontId="33" fillId="0" borderId="19" xfId="71" applyFont="1" applyBorder="1" applyAlignment="1">
      <alignment horizontal="left"/>
    </xf>
    <xf numFmtId="0" fontId="33" fillId="0" borderId="19" xfId="71" applyFont="1" applyBorder="1" applyAlignment="1">
      <alignment horizontal="right" vertical="top"/>
    </xf>
    <xf numFmtId="0" fontId="33" fillId="0" borderId="19" xfId="71" applyFont="1" applyBorder="1" applyAlignment="1">
      <alignment horizontal="center" vertical="top"/>
    </xf>
    <xf numFmtId="0" fontId="33" fillId="0" borderId="0" xfId="71" applyFont="1" applyBorder="1" applyAlignment="1">
      <alignment horizontal="right" vertical="top"/>
    </xf>
    <xf numFmtId="0" fontId="34" fillId="0" borderId="0" xfId="71" applyFont="1" applyBorder="1" applyAlignment="1">
      <alignment horizontal="center" vertical="top"/>
    </xf>
    <xf numFmtId="0" fontId="34" fillId="0" borderId="0" xfId="71" applyFont="1" applyAlignment="1">
      <alignment horizontal="center" vertical="top"/>
    </xf>
    <xf numFmtId="49" fontId="34" fillId="0" borderId="0" xfId="71" applyNumberFormat="1" applyFont="1" applyAlignment="1">
      <alignment horizontal="left" vertical="top"/>
    </xf>
    <xf numFmtId="0" fontId="33" fillId="0" borderId="0" xfId="71" applyFont="1" applyAlignment="1">
      <alignment horizontal="left"/>
    </xf>
    <xf numFmtId="0" fontId="35" fillId="0" borderId="0" xfId="0" applyFont="1" applyAlignment="1">
      <alignment vertical="top"/>
    </xf>
    <xf numFmtId="0" fontId="32" fillId="0" borderId="0" xfId="0" applyFont="1" applyAlignment="1">
      <alignment horizontal="right" vertical="top"/>
    </xf>
    <xf numFmtId="0" fontId="36" fillId="0" borderId="0" xfId="71" applyFont="1" applyAlignment="1">
      <alignment horizontal="right" vertical="top"/>
    </xf>
    <xf numFmtId="0" fontId="33" fillId="0" borderId="0" xfId="71" applyFont="1" applyAlignment="1">
      <alignment horizontal="left" vertical="top"/>
    </xf>
    <xf numFmtId="0" fontId="32" fillId="0" borderId="0" xfId="0" applyFont="1" applyAlignment="1">
      <alignment vertical="top"/>
    </xf>
    <xf numFmtId="164" fontId="32" fillId="0" borderId="0" xfId="0" applyNumberFormat="1" applyFont="1" applyAlignment="1">
      <alignment horizontal="right" vertical="top"/>
    </xf>
    <xf numFmtId="0" fontId="33" fillId="0" borderId="0" xfId="0" applyFont="1" applyAlignment="1">
      <alignment vertical="top"/>
    </xf>
    <xf numFmtId="164" fontId="33" fillId="0" borderId="0" xfId="0" applyNumberFormat="1" applyFont="1" applyAlignment="1">
      <alignment horizontal="right" vertical="top"/>
    </xf>
    <xf numFmtId="0" fontId="33" fillId="0" borderId="0" xfId="0" applyFont="1" applyAlignment="1">
      <alignment horizontal="left"/>
    </xf>
    <xf numFmtId="0" fontId="3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7" fillId="0" borderId="0" xfId="0" applyFont="1" applyAlignment="1">
      <alignment horizontal="left"/>
    </xf>
    <xf numFmtId="0" fontId="38" fillId="0" borderId="0" xfId="71" applyFont="1" applyAlignment="1">
      <alignment horizontal="center" vertical="top"/>
    </xf>
    <xf numFmtId="49" fontId="38" fillId="0" borderId="0" xfId="71" applyNumberFormat="1" applyFont="1" applyAlignment="1">
      <alignment horizontal="left" vertical="top"/>
    </xf>
    <xf numFmtId="0" fontId="38" fillId="0" borderId="0" xfId="71" applyFont="1" applyAlignment="1">
      <alignment horizontal="left" vertical="top" wrapText="1"/>
    </xf>
    <xf numFmtId="0" fontId="38" fillId="0" borderId="0" xfId="71" applyFont="1" applyAlignment="1">
      <alignment horizontal="center" vertical="top" wrapText="1"/>
    </xf>
    <xf numFmtId="0" fontId="39" fillId="0" borderId="0" xfId="71" applyFont="1" applyAlignment="1">
      <alignment horizontal="center" vertical="top"/>
    </xf>
    <xf numFmtId="0" fontId="39" fillId="0" borderId="0" xfId="71" applyFont="1" applyAlignment="1">
      <alignment horizontal="right" vertical="top"/>
    </xf>
    <xf numFmtId="0" fontId="38" fillId="0" borderId="11" xfId="71" applyFont="1" applyBorder="1" applyAlignment="1">
      <alignment horizontal="center" vertical="center" wrapText="1"/>
    </xf>
    <xf numFmtId="0" fontId="38" fillId="0" borderId="11" xfId="71" applyFont="1" applyBorder="1" applyAlignment="1">
      <alignment horizontal="center" vertical="top"/>
    </xf>
    <xf numFmtId="49" fontId="38" fillId="0" borderId="11" xfId="71" applyNumberFormat="1" applyFont="1" applyBorder="1" applyAlignment="1">
      <alignment horizontal="center" vertical="center"/>
    </xf>
    <xf numFmtId="0" fontId="38" fillId="0" borderId="11" xfId="71" applyFont="1" applyBorder="1" applyAlignment="1">
      <alignment horizontal="center" vertical="center"/>
    </xf>
    <xf numFmtId="49" fontId="40" fillId="0" borderId="11" xfId="71" applyNumberFormat="1" applyFont="1" applyBorder="1" applyAlignment="1">
      <alignment horizontal="left" vertical="top" wrapText="1"/>
    </xf>
    <xf numFmtId="0" fontId="38" fillId="0" borderId="11" xfId="71" applyFont="1" applyBorder="1" applyAlignment="1">
      <alignment horizontal="left" vertical="top" wrapText="1"/>
    </xf>
    <xf numFmtId="0" fontId="38" fillId="0" borderId="11" xfId="71" applyFont="1" applyBorder="1" applyAlignment="1">
      <alignment horizontal="center" vertical="top" wrapText="1"/>
    </xf>
    <xf numFmtId="0" fontId="39" fillId="0" borderId="11" xfId="71" applyFont="1" applyBorder="1" applyAlignment="1">
      <alignment horizontal="center" vertical="top" wrapText="1"/>
    </xf>
    <xf numFmtId="0" fontId="41" fillId="0" borderId="11" xfId="71" applyFont="1" applyBorder="1" applyAlignment="1">
      <alignment horizontal="right" vertical="top" wrapText="1"/>
    </xf>
    <xf numFmtId="0" fontId="41" fillId="0" borderId="11" xfId="71" applyFont="1" applyBorder="1" applyAlignment="1">
      <alignment horizontal="right" vertical="top"/>
    </xf>
    <xf numFmtId="0" fontId="38" fillId="0" borderId="11" xfId="71" applyFont="1" applyBorder="1" applyAlignment="1">
      <alignment horizontal="left" vertical="top" wrapText="1"/>
    </xf>
    <xf numFmtId="0" fontId="43" fillId="0" borderId="11" xfId="71" applyFont="1" applyBorder="1" applyAlignment="1">
      <alignment horizontal="right" vertical="top" wrapText="1"/>
    </xf>
    <xf numFmtId="0" fontId="39" fillId="0" borderId="11" xfId="71" applyFont="1" applyBorder="1" applyAlignment="1">
      <alignment horizontal="center" vertical="top"/>
    </xf>
    <xf numFmtId="0" fontId="41" fillId="0" borderId="0" xfId="71" applyFont="1" applyAlignment="1">
      <alignment horizontal="right" vertical="top"/>
    </xf>
    <xf numFmtId="49" fontId="32" fillId="0" borderId="0" xfId="0" applyNumberFormat="1" applyFont="1" applyAlignment="1">
      <alignment horizontal="left" vertical="top"/>
    </xf>
    <xf numFmtId="0" fontId="41" fillId="0" borderId="0" xfId="0" applyFont="1" applyAlignment="1">
      <alignment horizontal="right" vertical="top"/>
    </xf>
    <xf numFmtId="0" fontId="33" fillId="0" borderId="0" xfId="0" applyFont="1" applyAlignment="1"/>
    <xf numFmtId="0" fontId="0" fillId="0" borderId="0" xfId="0" applyAlignment="1">
      <alignment vertical="top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 wrapText="1"/>
    </xf>
    <xf numFmtId="0" fontId="39" fillId="0" borderId="0" xfId="0" applyFont="1" applyAlignment="1">
      <alignment horizontal="center" vertical="top"/>
    </xf>
    <xf numFmtId="0" fontId="38" fillId="0" borderId="0" xfId="0" applyFont="1" applyAlignment="1">
      <alignment horizontal="center" vertical="top"/>
    </xf>
    <xf numFmtId="0" fontId="45" fillId="0" borderId="0" xfId="0" applyFont="1" applyAlignment="1">
      <alignment horizontal="right" vertical="top"/>
    </xf>
    <xf numFmtId="0" fontId="46" fillId="0" borderId="0" xfId="0" applyFont="1" applyAlignment="1">
      <alignment horizontal="right" vertical="top"/>
    </xf>
    <xf numFmtId="4" fontId="28" fillId="0" borderId="0" xfId="85" applyNumberFormat="1" applyFont="1"/>
    <xf numFmtId="0" fontId="33" fillId="0" borderId="22" xfId="71" applyFont="1" applyBorder="1"/>
    <xf numFmtId="0" fontId="33" fillId="0" borderId="22" xfId="71" applyFont="1" applyBorder="1" applyAlignment="1">
      <alignment horizontal="right" vertical="top"/>
    </xf>
    <xf numFmtId="0" fontId="34" fillId="0" borderId="22" xfId="71" applyFont="1" applyBorder="1" applyAlignment="1">
      <alignment horizontal="center" vertical="top"/>
    </xf>
    <xf numFmtId="164" fontId="33" fillId="0" borderId="0" xfId="71" applyNumberFormat="1" applyFont="1" applyAlignment="1">
      <alignment horizontal="right" vertical="top"/>
    </xf>
    <xf numFmtId="49" fontId="45" fillId="0" borderId="0" xfId="0" applyNumberFormat="1" applyFont="1" applyAlignment="1">
      <alignment horizontal="left" vertical="top"/>
    </xf>
    <xf numFmtId="0" fontId="45" fillId="0" borderId="0" xfId="0" applyFont="1" applyAlignment="1">
      <alignment horizontal="left" vertical="top" wrapText="1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horizontal="left" vertical="top"/>
    </xf>
    <xf numFmtId="0" fontId="45" fillId="0" borderId="22" xfId="0" applyFont="1" applyBorder="1" applyAlignment="1">
      <alignment horizontal="right" vertical="top"/>
    </xf>
    <xf numFmtId="0" fontId="49" fillId="0" borderId="22" xfId="0" applyFont="1" applyBorder="1" applyAlignment="1">
      <alignment horizontal="center" vertical="top"/>
    </xf>
    <xf numFmtId="0" fontId="45" fillId="0" borderId="0" xfId="0" applyFont="1" applyBorder="1" applyAlignment="1">
      <alignment horizontal="right" vertical="top"/>
    </xf>
    <xf numFmtId="0" fontId="50" fillId="0" borderId="0" xfId="0" applyFont="1" applyAlignment="1">
      <alignment horizontal="center" vertical="top"/>
    </xf>
    <xf numFmtId="0" fontId="51" fillId="0" borderId="10" xfId="0" applyFont="1" applyBorder="1" applyAlignment="1">
      <alignment horizontal="right" vertical="top"/>
    </xf>
    <xf numFmtId="0" fontId="45" fillId="0" borderId="0" xfId="0" applyFont="1" applyAlignment="1">
      <alignment horizontal="center" vertical="top"/>
    </xf>
    <xf numFmtId="0" fontId="45" fillId="0" borderId="0" xfId="0" applyFont="1"/>
    <xf numFmtId="0" fontId="33" fillId="0" borderId="0" xfId="0" applyFont="1" applyAlignment="1">
      <alignment horizontal="right" vertical="top" wrapText="1"/>
    </xf>
    <xf numFmtId="0" fontId="33" fillId="0" borderId="10" xfId="0" applyFont="1" applyBorder="1" applyAlignment="1">
      <alignment horizontal="left" vertical="top"/>
    </xf>
    <xf numFmtId="0" fontId="33" fillId="0" borderId="10" xfId="0" applyFont="1" applyBorder="1" applyAlignment="1">
      <alignment horizontal="left"/>
    </xf>
    <xf numFmtId="0" fontId="33" fillId="0" borderId="10" xfId="0" applyFont="1" applyBorder="1" applyAlignment="1">
      <alignment horizontal="center" vertical="top"/>
    </xf>
    <xf numFmtId="0" fontId="32" fillId="0" borderId="19" xfId="0" applyFont="1" applyBorder="1" applyAlignment="1">
      <alignment horizontal="left" vertical="top"/>
    </xf>
    <xf numFmtId="0" fontId="33" fillId="0" borderId="19" xfId="0" applyFont="1" applyBorder="1" applyAlignment="1">
      <alignment horizontal="right" vertical="top"/>
    </xf>
    <xf numFmtId="0" fontId="33" fillId="0" borderId="22" xfId="0" applyFont="1" applyBorder="1"/>
    <xf numFmtId="0" fontId="33" fillId="0" borderId="22" xfId="0" applyFont="1" applyBorder="1" applyAlignment="1">
      <alignment horizontal="right" vertical="top"/>
    </xf>
    <xf numFmtId="0" fontId="33" fillId="0" borderId="0" xfId="0" applyFont="1" applyBorder="1" applyAlignment="1">
      <alignment horizontal="right" vertical="top"/>
    </xf>
    <xf numFmtId="0" fontId="34" fillId="0" borderId="0" xfId="0" applyFont="1" applyAlignment="1">
      <alignment horizontal="center" vertical="top"/>
    </xf>
    <xf numFmtId="49" fontId="34" fillId="0" borderId="0" xfId="0" applyNumberFormat="1" applyFont="1" applyAlignment="1">
      <alignment horizontal="left" vertical="top"/>
    </xf>
    <xf numFmtId="0" fontId="36" fillId="0" borderId="0" xfId="0" applyFont="1" applyAlignment="1">
      <alignment horizontal="right" vertical="top"/>
    </xf>
    <xf numFmtId="0" fontId="45" fillId="0" borderId="0" xfId="0" applyFont="1" applyAlignment="1">
      <alignment horizontal="left"/>
    </xf>
    <xf numFmtId="0" fontId="50" fillId="0" borderId="0" xfId="0" applyFont="1" applyAlignment="1">
      <alignment horizontal="right" vertical="top"/>
    </xf>
    <xf numFmtId="0" fontId="2" fillId="0" borderId="0" xfId="0" applyFont="1"/>
    <xf numFmtId="0" fontId="40" fillId="0" borderId="0" xfId="0" applyFont="1" applyAlignment="1">
      <alignment horizontal="left" vertical="top" wrapText="1"/>
    </xf>
    <xf numFmtId="49" fontId="38" fillId="0" borderId="0" xfId="0" applyNumberFormat="1" applyFont="1" applyAlignment="1">
      <alignment horizontal="left" vertical="top"/>
    </xf>
    <xf numFmtId="0" fontId="39" fillId="0" borderId="0" xfId="0" applyFont="1" applyAlignment="1">
      <alignment horizontal="right" vertical="top"/>
    </xf>
    <xf numFmtId="0" fontId="38" fillId="0" borderId="11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top"/>
    </xf>
    <xf numFmtId="49" fontId="38" fillId="0" borderId="11" xfId="0" applyNumberFormat="1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49" fontId="40" fillId="0" borderId="11" xfId="0" applyNumberFormat="1" applyFont="1" applyBorder="1" applyAlignment="1">
      <alignment horizontal="left" vertical="top" wrapText="1"/>
    </xf>
    <xf numFmtId="0" fontId="38" fillId="0" borderId="11" xfId="0" applyFont="1" applyBorder="1" applyAlignment="1">
      <alignment horizontal="left" vertical="top" wrapText="1"/>
    </xf>
    <xf numFmtId="0" fontId="38" fillId="0" borderId="11" xfId="0" applyFont="1" applyBorder="1" applyAlignment="1">
      <alignment horizontal="center" vertical="top" wrapText="1"/>
    </xf>
    <xf numFmtId="0" fontId="39" fillId="0" borderId="11" xfId="0" applyFont="1" applyBorder="1" applyAlignment="1">
      <alignment horizontal="center" vertical="top"/>
    </xf>
    <xf numFmtId="0" fontId="41" fillId="0" borderId="11" xfId="0" applyFont="1" applyBorder="1" applyAlignment="1">
      <alignment horizontal="right" vertical="top" wrapText="1"/>
    </xf>
    <xf numFmtId="0" fontId="41" fillId="0" borderId="11" xfId="0" applyFont="1" applyBorder="1" applyAlignment="1">
      <alignment horizontal="right" vertical="top"/>
    </xf>
    <xf numFmtId="0" fontId="39" fillId="0" borderId="11" xfId="0" applyFont="1" applyBorder="1" applyAlignment="1">
      <alignment horizontal="center" vertical="top" wrapText="1"/>
    </xf>
    <xf numFmtId="0" fontId="43" fillId="0" borderId="11" xfId="0" applyFont="1" applyBorder="1" applyAlignment="1">
      <alignment horizontal="right" vertical="top" wrapText="1"/>
    </xf>
    <xf numFmtId="0" fontId="52" fillId="0" borderId="11" xfId="0" applyFont="1" applyBorder="1" applyAlignment="1">
      <alignment horizontal="center" vertical="top" wrapText="1"/>
    </xf>
    <xf numFmtId="49" fontId="52" fillId="0" borderId="11" xfId="0" applyNumberFormat="1" applyFont="1" applyBorder="1" applyAlignment="1">
      <alignment horizontal="left" vertical="top" wrapText="1"/>
    </xf>
    <xf numFmtId="0" fontId="52" fillId="0" borderId="11" xfId="0" applyFont="1" applyBorder="1" applyAlignment="1">
      <alignment horizontal="left" vertical="top" wrapText="1"/>
    </xf>
    <xf numFmtId="0" fontId="42" fillId="0" borderId="11" xfId="0" applyFont="1" applyBorder="1" applyAlignment="1">
      <alignment horizontal="center" vertical="top" wrapText="1"/>
    </xf>
    <xf numFmtId="0" fontId="53" fillId="0" borderId="11" xfId="0" applyFont="1" applyBorder="1" applyAlignment="1">
      <alignment horizontal="right" vertical="top"/>
    </xf>
    <xf numFmtId="0" fontId="48" fillId="0" borderId="11" xfId="0" applyFont="1" applyBorder="1" applyAlignment="1">
      <alignment horizontal="right" vertical="top"/>
    </xf>
    <xf numFmtId="0" fontId="32" fillId="0" borderId="0" xfId="0" applyFont="1" applyAlignment="1"/>
    <xf numFmtId="0" fontId="54" fillId="0" borderId="0" xfId="0" applyFont="1" applyBorder="1" applyAlignment="1">
      <alignment horizontal="left" vertical="top" wrapText="1"/>
    </xf>
    <xf numFmtId="0" fontId="40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56" fillId="0" borderId="0" xfId="0" applyFont="1" applyBorder="1" applyAlignment="1">
      <alignment horizontal="right" vertical="top" wrapText="1"/>
    </xf>
    <xf numFmtId="0" fontId="46" fillId="0" borderId="0" xfId="0" applyFont="1" applyBorder="1" applyAlignment="1">
      <alignment horizontal="right" vertical="top"/>
    </xf>
    <xf numFmtId="0" fontId="57" fillId="0" borderId="0" xfId="0" applyFont="1" applyAlignment="1">
      <alignment horizontal="center" vertical="top"/>
    </xf>
    <xf numFmtId="49" fontId="57" fillId="0" borderId="0" xfId="0" applyNumberFormat="1" applyFont="1" applyAlignment="1">
      <alignment horizontal="left" vertical="top"/>
    </xf>
    <xf numFmtId="0" fontId="57" fillId="0" borderId="0" xfId="0" applyFont="1" applyAlignment="1">
      <alignment horizontal="left" vertical="top" wrapText="1"/>
    </xf>
    <xf numFmtId="0" fontId="57" fillId="0" borderId="0" xfId="0" applyFont="1" applyAlignment="1">
      <alignment horizontal="center" vertical="top" wrapText="1"/>
    </xf>
    <xf numFmtId="0" fontId="58" fillId="0" borderId="0" xfId="0" applyFont="1" applyAlignment="1">
      <alignment horizontal="center" vertical="top"/>
    </xf>
    <xf numFmtId="165" fontId="45" fillId="0" borderId="0" xfId="0" applyNumberFormat="1" applyFont="1" applyAlignment="1">
      <alignment horizontal="left" vertical="top"/>
    </xf>
    <xf numFmtId="0" fontId="38" fillId="0" borderId="0" xfId="0" applyFont="1" applyAlignment="1">
      <alignment horizontal="left" vertical="top"/>
    </xf>
    <xf numFmtId="0" fontId="59" fillId="0" borderId="0" xfId="0" applyFont="1" applyAlignment="1">
      <alignment horizontal="left" vertical="top"/>
    </xf>
    <xf numFmtId="165" fontId="38" fillId="0" borderId="0" xfId="0" applyNumberFormat="1" applyFont="1" applyAlignment="1">
      <alignment horizontal="left" vertical="top"/>
    </xf>
    <xf numFmtId="0" fontId="33" fillId="0" borderId="0" xfId="0" applyFont="1" applyBorder="1" applyAlignment="1"/>
    <xf numFmtId="0" fontId="34" fillId="0" borderId="0" xfId="0" applyFont="1" applyBorder="1" applyAlignment="1">
      <alignment horizontal="center" vertical="top"/>
    </xf>
    <xf numFmtId="164" fontId="33" fillId="0" borderId="0" xfId="0" applyNumberFormat="1" applyFont="1" applyAlignment="1">
      <alignment horizontal="right"/>
    </xf>
    <xf numFmtId="0" fontId="42" fillId="0" borderId="11" xfId="0" applyFont="1" applyBorder="1" applyAlignment="1">
      <alignment horizontal="right" vertical="top" wrapText="1"/>
    </xf>
    <xf numFmtId="0" fontId="39" fillId="0" borderId="0" xfId="0" applyFont="1" applyAlignment="1">
      <alignment horizontal="center" vertical="top" wrapText="1"/>
    </xf>
    <xf numFmtId="3" fontId="21" fillId="0" borderId="11" xfId="85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top"/>
    </xf>
    <xf numFmtId="0" fontId="38" fillId="0" borderId="11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/>
    </xf>
    <xf numFmtId="49" fontId="38" fillId="0" borderId="11" xfId="0" applyNumberFormat="1" applyFont="1" applyBorder="1" applyAlignment="1">
      <alignment horizontal="center" vertical="center"/>
    </xf>
    <xf numFmtId="164" fontId="33" fillId="0" borderId="0" xfId="0" applyNumberFormat="1" applyFont="1" applyAlignment="1">
      <alignment horizontal="right"/>
    </xf>
    <xf numFmtId="0" fontId="38" fillId="0" borderId="11" xfId="0" applyFont="1" applyBorder="1" applyAlignment="1">
      <alignment horizontal="left" vertical="top" wrapText="1"/>
    </xf>
    <xf numFmtId="0" fontId="22" fillId="0" borderId="0" xfId="85" applyFont="1" applyFill="1" applyAlignment="1">
      <alignment vertical="center" wrapText="1"/>
    </xf>
    <xf numFmtId="0" fontId="22" fillId="0" borderId="0" xfId="85" applyFont="1" applyFill="1" applyAlignment="1">
      <alignment wrapText="1"/>
    </xf>
    <xf numFmtId="4" fontId="21" fillId="0" borderId="11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horizontal="center" vertical="center" wrapText="1"/>
    </xf>
    <xf numFmtId="0" fontId="22" fillId="0" borderId="0" xfId="85" applyFont="1" applyFill="1" applyAlignment="1">
      <alignment horizontal="center" wrapText="1"/>
    </xf>
    <xf numFmtId="0" fontId="21" fillId="0" borderId="11" xfId="85" applyFont="1" applyFill="1" applyBorder="1" applyAlignment="1">
      <alignment horizontal="center" vertical="center" wrapText="1"/>
    </xf>
    <xf numFmtId="4" fontId="21" fillId="0" borderId="17" xfId="85" applyNumberFormat="1" applyFont="1" applyFill="1" applyBorder="1" applyAlignment="1">
      <alignment horizontal="center" vertical="center" wrapText="1"/>
    </xf>
    <xf numFmtId="4" fontId="21" fillId="0" borderId="19" xfId="85" applyNumberFormat="1" applyFont="1" applyFill="1" applyBorder="1" applyAlignment="1">
      <alignment horizontal="center" vertical="center" wrapText="1"/>
    </xf>
    <xf numFmtId="4" fontId="21" fillId="0" borderId="12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horizontal="left" vertical="center" wrapText="1"/>
    </xf>
    <xf numFmtId="4" fontId="21" fillId="0" borderId="0" xfId="85" applyNumberFormat="1" applyFont="1" applyFill="1" applyAlignment="1">
      <alignment horizontal="center" vertical="center" wrapText="1"/>
    </xf>
    <xf numFmtId="4" fontId="22" fillId="0" borderId="0" xfId="85" applyNumberFormat="1" applyFont="1" applyFill="1" applyAlignment="1">
      <alignment horizontal="left" wrapText="1"/>
    </xf>
    <xf numFmtId="0" fontId="22" fillId="0" borderId="0" xfId="85" applyFont="1" applyFill="1" applyAlignment="1"/>
    <xf numFmtId="0" fontId="22" fillId="0" borderId="0" xfId="85" applyFont="1" applyAlignment="1">
      <alignment horizontal="center"/>
    </xf>
    <xf numFmtId="0" fontId="22" fillId="0" borderId="0" xfId="85" applyFont="1" applyAlignment="1">
      <alignment horizontal="center" vertical="center" wrapText="1"/>
    </xf>
    <xf numFmtId="4" fontId="21" fillId="0" borderId="18" xfId="85" applyNumberFormat="1" applyFont="1" applyBorder="1" applyAlignment="1">
      <alignment horizontal="center" vertical="center"/>
    </xf>
    <xf numFmtId="4" fontId="21" fillId="0" borderId="21" xfId="85" applyNumberFormat="1" applyFont="1" applyBorder="1" applyAlignment="1">
      <alignment horizontal="center" vertical="center"/>
    </xf>
    <xf numFmtId="0" fontId="21" fillId="0" borderId="18" xfId="85" applyFont="1" applyBorder="1" applyAlignment="1">
      <alignment horizontal="center" vertical="center" wrapText="1"/>
    </xf>
    <xf numFmtId="0" fontId="21" fillId="0" borderId="21" xfId="85" applyFont="1" applyBorder="1" applyAlignment="1">
      <alignment horizontal="center" vertical="center" wrapText="1"/>
    </xf>
    <xf numFmtId="0" fontId="21" fillId="0" borderId="15" xfId="85" applyFont="1" applyBorder="1" applyAlignment="1">
      <alignment horizontal="center" vertical="center" wrapText="1"/>
    </xf>
    <xf numFmtId="0" fontId="21" fillId="0" borderId="14" xfId="85" applyFont="1" applyBorder="1" applyAlignment="1">
      <alignment horizontal="center" vertical="center" wrapText="1"/>
    </xf>
    <xf numFmtId="0" fontId="21" fillId="0" borderId="20" xfId="85" applyFont="1" applyBorder="1" applyAlignment="1">
      <alignment horizontal="center" vertical="center"/>
    </xf>
    <xf numFmtId="0" fontId="21" fillId="0" borderId="13" xfId="85" applyFont="1" applyBorder="1" applyAlignment="1">
      <alignment horizontal="center" vertical="center"/>
    </xf>
    <xf numFmtId="0" fontId="21" fillId="0" borderId="16" xfId="85" applyFont="1" applyBorder="1" applyAlignment="1">
      <alignment horizontal="center" vertical="center"/>
    </xf>
    <xf numFmtId="0" fontId="21" fillId="0" borderId="20" xfId="85" applyFont="1" applyBorder="1" applyAlignment="1">
      <alignment horizontal="center" vertical="center" wrapText="1"/>
    </xf>
    <xf numFmtId="0" fontId="21" fillId="0" borderId="13" xfId="85" applyFont="1" applyBorder="1" applyAlignment="1">
      <alignment horizontal="center" vertical="center" wrapText="1"/>
    </xf>
    <xf numFmtId="0" fontId="21" fillId="0" borderId="16" xfId="85" applyFont="1" applyBorder="1" applyAlignment="1">
      <alignment horizontal="center" vertical="center" wrapText="1"/>
    </xf>
    <xf numFmtId="0" fontId="21" fillId="0" borderId="0" xfId="85" applyFont="1" applyAlignment="1">
      <alignment horizontal="center"/>
    </xf>
    <xf numFmtId="0" fontId="21" fillId="0" borderId="17" xfId="85" applyFont="1" applyBorder="1" applyAlignment="1">
      <alignment horizontal="center" vertical="center"/>
    </xf>
    <xf numFmtId="0" fontId="21" fillId="0" borderId="12" xfId="85" applyFont="1" applyBorder="1" applyAlignment="1">
      <alignment horizontal="center" vertical="center"/>
    </xf>
    <xf numFmtId="0" fontId="21" fillId="0" borderId="18" xfId="85" applyFont="1" applyBorder="1" applyAlignment="1">
      <alignment horizontal="center" vertical="center"/>
    </xf>
    <xf numFmtId="0" fontId="21" fillId="0" borderId="21" xfId="85" applyFont="1" applyBorder="1" applyAlignment="1">
      <alignment horizontal="center" vertical="center"/>
    </xf>
    <xf numFmtId="0" fontId="21" fillId="0" borderId="0" xfId="85" applyFont="1" applyAlignment="1">
      <alignment horizontal="left"/>
    </xf>
    <xf numFmtId="0" fontId="30" fillId="0" borderId="0" xfId="85" applyFont="1" applyAlignment="1">
      <alignment vertical="center" wrapText="1"/>
    </xf>
    <xf numFmtId="0" fontId="21" fillId="0" borderId="11" xfId="85" applyFont="1" applyBorder="1" applyAlignment="1">
      <alignment horizontal="left" vertical="center" wrapText="1"/>
    </xf>
    <xf numFmtId="4" fontId="21" fillId="0" borderId="11" xfId="85" applyNumberFormat="1" applyFont="1" applyBorder="1" applyAlignment="1">
      <alignment horizontal="center" vertical="center"/>
    </xf>
    <xf numFmtId="0" fontId="21" fillId="0" borderId="17" xfId="85" applyFont="1" applyBorder="1" applyAlignment="1">
      <alignment horizontal="left" vertical="center"/>
    </xf>
    <xf numFmtId="0" fontId="21" fillId="0" borderId="19" xfId="85" applyFont="1" applyBorder="1" applyAlignment="1">
      <alignment horizontal="left" vertical="center"/>
    </xf>
    <xf numFmtId="0" fontId="21" fillId="0" borderId="11" xfId="85" applyFont="1" applyBorder="1" applyAlignment="1">
      <alignment horizontal="left" vertical="center"/>
    </xf>
    <xf numFmtId="0" fontId="33" fillId="0" borderId="10" xfId="0" applyFont="1" applyBorder="1" applyAlignment="1">
      <alignment horizontal="center"/>
    </xf>
    <xf numFmtId="0" fontId="33" fillId="0" borderId="0" xfId="71" applyFont="1" applyAlignment="1">
      <alignment horizontal="right"/>
    </xf>
    <xf numFmtId="0" fontId="0" fillId="0" borderId="0" xfId="0" applyAlignment="1">
      <alignment horizontal="right"/>
    </xf>
    <xf numFmtId="0" fontId="38" fillId="0" borderId="11" xfId="71" applyFont="1" applyBorder="1" applyAlignment="1">
      <alignment horizontal="center" vertical="center" wrapText="1"/>
    </xf>
    <xf numFmtId="0" fontId="38" fillId="0" borderId="11" xfId="71" applyFont="1" applyBorder="1" applyAlignment="1">
      <alignment horizontal="center" vertical="center"/>
    </xf>
    <xf numFmtId="49" fontId="38" fillId="0" borderId="11" xfId="71" applyNumberFormat="1" applyFont="1" applyBorder="1" applyAlignment="1">
      <alignment horizontal="center" vertical="center" wrapText="1"/>
    </xf>
    <xf numFmtId="49" fontId="38" fillId="0" borderId="11" xfId="71" applyNumberFormat="1" applyFont="1" applyBorder="1" applyAlignment="1">
      <alignment horizontal="center" vertical="center"/>
    </xf>
    <xf numFmtId="0" fontId="33" fillId="0" borderId="11" xfId="71" applyFont="1" applyBorder="1" applyAlignment="1">
      <alignment horizontal="center" vertical="center" wrapText="1"/>
    </xf>
    <xf numFmtId="0" fontId="40" fillId="0" borderId="11" xfId="71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32" fillId="0" borderId="11" xfId="71" applyFont="1" applyBorder="1" applyAlignment="1">
      <alignment horizontal="left" vertical="top" wrapText="1"/>
    </xf>
    <xf numFmtId="0" fontId="38" fillId="0" borderId="11" xfId="71" applyFont="1" applyBorder="1" applyAlignment="1">
      <alignment horizontal="left" vertical="top" wrapText="1"/>
    </xf>
    <xf numFmtId="0" fontId="40" fillId="0" borderId="11" xfId="71" applyFont="1" applyBorder="1" applyAlignment="1">
      <alignment horizontal="center" vertical="top"/>
    </xf>
    <xf numFmtId="0" fontId="0" fillId="0" borderId="11" xfId="0" applyBorder="1" applyAlignment="1">
      <alignment vertical="top"/>
    </xf>
    <xf numFmtId="0" fontId="38" fillId="0" borderId="0" xfId="0" applyFont="1" applyAlignment="1">
      <alignment horizontal="center" vertical="top"/>
    </xf>
    <xf numFmtId="0" fontId="47" fillId="0" borderId="0" xfId="0" applyFont="1" applyAlignment="1">
      <alignment horizontal="left" vertical="top" wrapText="1"/>
    </xf>
    <xf numFmtId="0" fontId="40" fillId="0" borderId="11" xfId="0" applyFont="1" applyBorder="1" applyAlignment="1">
      <alignment horizontal="left" vertical="top" wrapText="1"/>
    </xf>
    <xf numFmtId="0" fontId="38" fillId="0" borderId="11" xfId="0" applyFont="1" applyBorder="1" applyAlignment="1">
      <alignment horizontal="left" vertical="top" wrapText="1"/>
    </xf>
    <xf numFmtId="0" fontId="32" fillId="0" borderId="11" xfId="0" applyFont="1" applyBorder="1" applyAlignment="1">
      <alignment horizontal="left" vertical="top" wrapText="1"/>
    </xf>
    <xf numFmtId="0" fontId="40" fillId="0" borderId="11" xfId="0" applyFont="1" applyBorder="1" applyAlignment="1">
      <alignment horizontal="center" vertical="top"/>
    </xf>
    <xf numFmtId="0" fontId="38" fillId="0" borderId="11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top" wrapText="1"/>
    </xf>
    <xf numFmtId="0" fontId="45" fillId="0" borderId="10" xfId="0" applyFont="1" applyBorder="1" applyAlignment="1">
      <alignment horizontal="center" vertical="top" wrapText="1"/>
    </xf>
    <xf numFmtId="0" fontId="33" fillId="0" borderId="0" xfId="0" applyFont="1" applyAlignment="1">
      <alignment horizontal="right"/>
    </xf>
    <xf numFmtId="164" fontId="33" fillId="0" borderId="0" xfId="0" applyNumberFormat="1" applyFont="1" applyAlignment="1">
      <alignment horizontal="right"/>
    </xf>
    <xf numFmtId="49" fontId="38" fillId="0" borderId="11" xfId="0" applyNumberFormat="1" applyFont="1" applyBorder="1" applyAlignment="1">
      <alignment horizontal="center" vertical="center" wrapText="1"/>
    </xf>
    <xf numFmtId="49" fontId="38" fillId="0" borderId="11" xfId="0" applyNumberFormat="1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60" fillId="0" borderId="11" xfId="0" applyFont="1" applyBorder="1" applyAlignment="1">
      <alignment horizontal="left" vertical="top" wrapText="1"/>
    </xf>
    <xf numFmtId="0" fontId="61" fillId="0" borderId="11" xfId="0" applyFont="1" applyBorder="1" applyAlignment="1">
      <alignment vertical="top" wrapText="1"/>
    </xf>
    <xf numFmtId="0" fontId="39" fillId="0" borderId="11" xfId="0" applyFont="1" applyBorder="1" applyAlignment="1">
      <alignment horizontal="center" vertical="center" textRotation="90" wrapText="1" readingOrder="1"/>
    </xf>
    <xf numFmtId="0" fontId="33" fillId="0" borderId="11" xfId="0" applyFont="1" applyBorder="1" applyAlignment="1">
      <alignment horizontal="center" vertical="center"/>
    </xf>
    <xf numFmtId="0" fontId="62" fillId="0" borderId="0" xfId="0" applyFont="1" applyAlignment="1">
      <alignment horizontal="center" vertical="top"/>
    </xf>
    <xf numFmtId="0" fontId="63" fillId="0" borderId="0" xfId="0" applyFont="1" applyAlignment="1">
      <alignment horizontal="right" vertical="top"/>
    </xf>
    <xf numFmtId="0" fontId="63" fillId="0" borderId="0" xfId="0" applyFont="1" applyBorder="1" applyAlignment="1">
      <alignment horizontal="right" vertical="top"/>
    </xf>
    <xf numFmtId="49" fontId="54" fillId="0" borderId="0" xfId="0" applyNumberFormat="1" applyFont="1" applyBorder="1" applyAlignment="1">
      <alignment horizontal="left" vertical="top" wrapText="1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32"/>
  <sheetViews>
    <sheetView showZeros="0" tabSelected="1" zoomScale="80" zoomScaleNormal="80" workbookViewId="0">
      <pane ySplit="2775" activePane="bottomLeft"/>
      <selection activeCell="A2" sqref="A2:R2"/>
      <selection pane="bottomLeft" activeCell="H7" sqref="H7"/>
    </sheetView>
  </sheetViews>
  <sheetFormatPr defaultColWidth="9.140625" defaultRowHeight="15.75" x14ac:dyDescent="0.25"/>
  <cols>
    <col min="1" max="1" width="41.28515625" style="3" customWidth="1"/>
    <col min="2" max="4" width="15.7109375" style="40" customWidth="1"/>
    <col min="5" max="5" width="11.7109375" style="40" customWidth="1"/>
    <col min="6" max="8" width="15.7109375" style="40" customWidth="1"/>
    <col min="9" max="9" width="11.7109375" style="40" customWidth="1"/>
    <col min="10" max="12" width="15.7109375" style="40" customWidth="1"/>
    <col min="13" max="13" width="11.7109375" style="40" customWidth="1"/>
    <col min="14" max="14" width="18" style="40" customWidth="1"/>
    <col min="15" max="15" width="20.42578125" style="45" customWidth="1"/>
    <col min="16" max="17" width="15.7109375" style="40" customWidth="1"/>
    <col min="18" max="18" width="11.85546875" style="40" customWidth="1"/>
    <col min="19" max="19" width="13.5703125" style="1" customWidth="1"/>
    <col min="20" max="20" width="17.28515625" style="1" customWidth="1"/>
    <col min="21" max="16384" width="9.140625" style="1"/>
  </cols>
  <sheetData>
    <row r="1" spans="1:19" ht="18.75" customHeight="1" x14ac:dyDescent="0.25">
      <c r="A1" s="222" t="s">
        <v>28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</row>
    <row r="2" spans="1:19" ht="18.75" customHeight="1" x14ac:dyDescent="0.25">
      <c r="A2" s="222" t="s">
        <v>733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3" spans="1:19" ht="15" customHeight="1" x14ac:dyDescent="0.3">
      <c r="A3" s="223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38"/>
      <c r="R3" s="38"/>
    </row>
    <row r="4" spans="1:19" s="17" customFormat="1" ht="35.25" customHeight="1" x14ac:dyDescent="0.2">
      <c r="A4" s="224" t="s">
        <v>16</v>
      </c>
      <c r="B4" s="225" t="s">
        <v>15</v>
      </c>
      <c r="C4" s="226"/>
      <c r="D4" s="226"/>
      <c r="E4" s="227"/>
      <c r="F4" s="225" t="s">
        <v>944</v>
      </c>
      <c r="G4" s="226"/>
      <c r="H4" s="226"/>
      <c r="I4" s="227"/>
      <c r="J4" s="225" t="s">
        <v>14</v>
      </c>
      <c r="K4" s="226"/>
      <c r="L4" s="226"/>
      <c r="M4" s="227"/>
      <c r="N4" s="221" t="s">
        <v>2</v>
      </c>
      <c r="O4" s="221" t="s">
        <v>3</v>
      </c>
      <c r="P4" s="221" t="s">
        <v>34</v>
      </c>
      <c r="Q4" s="221"/>
      <c r="R4" s="221"/>
    </row>
    <row r="5" spans="1:19" s="17" customFormat="1" ht="73.5" customHeight="1" x14ac:dyDescent="0.2">
      <c r="A5" s="224"/>
      <c r="B5" s="18" t="s">
        <v>0</v>
      </c>
      <c r="C5" s="18" t="s">
        <v>13</v>
      </c>
      <c r="D5" s="18" t="s">
        <v>12</v>
      </c>
      <c r="E5" s="18" t="s">
        <v>11</v>
      </c>
      <c r="F5" s="18" t="s">
        <v>0</v>
      </c>
      <c r="G5" s="18" t="s">
        <v>13</v>
      </c>
      <c r="H5" s="18" t="s">
        <v>12</v>
      </c>
      <c r="I5" s="18" t="s">
        <v>11</v>
      </c>
      <c r="J5" s="18" t="s">
        <v>0</v>
      </c>
      <c r="K5" s="18" t="s">
        <v>13</v>
      </c>
      <c r="L5" s="18" t="s">
        <v>12</v>
      </c>
      <c r="M5" s="18" t="s">
        <v>11</v>
      </c>
      <c r="N5" s="221"/>
      <c r="O5" s="221"/>
      <c r="P5" s="18" t="s">
        <v>13</v>
      </c>
      <c r="Q5" s="18" t="s">
        <v>12</v>
      </c>
      <c r="R5" s="18" t="s">
        <v>11</v>
      </c>
    </row>
    <row r="6" spans="1:19" s="15" customFormat="1" x14ac:dyDescent="0.2">
      <c r="A6" s="16">
        <v>1</v>
      </c>
      <c r="B6" s="16">
        <v>2</v>
      </c>
      <c r="C6" s="16">
        <v>3</v>
      </c>
      <c r="D6" s="16">
        <v>4</v>
      </c>
      <c r="E6" s="16">
        <v>5</v>
      </c>
      <c r="F6" s="16">
        <v>6</v>
      </c>
      <c r="G6" s="16">
        <v>7</v>
      </c>
      <c r="H6" s="16">
        <v>8</v>
      </c>
      <c r="I6" s="16">
        <v>9</v>
      </c>
      <c r="J6" s="16">
        <v>10</v>
      </c>
      <c r="K6" s="16">
        <v>11</v>
      </c>
      <c r="L6" s="16">
        <v>12</v>
      </c>
      <c r="M6" s="16">
        <v>13</v>
      </c>
      <c r="N6" s="16">
        <v>14</v>
      </c>
      <c r="O6" s="16">
        <v>15</v>
      </c>
      <c r="P6" s="16">
        <v>16</v>
      </c>
      <c r="Q6" s="16">
        <v>17</v>
      </c>
      <c r="R6" s="16">
        <v>18</v>
      </c>
    </row>
    <row r="7" spans="1:19" ht="59.25" customHeight="1" x14ac:dyDescent="0.25">
      <c r="A7" s="48" t="s">
        <v>722</v>
      </c>
      <c r="B7" s="37">
        <v>722021</v>
      </c>
      <c r="C7" s="37">
        <v>722021</v>
      </c>
      <c r="D7" s="37">
        <v>0</v>
      </c>
      <c r="E7" s="37"/>
      <c r="F7" s="37">
        <v>722021</v>
      </c>
      <c r="G7" s="37">
        <f t="shared" ref="G7:G13" si="0">C7</f>
        <v>722021</v>
      </c>
      <c r="H7" s="37">
        <f t="shared" ref="H7:H13" si="1">D7</f>
        <v>0</v>
      </c>
      <c r="I7" s="37">
        <f t="shared" ref="I7:I13" si="2">E7</f>
        <v>0</v>
      </c>
      <c r="J7" s="37">
        <v>722021</v>
      </c>
      <c r="K7" s="37">
        <f t="shared" ref="K7:K13" si="3">P7</f>
        <v>722021</v>
      </c>
      <c r="L7" s="37">
        <f t="shared" ref="L7:L13" si="4">Q7</f>
        <v>0</v>
      </c>
      <c r="M7" s="37">
        <f t="shared" ref="M7:M13" si="5">R7</f>
        <v>0</v>
      </c>
      <c r="N7" s="37"/>
      <c r="O7" s="60">
        <v>25514</v>
      </c>
      <c r="P7" s="37">
        <f t="shared" ref="P7:P13" si="6">G7</f>
        <v>722021</v>
      </c>
      <c r="Q7" s="37">
        <f t="shared" ref="Q7:Q13" si="7">H7</f>
        <v>0</v>
      </c>
      <c r="R7" s="59">
        <f t="shared" ref="R7:R13" si="8">I7</f>
        <v>0</v>
      </c>
      <c r="S7" s="49"/>
    </row>
    <row r="8" spans="1:19" s="51" customFormat="1" ht="59.25" customHeight="1" x14ac:dyDescent="0.2">
      <c r="A8" s="48" t="s">
        <v>723</v>
      </c>
      <c r="B8" s="37">
        <v>38073</v>
      </c>
      <c r="C8" s="37">
        <v>36474</v>
      </c>
      <c r="D8" s="37"/>
      <c r="E8" s="37">
        <v>1599</v>
      </c>
      <c r="F8" s="37">
        <f t="shared" ref="F8:F13" si="9">SUM(G8:I8)</f>
        <v>38073</v>
      </c>
      <c r="G8" s="37">
        <f t="shared" si="0"/>
        <v>36474</v>
      </c>
      <c r="H8" s="37">
        <f t="shared" si="1"/>
        <v>0</v>
      </c>
      <c r="I8" s="37">
        <f t="shared" si="2"/>
        <v>1599</v>
      </c>
      <c r="J8" s="37">
        <f t="shared" ref="J8:J13" si="10">SUM(K8:M8)</f>
        <v>38073</v>
      </c>
      <c r="K8" s="37">
        <f t="shared" si="3"/>
        <v>36474</v>
      </c>
      <c r="L8" s="37">
        <f t="shared" si="4"/>
        <v>0</v>
      </c>
      <c r="M8" s="37">
        <f t="shared" si="5"/>
        <v>1599</v>
      </c>
      <c r="N8" s="37"/>
      <c r="O8" s="212">
        <v>25532</v>
      </c>
      <c r="P8" s="37">
        <f t="shared" si="6"/>
        <v>36474</v>
      </c>
      <c r="Q8" s="37">
        <f t="shared" si="7"/>
        <v>0</v>
      </c>
      <c r="R8" s="59">
        <f t="shared" si="8"/>
        <v>1599</v>
      </c>
      <c r="S8" s="50"/>
    </row>
    <row r="9" spans="1:19" s="51" customFormat="1" ht="90.75" customHeight="1" x14ac:dyDescent="0.2">
      <c r="A9" s="48" t="s">
        <v>727</v>
      </c>
      <c r="B9" s="37">
        <v>10638</v>
      </c>
      <c r="C9" s="37">
        <v>10638</v>
      </c>
      <c r="D9" s="37">
        <v>0</v>
      </c>
      <c r="E9" s="37"/>
      <c r="F9" s="37">
        <v>10638</v>
      </c>
      <c r="G9" s="37">
        <f t="shared" si="0"/>
        <v>10638</v>
      </c>
      <c r="H9" s="37">
        <f t="shared" si="1"/>
        <v>0</v>
      </c>
      <c r="I9" s="37">
        <f t="shared" si="2"/>
        <v>0</v>
      </c>
      <c r="J9" s="37">
        <f t="shared" si="10"/>
        <v>10638</v>
      </c>
      <c r="K9" s="37">
        <f>P9</f>
        <v>10638</v>
      </c>
      <c r="L9" s="37">
        <f t="shared" si="4"/>
        <v>0</v>
      </c>
      <c r="M9" s="37">
        <f t="shared" si="5"/>
        <v>0</v>
      </c>
      <c r="N9" s="37"/>
      <c r="O9" s="212">
        <v>25493</v>
      </c>
      <c r="P9" s="37">
        <f t="shared" si="6"/>
        <v>10638</v>
      </c>
      <c r="Q9" s="37">
        <f t="shared" si="7"/>
        <v>0</v>
      </c>
      <c r="R9" s="59">
        <f t="shared" si="8"/>
        <v>0</v>
      </c>
      <c r="S9" s="50"/>
    </row>
    <row r="10" spans="1:19" s="51" customFormat="1" ht="68.25" customHeight="1" x14ac:dyDescent="0.2">
      <c r="A10" s="48" t="s">
        <v>728</v>
      </c>
      <c r="B10" s="37">
        <v>130156</v>
      </c>
      <c r="C10" s="37">
        <v>116741</v>
      </c>
      <c r="D10" s="37">
        <v>11689</v>
      </c>
      <c r="E10" s="37">
        <v>1726</v>
      </c>
      <c r="F10" s="37">
        <f>SUM(G10:I10)</f>
        <v>130156</v>
      </c>
      <c r="G10" s="37">
        <f t="shared" ref="G10" si="11">C10</f>
        <v>116741</v>
      </c>
      <c r="H10" s="37">
        <f t="shared" ref="H10" si="12">D10</f>
        <v>11689</v>
      </c>
      <c r="I10" s="37">
        <f t="shared" ref="I10" si="13">E10</f>
        <v>1726</v>
      </c>
      <c r="J10" s="37">
        <f>SUM(K10:M10)</f>
        <v>130156</v>
      </c>
      <c r="K10" s="37">
        <f>P10</f>
        <v>116741</v>
      </c>
      <c r="L10" s="37">
        <f t="shared" ref="L10" si="14">Q10</f>
        <v>11689</v>
      </c>
      <c r="M10" s="37">
        <f t="shared" ref="M10" si="15">R10</f>
        <v>1726</v>
      </c>
      <c r="N10" s="37"/>
      <c r="O10" s="60">
        <v>25460</v>
      </c>
      <c r="P10" s="37">
        <f t="shared" ref="P10" si="16">G10</f>
        <v>116741</v>
      </c>
      <c r="Q10" s="37">
        <f t="shared" ref="Q10" si="17">H10</f>
        <v>11689</v>
      </c>
      <c r="R10" s="59">
        <f t="shared" si="8"/>
        <v>1726</v>
      </c>
      <c r="S10" s="50"/>
    </row>
    <row r="11" spans="1:19" s="51" customFormat="1" ht="64.5" customHeight="1" x14ac:dyDescent="0.2">
      <c r="A11" s="48" t="s">
        <v>729</v>
      </c>
      <c r="B11" s="37">
        <v>62903</v>
      </c>
      <c r="C11" s="37">
        <v>18896</v>
      </c>
      <c r="D11" s="37">
        <v>44007</v>
      </c>
      <c r="E11" s="37"/>
      <c r="F11" s="37">
        <f t="shared" si="9"/>
        <v>62903</v>
      </c>
      <c r="G11" s="37">
        <f t="shared" si="0"/>
        <v>18896</v>
      </c>
      <c r="H11" s="37">
        <f t="shared" si="1"/>
        <v>44007</v>
      </c>
      <c r="I11" s="37">
        <f t="shared" si="2"/>
        <v>0</v>
      </c>
      <c r="J11" s="37">
        <f t="shared" si="10"/>
        <v>62903</v>
      </c>
      <c r="K11" s="37">
        <f t="shared" si="3"/>
        <v>18896</v>
      </c>
      <c r="L11" s="37">
        <f t="shared" si="4"/>
        <v>44007</v>
      </c>
      <c r="M11" s="37">
        <f t="shared" si="5"/>
        <v>0</v>
      </c>
      <c r="N11" s="37"/>
      <c r="O11" s="60">
        <v>25466</v>
      </c>
      <c r="P11" s="37">
        <f t="shared" si="6"/>
        <v>18896</v>
      </c>
      <c r="Q11" s="37">
        <f t="shared" si="7"/>
        <v>44007</v>
      </c>
      <c r="R11" s="59">
        <f t="shared" si="8"/>
        <v>0</v>
      </c>
      <c r="S11" s="50"/>
    </row>
    <row r="12" spans="1:19" ht="72" customHeight="1" x14ac:dyDescent="0.25">
      <c r="A12" s="48" t="s">
        <v>730</v>
      </c>
      <c r="B12" s="37">
        <v>57635</v>
      </c>
      <c r="C12" s="37">
        <v>57635</v>
      </c>
      <c r="D12" s="37">
        <v>0</v>
      </c>
      <c r="E12" s="37"/>
      <c r="F12" s="37">
        <v>57635</v>
      </c>
      <c r="G12" s="37">
        <f t="shared" si="0"/>
        <v>57635</v>
      </c>
      <c r="H12" s="37">
        <f t="shared" si="1"/>
        <v>0</v>
      </c>
      <c r="I12" s="37">
        <f t="shared" si="2"/>
        <v>0</v>
      </c>
      <c r="J12" s="37">
        <f t="shared" si="10"/>
        <v>57635</v>
      </c>
      <c r="K12" s="37">
        <f t="shared" si="3"/>
        <v>57635</v>
      </c>
      <c r="L12" s="37">
        <f t="shared" si="4"/>
        <v>0</v>
      </c>
      <c r="M12" s="37">
        <f t="shared" si="5"/>
        <v>0</v>
      </c>
      <c r="N12" s="37"/>
      <c r="O12" s="60">
        <v>25467</v>
      </c>
      <c r="P12" s="37">
        <f t="shared" si="6"/>
        <v>57635</v>
      </c>
      <c r="Q12" s="37">
        <f t="shared" si="7"/>
        <v>0</v>
      </c>
      <c r="R12" s="59">
        <f t="shared" si="8"/>
        <v>0</v>
      </c>
      <c r="S12" s="49"/>
    </row>
    <row r="13" spans="1:19" ht="47.25" customHeight="1" x14ac:dyDescent="0.25">
      <c r="A13" s="48" t="s">
        <v>731</v>
      </c>
      <c r="B13" s="37">
        <v>4988</v>
      </c>
      <c r="C13" s="37">
        <v>4641</v>
      </c>
      <c r="D13" s="37">
        <v>0</v>
      </c>
      <c r="E13" s="37">
        <v>347</v>
      </c>
      <c r="F13" s="37">
        <f t="shared" si="9"/>
        <v>4988</v>
      </c>
      <c r="G13" s="37">
        <f t="shared" si="0"/>
        <v>4641</v>
      </c>
      <c r="H13" s="37">
        <f t="shared" si="1"/>
        <v>0</v>
      </c>
      <c r="I13" s="37">
        <f t="shared" si="2"/>
        <v>347</v>
      </c>
      <c r="J13" s="37">
        <f t="shared" si="10"/>
        <v>4988</v>
      </c>
      <c r="K13" s="37">
        <f t="shared" si="3"/>
        <v>4641</v>
      </c>
      <c r="L13" s="37">
        <f t="shared" si="4"/>
        <v>0</v>
      </c>
      <c r="M13" s="37">
        <f t="shared" si="5"/>
        <v>347</v>
      </c>
      <c r="N13" s="37"/>
      <c r="O13" s="60">
        <v>25468</v>
      </c>
      <c r="P13" s="37">
        <f t="shared" si="6"/>
        <v>4641</v>
      </c>
      <c r="Q13" s="37">
        <f t="shared" si="7"/>
        <v>0</v>
      </c>
      <c r="R13" s="59">
        <f t="shared" si="8"/>
        <v>347</v>
      </c>
      <c r="S13" s="49"/>
    </row>
    <row r="14" spans="1:19" s="9" customFormat="1" ht="24.95" customHeight="1" x14ac:dyDescent="0.25">
      <c r="A14" s="14" t="s">
        <v>10</v>
      </c>
      <c r="B14" s="10">
        <f t="shared" ref="B14:M14" si="18">SUM(B7:B13)</f>
        <v>1026414</v>
      </c>
      <c r="C14" s="10">
        <f>SUM(C7:C13)</f>
        <v>967046</v>
      </c>
      <c r="D14" s="10">
        <f t="shared" si="18"/>
        <v>55696</v>
      </c>
      <c r="E14" s="10">
        <f t="shared" si="18"/>
        <v>3672</v>
      </c>
      <c r="F14" s="10">
        <f t="shared" si="18"/>
        <v>1026414</v>
      </c>
      <c r="G14" s="10">
        <f t="shared" si="18"/>
        <v>967046</v>
      </c>
      <c r="H14" s="10">
        <f t="shared" si="18"/>
        <v>55696</v>
      </c>
      <c r="I14" s="10">
        <f t="shared" si="18"/>
        <v>3672</v>
      </c>
      <c r="J14" s="10">
        <f t="shared" si="18"/>
        <v>1026414</v>
      </c>
      <c r="K14" s="10">
        <f t="shared" si="18"/>
        <v>967046</v>
      </c>
      <c r="L14" s="10">
        <f t="shared" si="18"/>
        <v>55696</v>
      </c>
      <c r="M14" s="10">
        <f t="shared" si="18"/>
        <v>3672</v>
      </c>
      <c r="N14" s="10">
        <f>SUM(P14:R14)</f>
        <v>1026414</v>
      </c>
      <c r="O14" s="10"/>
      <c r="P14" s="10">
        <f>SUM(P7:P13)</f>
        <v>967046</v>
      </c>
      <c r="Q14" s="10">
        <f>SUM(Q7:Q13)</f>
        <v>55696</v>
      </c>
      <c r="R14" s="10">
        <f>SUM(R7:R13)</f>
        <v>3672</v>
      </c>
      <c r="S14" s="13"/>
    </row>
    <row r="15" spans="1:19" s="9" customFormat="1" ht="24.95" customHeight="1" x14ac:dyDescent="0.25">
      <c r="A15" s="11" t="s">
        <v>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>
        <f t="shared" ref="N15:N18" si="19">SUM(P15:R15)</f>
        <v>5766856</v>
      </c>
      <c r="O15" s="10"/>
      <c r="P15" s="10">
        <f>ROUND(P14*5.71,0)</f>
        <v>5521833</v>
      </c>
      <c r="Q15" s="10">
        <f>ROUND(Q14*3.74,0)</f>
        <v>208303</v>
      </c>
      <c r="R15" s="10">
        <f>ROUND(R14*10,0)</f>
        <v>36720</v>
      </c>
    </row>
    <row r="16" spans="1:19" s="9" customFormat="1" ht="24.95" customHeight="1" x14ac:dyDescent="0.25">
      <c r="A16" s="11" t="s">
        <v>32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>
        <f>SUM(P16:R16)</f>
        <v>6060965</v>
      </c>
      <c r="O16" s="10"/>
      <c r="P16" s="10">
        <f>ROUND(P15*1.051,0)</f>
        <v>5803446</v>
      </c>
      <c r="Q16" s="10">
        <f>ROUND(Q15*1.051,0)</f>
        <v>218926</v>
      </c>
      <c r="R16" s="10">
        <f>ROUND(R15*1.051,0)</f>
        <v>38593</v>
      </c>
      <c r="S16" s="64"/>
    </row>
    <row r="17" spans="1:20" ht="24.95" customHeight="1" x14ac:dyDescent="0.25">
      <c r="A17" s="12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>
        <f t="shared" si="19"/>
        <v>1090973.7</v>
      </c>
      <c r="O17" s="47"/>
      <c r="P17" s="37">
        <f>ROUND(P16*18%,2)</f>
        <v>1044620.28</v>
      </c>
      <c r="Q17" s="37">
        <f>ROUND(Q16*18%,2)</f>
        <v>39406.68</v>
      </c>
      <c r="R17" s="37">
        <f>ROUND(R16*18%,2)</f>
        <v>6946.74</v>
      </c>
    </row>
    <row r="18" spans="1:20" s="9" customFormat="1" ht="24.95" customHeight="1" x14ac:dyDescent="0.25">
      <c r="A18" s="11" t="s">
        <v>8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>
        <f t="shared" si="19"/>
        <v>7151938.7000000002</v>
      </c>
      <c r="O18" s="10"/>
      <c r="P18" s="10">
        <f>SUM(P16:P17)</f>
        <v>6848066.2800000003</v>
      </c>
      <c r="Q18" s="10">
        <f>SUM(Q16:Q17)</f>
        <v>258332.68</v>
      </c>
      <c r="R18" s="10">
        <f>SUM(R16:R17)</f>
        <v>45539.74</v>
      </c>
    </row>
    <row r="19" spans="1:20" ht="20.25" customHeight="1" x14ac:dyDescent="0.25">
      <c r="P19" s="8">
        <v>60000000</v>
      </c>
      <c r="T19" s="7"/>
    </row>
    <row r="20" spans="1:20" ht="24.95" customHeight="1" x14ac:dyDescent="0.25">
      <c r="A20" s="219" t="s">
        <v>7</v>
      </c>
      <c r="B20" s="219"/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  <c r="Q20" s="6">
        <f>P19-P18</f>
        <v>53151933.719999999</v>
      </c>
      <c r="R20" s="39"/>
      <c r="S20" s="3"/>
      <c r="T20" s="3"/>
    </row>
    <row r="21" spans="1:20" ht="24.95" customHeight="1" x14ac:dyDescent="0.25">
      <c r="A21" s="219" t="s">
        <v>383</v>
      </c>
      <c r="B21" s="219"/>
      <c r="C21" s="219"/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39"/>
      <c r="R21" s="39"/>
      <c r="S21" s="3"/>
      <c r="T21" s="3"/>
    </row>
    <row r="22" spans="1:20" ht="26.25" customHeight="1" x14ac:dyDescent="0.25">
      <c r="A22" s="228" t="s">
        <v>721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8"/>
      <c r="M22" s="63"/>
      <c r="N22" s="63"/>
      <c r="O22" s="63"/>
      <c r="P22" s="63"/>
      <c r="Q22" s="63"/>
      <c r="R22" s="63"/>
    </row>
    <row r="23" spans="1:20" ht="26.25" customHeight="1" x14ac:dyDescent="0.25">
      <c r="A23" s="219" t="s">
        <v>384</v>
      </c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63"/>
      <c r="N23" s="63"/>
      <c r="O23" s="63"/>
      <c r="P23" s="63"/>
      <c r="Q23" s="63"/>
      <c r="R23" s="63"/>
    </row>
    <row r="24" spans="1:20" ht="26.25" customHeight="1" x14ac:dyDescent="0.25">
      <c r="A24" s="219" t="s">
        <v>385</v>
      </c>
      <c r="B24" s="219"/>
      <c r="C24" s="219"/>
      <c r="D24" s="219"/>
      <c r="E24" s="219"/>
      <c r="F24" s="219"/>
      <c r="G24" s="219"/>
      <c r="H24" s="219"/>
      <c r="I24" s="219"/>
      <c r="J24" s="219"/>
      <c r="K24" s="219"/>
      <c r="L24" s="219"/>
      <c r="M24" s="219"/>
      <c r="N24" s="219"/>
      <c r="O24" s="219"/>
      <c r="P24" s="219"/>
      <c r="Q24" s="219"/>
      <c r="R24" s="61"/>
    </row>
    <row r="25" spans="1:20" s="36" customFormat="1" ht="38.450000000000003" customHeight="1" x14ac:dyDescent="0.3">
      <c r="A25" s="220" t="s">
        <v>29</v>
      </c>
      <c r="B25" s="220"/>
      <c r="C25" s="220"/>
      <c r="O25" s="5"/>
      <c r="P25" s="5"/>
      <c r="Q25" s="5"/>
      <c r="R25" s="5"/>
    </row>
    <row r="26" spans="1:20" s="36" customFormat="1" ht="18.75" customHeight="1" x14ac:dyDescent="0.3">
      <c r="A26" s="220" t="s">
        <v>1</v>
      </c>
      <c r="B26" s="220"/>
      <c r="C26" s="220"/>
      <c r="G26" s="42"/>
      <c r="H26" s="231" t="s">
        <v>5</v>
      </c>
      <c r="I26" s="231"/>
      <c r="J26" s="42"/>
      <c r="O26" s="46"/>
      <c r="P26" s="5"/>
      <c r="Q26" s="5"/>
      <c r="R26" s="5"/>
    </row>
    <row r="27" spans="1:20" ht="18.75" customHeight="1" x14ac:dyDescent="0.25">
      <c r="H27" s="229"/>
      <c r="I27" s="229"/>
    </row>
    <row r="28" spans="1:20" s="36" customFormat="1" ht="19.5" customHeight="1" x14ac:dyDescent="0.3">
      <c r="A28" s="220" t="s">
        <v>726</v>
      </c>
      <c r="B28" s="220"/>
      <c r="C28" s="52"/>
      <c r="D28" s="52"/>
      <c r="E28" s="52"/>
      <c r="F28" s="52"/>
      <c r="G28" s="52"/>
      <c r="H28" s="230" t="s">
        <v>33</v>
      </c>
      <c r="I28" s="230"/>
      <c r="J28" s="52"/>
      <c r="K28" s="52"/>
      <c r="L28" s="52"/>
      <c r="M28" s="52"/>
      <c r="N28" s="52"/>
      <c r="O28" s="52"/>
      <c r="P28" s="52"/>
      <c r="Q28" s="52"/>
      <c r="R28" s="52"/>
    </row>
    <row r="29" spans="1:20" x14ac:dyDescent="0.25">
      <c r="H29" s="229"/>
      <c r="I29" s="229"/>
    </row>
    <row r="30" spans="1:20" s="36" customFormat="1" ht="18.75" x14ac:dyDescent="0.3">
      <c r="A30" s="39" t="s">
        <v>30</v>
      </c>
      <c r="B30" s="5"/>
      <c r="C30" s="5"/>
      <c r="D30" s="5"/>
      <c r="E30" s="5"/>
      <c r="F30" s="5"/>
      <c r="G30" s="5"/>
      <c r="H30" s="41" t="s">
        <v>31</v>
      </c>
      <c r="I30" s="5"/>
      <c r="J30" s="5"/>
      <c r="K30" s="5"/>
      <c r="L30" s="5"/>
      <c r="M30" s="5"/>
      <c r="N30" s="5"/>
      <c r="O30" s="5"/>
      <c r="P30" s="5"/>
      <c r="Q30" s="5"/>
      <c r="R30" s="5"/>
    </row>
    <row r="32" spans="1:20" x14ac:dyDescent="0.25">
      <c r="M32" s="40" t="s">
        <v>6</v>
      </c>
    </row>
  </sheetData>
  <mergeCells count="22">
    <mergeCell ref="H27:I27"/>
    <mergeCell ref="H28:I28"/>
    <mergeCell ref="H29:I29"/>
    <mergeCell ref="A28:B28"/>
    <mergeCell ref="A26:C26"/>
    <mergeCell ref="H26:I26"/>
    <mergeCell ref="A24:Q24"/>
    <mergeCell ref="A23:L23"/>
    <mergeCell ref="A25:C25"/>
    <mergeCell ref="N4:N5"/>
    <mergeCell ref="A1:R1"/>
    <mergeCell ref="A2:R2"/>
    <mergeCell ref="A3:P3"/>
    <mergeCell ref="A4:A5"/>
    <mergeCell ref="B4:E4"/>
    <mergeCell ref="A20:P20"/>
    <mergeCell ref="F4:I4"/>
    <mergeCell ref="P4:R4"/>
    <mergeCell ref="A21:P21"/>
    <mergeCell ref="O4:O5"/>
    <mergeCell ref="J4:M4"/>
    <mergeCell ref="A22:L22"/>
  </mergeCells>
  <pageMargins left="0.39370078740157483" right="0.19685039370078741" top="0.19685039370078741" bottom="0" header="0.31496062992125984" footer="0.31496062992125984"/>
  <pageSetup paperSize="8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"/>
  <sheetViews>
    <sheetView topLeftCell="A4" workbookViewId="0">
      <selection activeCell="A5" sqref="A5:G5"/>
    </sheetView>
  </sheetViews>
  <sheetFormatPr defaultColWidth="9.140625" defaultRowHeight="15" x14ac:dyDescent="0.25"/>
  <cols>
    <col min="1" max="1" width="9.5703125" style="19" customWidth="1"/>
    <col min="2" max="2" width="7.42578125" style="19" customWidth="1"/>
    <col min="3" max="3" width="23" style="19" customWidth="1"/>
    <col min="4" max="4" width="9.140625" style="19"/>
    <col min="5" max="5" width="12.28515625" style="19" customWidth="1"/>
    <col min="6" max="6" width="19.85546875" style="19" customWidth="1"/>
    <col min="7" max="7" width="18" style="19" customWidth="1"/>
    <col min="8" max="8" width="9.140625" style="19" customWidth="1"/>
    <col min="9" max="9" width="11.7109375" style="19" customWidth="1"/>
    <col min="10" max="16384" width="9.140625" style="19"/>
  </cols>
  <sheetData>
    <row r="1" spans="1:7" ht="15.75" x14ac:dyDescent="0.25">
      <c r="G1" s="35"/>
    </row>
    <row r="2" spans="1:7" ht="15.75" x14ac:dyDescent="0.25">
      <c r="G2" s="35"/>
    </row>
    <row r="3" spans="1:7" ht="15.75" x14ac:dyDescent="0.25">
      <c r="G3" s="31"/>
    </row>
    <row r="4" spans="1:7" ht="18.75" x14ac:dyDescent="0.3">
      <c r="A4" s="232" t="s">
        <v>27</v>
      </c>
      <c r="B4" s="232"/>
      <c r="C4" s="232"/>
      <c r="D4" s="232"/>
      <c r="E4" s="232"/>
      <c r="F4" s="232"/>
      <c r="G4" s="232"/>
    </row>
    <row r="5" spans="1:7" ht="63" customHeight="1" x14ac:dyDescent="0.25">
      <c r="A5" s="233" t="s">
        <v>732</v>
      </c>
      <c r="B5" s="233"/>
      <c r="C5" s="233"/>
      <c r="D5" s="233"/>
      <c r="E5" s="233"/>
      <c r="F5" s="233"/>
      <c r="G5" s="233"/>
    </row>
    <row r="6" spans="1:7" ht="18.75" x14ac:dyDescent="0.3">
      <c r="A6" s="232" t="s">
        <v>35</v>
      </c>
      <c r="B6" s="232"/>
      <c r="C6" s="232"/>
      <c r="D6" s="232"/>
      <c r="E6" s="232"/>
      <c r="F6" s="232"/>
      <c r="G6" s="232"/>
    </row>
    <row r="7" spans="1:7" ht="15.75" x14ac:dyDescent="0.25">
      <c r="A7" s="246"/>
      <c r="B7" s="246"/>
      <c r="C7" s="246"/>
      <c r="D7" s="246"/>
      <c r="E7" s="246"/>
      <c r="F7" s="246"/>
      <c r="G7" s="246"/>
    </row>
    <row r="8" spans="1:7" ht="15.75" x14ac:dyDescent="0.25">
      <c r="A8" s="251" t="s">
        <v>720</v>
      </c>
      <c r="B8" s="251"/>
      <c r="C8" s="251"/>
      <c r="D8" s="251"/>
      <c r="E8" s="62"/>
      <c r="F8" s="62"/>
      <c r="G8" s="62"/>
    </row>
    <row r="9" spans="1:7" ht="15.75" x14ac:dyDescent="0.25">
      <c r="A9" s="20"/>
      <c r="B9" s="20"/>
      <c r="C9" s="20"/>
      <c r="D9" s="20"/>
      <c r="E9" s="20"/>
      <c r="F9" s="20"/>
      <c r="G9" s="20"/>
    </row>
    <row r="10" spans="1:7" ht="15.75" x14ac:dyDescent="0.25">
      <c r="A10" s="20"/>
      <c r="B10" s="20"/>
      <c r="C10" s="20"/>
      <c r="D10" s="20"/>
      <c r="E10" s="20"/>
      <c r="F10" s="30"/>
      <c r="G10" s="29" t="s">
        <v>26</v>
      </c>
    </row>
    <row r="11" spans="1:7" ht="12.75" customHeight="1" x14ac:dyDescent="0.25">
      <c r="A11" s="236" t="s">
        <v>25</v>
      </c>
      <c r="B11" s="237"/>
      <c r="C11" s="243" t="s">
        <v>24</v>
      </c>
      <c r="D11" s="236" t="s">
        <v>23</v>
      </c>
      <c r="E11" s="237"/>
      <c r="F11" s="243" t="s">
        <v>22</v>
      </c>
      <c r="G11" s="243" t="s">
        <v>21</v>
      </c>
    </row>
    <row r="12" spans="1:7" ht="31.5" customHeight="1" x14ac:dyDescent="0.25">
      <c r="A12" s="238"/>
      <c r="B12" s="239"/>
      <c r="C12" s="244"/>
      <c r="D12" s="238"/>
      <c r="E12" s="239"/>
      <c r="F12" s="244"/>
      <c r="G12" s="244"/>
    </row>
    <row r="13" spans="1:7" x14ac:dyDescent="0.25">
      <c r="A13" s="238"/>
      <c r="B13" s="239"/>
      <c r="C13" s="244"/>
      <c r="D13" s="238"/>
      <c r="E13" s="239"/>
      <c r="F13" s="244"/>
      <c r="G13" s="245"/>
    </row>
    <row r="14" spans="1:7" x14ac:dyDescent="0.25">
      <c r="A14" s="238"/>
      <c r="B14" s="239"/>
      <c r="C14" s="244"/>
      <c r="D14" s="238"/>
      <c r="E14" s="239"/>
      <c r="F14" s="244"/>
      <c r="G14" s="240" t="s">
        <v>284</v>
      </c>
    </row>
    <row r="15" spans="1:7" x14ac:dyDescent="0.25">
      <c r="A15" s="238"/>
      <c r="B15" s="239"/>
      <c r="C15" s="244"/>
      <c r="D15" s="238"/>
      <c r="E15" s="239"/>
      <c r="F15" s="244"/>
      <c r="G15" s="241"/>
    </row>
    <row r="16" spans="1:7" x14ac:dyDescent="0.25">
      <c r="A16" s="238"/>
      <c r="B16" s="239"/>
      <c r="C16" s="244"/>
      <c r="D16" s="238"/>
      <c r="E16" s="239"/>
      <c r="F16" s="244"/>
      <c r="G16" s="241"/>
    </row>
    <row r="17" spans="1:14" x14ac:dyDescent="0.25">
      <c r="A17" s="238"/>
      <c r="B17" s="239"/>
      <c r="C17" s="245"/>
      <c r="D17" s="238"/>
      <c r="E17" s="239"/>
      <c r="F17" s="245"/>
      <c r="G17" s="242"/>
    </row>
    <row r="18" spans="1:14" ht="15.75" x14ac:dyDescent="0.25">
      <c r="A18" s="247">
        <v>1</v>
      </c>
      <c r="B18" s="248"/>
      <c r="C18" s="28">
        <v>2</v>
      </c>
      <c r="D18" s="247">
        <v>3</v>
      </c>
      <c r="E18" s="248"/>
      <c r="F18" s="28">
        <v>4</v>
      </c>
      <c r="G18" s="27">
        <v>5</v>
      </c>
    </row>
    <row r="19" spans="1:14" ht="32.25" customHeight="1" x14ac:dyDescent="0.25">
      <c r="A19" s="249" t="s">
        <v>13</v>
      </c>
      <c r="B19" s="250"/>
      <c r="C19" s="24">
        <v>967046</v>
      </c>
      <c r="D19" s="234">
        <v>5521833</v>
      </c>
      <c r="E19" s="235"/>
      <c r="F19" s="24">
        <f>G19</f>
        <v>5803446</v>
      </c>
      <c r="G19" s="22">
        <f>СМР!P16</f>
        <v>5803446</v>
      </c>
    </row>
    <row r="20" spans="1:14" ht="32.25" customHeight="1" x14ac:dyDescent="0.25">
      <c r="A20" s="249" t="s">
        <v>12</v>
      </c>
      <c r="B20" s="250"/>
      <c r="C20" s="24">
        <f>СМР!L14</f>
        <v>55696</v>
      </c>
      <c r="D20" s="234">
        <v>208303</v>
      </c>
      <c r="E20" s="235"/>
      <c r="F20" s="24">
        <f t="shared" ref="F20:F24" si="0">G20</f>
        <v>218926</v>
      </c>
      <c r="G20" s="22">
        <f>СМР!Q16</f>
        <v>218926</v>
      </c>
    </row>
    <row r="21" spans="1:14" ht="32.25" customHeight="1" x14ac:dyDescent="0.25">
      <c r="A21" s="249" t="s">
        <v>20</v>
      </c>
      <c r="B21" s="250"/>
      <c r="C21" s="24">
        <f>СМР!M14</f>
        <v>3672</v>
      </c>
      <c r="D21" s="234">
        <v>36720</v>
      </c>
      <c r="E21" s="235"/>
      <c r="F21" s="24">
        <f t="shared" si="0"/>
        <v>38593</v>
      </c>
      <c r="G21" s="22">
        <f>СМР!R16</f>
        <v>38593</v>
      </c>
    </row>
    <row r="22" spans="1:14" ht="21.75" customHeight="1" x14ac:dyDescent="0.25">
      <c r="A22" s="257" t="s">
        <v>8</v>
      </c>
      <c r="B22" s="257"/>
      <c r="C22" s="26">
        <f>SUM(C19:C21)</f>
        <v>1026414</v>
      </c>
      <c r="D22" s="234">
        <f>SUM(D19:D21)</f>
        <v>5766856</v>
      </c>
      <c r="E22" s="235"/>
      <c r="F22" s="24">
        <f t="shared" si="0"/>
        <v>6060965</v>
      </c>
      <c r="G22" s="22">
        <f>SUM(G19:G21)</f>
        <v>6060965</v>
      </c>
      <c r="I22" s="140"/>
    </row>
    <row r="23" spans="1:14" ht="22.5" customHeight="1" x14ac:dyDescent="0.25">
      <c r="A23" s="255" t="s">
        <v>19</v>
      </c>
      <c r="B23" s="256"/>
      <c r="C23" s="25"/>
      <c r="D23" s="234"/>
      <c r="E23" s="235"/>
      <c r="F23" s="24">
        <f t="shared" si="0"/>
        <v>1090973.7</v>
      </c>
      <c r="G23" s="22">
        <f>СМР!N17</f>
        <v>1090973.7</v>
      </c>
    </row>
    <row r="24" spans="1:14" ht="21" customHeight="1" x14ac:dyDescent="0.25">
      <c r="A24" s="253" t="s">
        <v>18</v>
      </c>
      <c r="B24" s="253"/>
      <c r="C24" s="23"/>
      <c r="D24" s="254"/>
      <c r="E24" s="254"/>
      <c r="F24" s="22">
        <f t="shared" si="0"/>
        <v>7151938.7000000002</v>
      </c>
      <c r="G24" s="22">
        <f>SUM(G22:G23)</f>
        <v>7151938.7000000002</v>
      </c>
    </row>
    <row r="25" spans="1:14" ht="15.75" customHeight="1" x14ac:dyDescent="0.25">
      <c r="A25" s="21"/>
      <c r="B25" s="21"/>
      <c r="C25" s="21"/>
      <c r="D25" s="21"/>
      <c r="E25" s="21"/>
      <c r="F25" s="21"/>
      <c r="G25" s="21"/>
    </row>
    <row r="26" spans="1:14" s="32" customFormat="1" ht="18.75" x14ac:dyDescent="0.3">
      <c r="A26" s="33" t="s">
        <v>17</v>
      </c>
      <c r="B26" s="33"/>
      <c r="C26" s="33"/>
      <c r="D26" s="33"/>
      <c r="E26" s="33"/>
      <c r="F26" s="33"/>
      <c r="G26" s="33"/>
    </row>
    <row r="27" spans="1:14" s="32" customFormat="1" ht="72.599999999999994" customHeight="1" x14ac:dyDescent="0.25">
      <c r="A27" s="252" t="s">
        <v>724</v>
      </c>
      <c r="B27" s="252"/>
      <c r="C27" s="252"/>
      <c r="D27" s="252"/>
      <c r="E27" s="252"/>
      <c r="F27" s="252"/>
      <c r="G27" s="252"/>
    </row>
    <row r="28" spans="1:14" ht="90.6" customHeight="1" x14ac:dyDescent="0.25">
      <c r="A28" s="252" t="s">
        <v>725</v>
      </c>
      <c r="B28" s="252"/>
      <c r="C28" s="252"/>
      <c r="D28" s="252"/>
      <c r="E28" s="252"/>
      <c r="F28" s="252"/>
      <c r="G28" s="252"/>
    </row>
    <row r="29" spans="1:14" ht="21.6" customHeight="1" x14ac:dyDescent="0.3">
      <c r="A29" s="34"/>
    </row>
    <row r="30" spans="1:14" s="4" customFormat="1" ht="46.15" customHeight="1" x14ac:dyDescent="0.3">
      <c r="A30" s="220" t="s">
        <v>29</v>
      </c>
      <c r="B30" s="220"/>
      <c r="C30" s="220"/>
      <c r="D30" s="220"/>
      <c r="K30" s="5"/>
      <c r="L30" s="5"/>
      <c r="M30" s="5"/>
      <c r="N30" s="5"/>
    </row>
    <row r="31" spans="1:14" s="4" customFormat="1" ht="18.75" customHeight="1" x14ac:dyDescent="0.3">
      <c r="A31" s="220" t="s">
        <v>1</v>
      </c>
      <c r="B31" s="220"/>
      <c r="C31" s="220"/>
      <c r="D31" s="220"/>
      <c r="F31" s="43"/>
      <c r="G31" s="58" t="s">
        <v>5</v>
      </c>
      <c r="L31" s="5"/>
      <c r="M31" s="5"/>
      <c r="N31" s="5"/>
    </row>
    <row r="32" spans="1:14" s="1" customFormat="1" ht="18.75" customHeight="1" x14ac:dyDescent="0.3">
      <c r="A32" s="3"/>
      <c r="B32" s="2"/>
      <c r="C32" s="2"/>
      <c r="D32" s="2"/>
      <c r="E32" s="2"/>
      <c r="F32" s="44"/>
      <c r="G32" s="58"/>
      <c r="H32" s="2"/>
      <c r="I32" s="2"/>
      <c r="J32" s="2"/>
      <c r="K32" s="2"/>
      <c r="L32" s="2"/>
      <c r="M32" s="2"/>
      <c r="N32" s="2"/>
    </row>
    <row r="33" spans="1:14" s="36" customFormat="1" ht="19.5" customHeight="1" x14ac:dyDescent="0.3">
      <c r="A33" s="220" t="s">
        <v>726</v>
      </c>
      <c r="B33" s="220"/>
      <c r="C33" s="220"/>
      <c r="D33" s="220"/>
      <c r="E33" s="52"/>
      <c r="F33" s="57"/>
      <c r="G33" s="58" t="s">
        <v>33</v>
      </c>
      <c r="H33" s="52"/>
      <c r="I33" s="52"/>
      <c r="J33" s="52"/>
      <c r="K33" s="52"/>
      <c r="L33" s="52"/>
      <c r="M33" s="52"/>
      <c r="N33" s="52"/>
    </row>
    <row r="34" spans="1:14" x14ac:dyDescent="0.25">
      <c r="F34" s="55"/>
      <c r="G34" s="53"/>
    </row>
    <row r="35" spans="1:14" s="34" customFormat="1" ht="18.75" x14ac:dyDescent="0.3">
      <c r="A35" s="34" t="s">
        <v>30</v>
      </c>
      <c r="F35" s="56"/>
      <c r="G35" s="54" t="s">
        <v>31</v>
      </c>
    </row>
  </sheetData>
  <mergeCells count="30">
    <mergeCell ref="A20:B20"/>
    <mergeCell ref="D20:E20"/>
    <mergeCell ref="A21:B21"/>
    <mergeCell ref="A33:D33"/>
    <mergeCell ref="A27:G27"/>
    <mergeCell ref="A30:D30"/>
    <mergeCell ref="A31:D31"/>
    <mergeCell ref="D21:E21"/>
    <mergeCell ref="A24:B24"/>
    <mergeCell ref="D24:E24"/>
    <mergeCell ref="A23:B23"/>
    <mergeCell ref="D23:E23"/>
    <mergeCell ref="D22:E22"/>
    <mergeCell ref="A22:B22"/>
    <mergeCell ref="A28:G28"/>
    <mergeCell ref="A4:G4"/>
    <mergeCell ref="A5:G5"/>
    <mergeCell ref="A6:G6"/>
    <mergeCell ref="D19:E19"/>
    <mergeCell ref="A11:B17"/>
    <mergeCell ref="D11:E17"/>
    <mergeCell ref="G14:G17"/>
    <mergeCell ref="C11:C17"/>
    <mergeCell ref="F11:F17"/>
    <mergeCell ref="A7:G7"/>
    <mergeCell ref="G11:G13"/>
    <mergeCell ref="A18:B18"/>
    <mergeCell ref="D18:E18"/>
    <mergeCell ref="A19:B19"/>
    <mergeCell ref="A8:D8"/>
  </mergeCells>
  <pageMargins left="0.7" right="0.7" top="0.75" bottom="0.75" header="0.3" footer="0.3"/>
  <pageSetup paperSize="9"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163"/>
  <sheetViews>
    <sheetView topLeftCell="A55" workbookViewId="0">
      <selection activeCell="D10" sqref="D10"/>
    </sheetView>
  </sheetViews>
  <sheetFormatPr defaultRowHeight="12.75" x14ac:dyDescent="0.2"/>
  <cols>
    <col min="2" max="2" width="13.42578125" customWidth="1"/>
    <col min="3" max="3" width="35.28515625" customWidth="1"/>
  </cols>
  <sheetData>
    <row r="1" spans="1:18" x14ac:dyDescent="0.2">
      <c r="A1" s="65" t="s">
        <v>36</v>
      </c>
      <c r="B1" s="66"/>
      <c r="C1" s="67"/>
      <c r="D1" s="68"/>
      <c r="E1" s="258" t="s">
        <v>37</v>
      </c>
      <c r="F1" s="258"/>
      <c r="G1" s="258"/>
      <c r="H1" s="258"/>
      <c r="I1" s="258"/>
      <c r="J1" s="69"/>
      <c r="K1" s="70"/>
      <c r="L1" s="70"/>
      <c r="M1" s="65" t="s">
        <v>38</v>
      </c>
      <c r="N1" s="70"/>
      <c r="O1" s="70"/>
      <c r="P1" s="70"/>
      <c r="Q1" s="71"/>
      <c r="R1" s="72"/>
    </row>
    <row r="2" spans="1:18" x14ac:dyDescent="0.2">
      <c r="A2" s="73"/>
      <c r="B2" s="66"/>
      <c r="C2" s="67"/>
      <c r="D2" s="68"/>
      <c r="E2" s="68"/>
      <c r="F2" s="70"/>
      <c r="G2" s="74" t="s">
        <v>39</v>
      </c>
      <c r="H2" s="70"/>
      <c r="I2" s="70"/>
      <c r="J2" s="70"/>
      <c r="K2" s="70"/>
      <c r="L2" s="70"/>
      <c r="M2" s="73" t="s">
        <v>40</v>
      </c>
      <c r="N2" s="70"/>
      <c r="O2" s="70"/>
      <c r="P2" s="70"/>
      <c r="Q2" s="71"/>
      <c r="R2" s="72"/>
    </row>
    <row r="3" spans="1:18" x14ac:dyDescent="0.2">
      <c r="A3" s="73" t="s">
        <v>41</v>
      </c>
      <c r="B3" s="66"/>
      <c r="C3" s="67"/>
      <c r="D3" s="68"/>
      <c r="E3" s="68"/>
      <c r="F3" s="70"/>
      <c r="G3" s="70"/>
      <c r="H3" s="70"/>
      <c r="I3" s="70"/>
      <c r="J3" s="70"/>
      <c r="K3" s="70"/>
      <c r="L3" s="70"/>
      <c r="M3" s="73"/>
      <c r="N3" s="70" t="s">
        <v>42</v>
      </c>
      <c r="O3" s="70"/>
      <c r="P3" s="70"/>
      <c r="Q3" s="71"/>
      <c r="R3" s="72"/>
    </row>
    <row r="4" spans="1:18" x14ac:dyDescent="0.2">
      <c r="A4" s="73" t="s">
        <v>43</v>
      </c>
      <c r="B4" s="66"/>
      <c r="C4" s="67"/>
      <c r="D4" s="68"/>
      <c r="E4" s="68"/>
      <c r="F4" s="70"/>
      <c r="G4" s="70"/>
      <c r="H4" s="70"/>
      <c r="I4" s="70"/>
      <c r="J4" s="70"/>
      <c r="K4" s="70"/>
      <c r="L4" s="70"/>
      <c r="M4" s="75" t="s">
        <v>44</v>
      </c>
      <c r="N4" s="70"/>
      <c r="O4" s="70"/>
      <c r="P4" s="70"/>
      <c r="Q4" s="71"/>
      <c r="R4" s="76"/>
    </row>
    <row r="5" spans="1:18" x14ac:dyDescent="0.2">
      <c r="A5" s="77"/>
      <c r="B5" s="66"/>
      <c r="C5" s="68"/>
      <c r="D5" s="75"/>
      <c r="E5" s="70"/>
      <c r="F5" s="70"/>
      <c r="G5" s="78"/>
      <c r="H5" s="78"/>
      <c r="I5" s="78"/>
      <c r="J5" s="70"/>
      <c r="K5" s="70"/>
      <c r="L5" s="70"/>
      <c r="M5" s="73" t="s">
        <v>45</v>
      </c>
      <c r="N5" s="70"/>
      <c r="O5" s="70"/>
      <c r="P5" s="70"/>
      <c r="Q5" s="71"/>
      <c r="R5" s="72"/>
    </row>
    <row r="6" spans="1:18" x14ac:dyDescent="0.2">
      <c r="A6" s="79"/>
      <c r="B6" s="80"/>
      <c r="C6" s="81"/>
      <c r="D6" s="82"/>
      <c r="E6" s="72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2"/>
    </row>
    <row r="7" spans="1:18" x14ac:dyDescent="0.2">
      <c r="A7" s="79"/>
      <c r="B7" s="80"/>
      <c r="C7" s="81"/>
      <c r="D7" s="82"/>
      <c r="E7" s="72"/>
      <c r="F7" s="71"/>
      <c r="G7" s="71"/>
      <c r="H7" s="83" t="s">
        <v>46</v>
      </c>
      <c r="I7" s="83"/>
      <c r="J7" s="71"/>
      <c r="K7" s="71"/>
      <c r="L7" s="71"/>
      <c r="M7" s="71"/>
      <c r="N7" s="71"/>
      <c r="O7" s="71"/>
      <c r="P7" s="71"/>
      <c r="Q7" s="71"/>
      <c r="R7" s="72"/>
    </row>
    <row r="8" spans="1:18" x14ac:dyDescent="0.2">
      <c r="A8" s="79"/>
      <c r="B8" s="80"/>
      <c r="C8" s="81"/>
      <c r="D8" s="82"/>
      <c r="E8" s="72"/>
      <c r="F8" s="71"/>
      <c r="G8" s="71"/>
      <c r="H8" s="79" t="s">
        <v>47</v>
      </c>
      <c r="I8" s="79"/>
      <c r="J8" s="71"/>
      <c r="K8" s="71"/>
      <c r="L8" s="71"/>
      <c r="M8" s="71"/>
      <c r="N8" s="71"/>
      <c r="O8" s="71"/>
      <c r="P8" s="71"/>
      <c r="Q8" s="71"/>
      <c r="R8" s="72"/>
    </row>
    <row r="9" spans="1:18" x14ac:dyDescent="0.2">
      <c r="A9" s="79"/>
      <c r="B9" s="80"/>
      <c r="C9" s="81"/>
      <c r="D9" s="82"/>
      <c r="E9" s="72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2"/>
    </row>
    <row r="10" spans="1:18" x14ac:dyDescent="0.2">
      <c r="A10" s="79"/>
      <c r="B10" s="80"/>
      <c r="C10" s="84" t="s">
        <v>48</v>
      </c>
      <c r="D10" s="85" t="s">
        <v>49</v>
      </c>
      <c r="E10" s="86"/>
      <c r="F10" s="87"/>
      <c r="G10" s="87"/>
      <c r="H10" s="88"/>
      <c r="I10" s="87"/>
      <c r="J10" s="87"/>
      <c r="K10" s="87"/>
      <c r="L10" s="87"/>
      <c r="M10" s="71"/>
      <c r="N10" s="71"/>
      <c r="O10" s="71"/>
      <c r="P10" s="71"/>
      <c r="Q10" s="71"/>
      <c r="R10" s="72"/>
    </row>
    <row r="11" spans="1:18" x14ac:dyDescent="0.2">
      <c r="A11" s="79"/>
      <c r="B11" s="80"/>
      <c r="C11" s="84"/>
      <c r="D11" s="89" t="s">
        <v>50</v>
      </c>
      <c r="E11" s="90"/>
      <c r="F11" s="91"/>
      <c r="G11" s="91"/>
      <c r="H11" s="92"/>
      <c r="I11" s="91"/>
      <c r="J11" s="91"/>
      <c r="K11" s="91"/>
      <c r="L11" s="91"/>
      <c r="M11" s="71"/>
      <c r="N11" s="71"/>
      <c r="O11" s="71"/>
      <c r="P11" s="71"/>
      <c r="Q11" s="71"/>
      <c r="R11" s="72"/>
    </row>
    <row r="12" spans="1:18" x14ac:dyDescent="0.2">
      <c r="A12" s="79"/>
      <c r="B12" s="80"/>
      <c r="C12" s="81"/>
      <c r="D12" s="82"/>
      <c r="E12" s="76"/>
      <c r="F12" s="93"/>
      <c r="G12" s="93"/>
      <c r="H12" s="94" t="s">
        <v>51</v>
      </c>
      <c r="I12" s="94"/>
      <c r="J12" s="93"/>
      <c r="K12" s="93"/>
      <c r="L12" s="71"/>
      <c r="M12" s="71"/>
      <c r="N12" s="71"/>
      <c r="O12" s="71"/>
      <c r="P12" s="71"/>
      <c r="Q12" s="71"/>
      <c r="R12" s="72"/>
    </row>
    <row r="13" spans="1:18" x14ac:dyDescent="0.2">
      <c r="A13" s="95"/>
      <c r="B13" s="96"/>
      <c r="C13" s="81"/>
      <c r="D13" s="82"/>
      <c r="E13" s="72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2"/>
    </row>
    <row r="14" spans="1:18" ht="14.25" x14ac:dyDescent="0.2">
      <c r="A14" s="79"/>
      <c r="B14" s="80"/>
      <c r="C14" s="81"/>
      <c r="D14" s="97" t="s">
        <v>52</v>
      </c>
      <c r="E14" s="79"/>
      <c r="F14" s="71"/>
      <c r="G14" s="71"/>
      <c r="H14" s="71"/>
      <c r="I14" s="97"/>
      <c r="J14" s="97"/>
      <c r="K14" s="71"/>
      <c r="L14" s="71"/>
      <c r="M14" s="71"/>
      <c r="N14" s="98" t="s">
        <v>53</v>
      </c>
      <c r="O14" s="99"/>
      <c r="P14" s="99"/>
      <c r="Q14" s="71"/>
      <c r="R14" s="100"/>
    </row>
    <row r="15" spans="1:18" x14ac:dyDescent="0.2">
      <c r="A15" s="79"/>
      <c r="B15" s="80"/>
      <c r="C15" s="81"/>
      <c r="D15" s="97" t="s">
        <v>54</v>
      </c>
      <c r="E15" s="79"/>
      <c r="F15" s="71"/>
      <c r="G15" s="71"/>
      <c r="H15" s="71"/>
      <c r="I15" s="97"/>
      <c r="J15" s="259" t="s">
        <v>55</v>
      </c>
      <c r="K15" s="260"/>
      <c r="L15" s="101" t="s">
        <v>56</v>
      </c>
      <c r="M15" s="71"/>
      <c r="N15" s="102" t="s">
        <v>57</v>
      </c>
      <c r="O15" s="99"/>
      <c r="P15" s="103">
        <f>722.021*5.98</f>
        <v>4317.6855800000003</v>
      </c>
      <c r="Q15" s="71"/>
      <c r="R15" s="72"/>
    </row>
    <row r="16" spans="1:18" x14ac:dyDescent="0.2">
      <c r="A16" s="79"/>
      <c r="B16" s="80"/>
      <c r="C16" s="81"/>
      <c r="D16" s="97" t="s">
        <v>58</v>
      </c>
      <c r="E16" s="79"/>
      <c r="F16" s="71"/>
      <c r="G16" s="71"/>
      <c r="H16" s="71"/>
      <c r="I16" s="97"/>
      <c r="J16" s="259" t="s">
        <v>59</v>
      </c>
      <c r="K16" s="260"/>
      <c r="L16" s="101" t="s">
        <v>56</v>
      </c>
      <c r="M16" s="71"/>
      <c r="N16" s="104" t="s">
        <v>57</v>
      </c>
      <c r="O16" s="70"/>
      <c r="P16" s="105">
        <f>146.971*5.98</f>
        <v>878.88658000000009</v>
      </c>
      <c r="Q16" s="71"/>
      <c r="R16" s="72"/>
    </row>
    <row r="17" spans="1:18" x14ac:dyDescent="0.2">
      <c r="A17" s="79"/>
      <c r="B17" s="80"/>
      <c r="C17" s="81"/>
      <c r="D17" s="97" t="s">
        <v>60</v>
      </c>
      <c r="E17" s="79"/>
      <c r="F17" s="71"/>
      <c r="G17" s="71"/>
      <c r="H17" s="71"/>
      <c r="I17" s="97"/>
      <c r="J17" s="259" t="s">
        <v>61</v>
      </c>
      <c r="K17" s="260"/>
      <c r="L17" s="101" t="s">
        <v>62</v>
      </c>
      <c r="M17" s="71"/>
      <c r="N17" s="104"/>
      <c r="O17" s="70"/>
      <c r="P17" s="70"/>
      <c r="Q17" s="71"/>
      <c r="R17" s="72"/>
    </row>
    <row r="18" spans="1:18" x14ac:dyDescent="0.2">
      <c r="A18" s="79"/>
      <c r="B18" s="80"/>
      <c r="C18" s="81"/>
      <c r="D18" s="106" t="s">
        <v>63</v>
      </c>
      <c r="E18" s="77"/>
      <c r="F18" s="70"/>
      <c r="G18" s="70"/>
      <c r="H18" s="70"/>
      <c r="I18" s="106"/>
      <c r="J18" s="107"/>
      <c r="K18" s="108"/>
      <c r="L18" s="73" t="s">
        <v>56</v>
      </c>
      <c r="M18" s="71"/>
      <c r="N18" s="104" t="s">
        <v>57</v>
      </c>
      <c r="O18" s="70"/>
      <c r="P18" s="105">
        <f>324.296*5.98</f>
        <v>1939.29008</v>
      </c>
      <c r="Q18" s="71"/>
      <c r="R18" s="72"/>
    </row>
    <row r="19" spans="1:18" x14ac:dyDescent="0.2">
      <c r="A19" s="79"/>
      <c r="B19" s="80"/>
      <c r="C19" s="81"/>
      <c r="D19" s="109" t="s">
        <v>64</v>
      </c>
      <c r="E19" s="77"/>
      <c r="F19" s="70"/>
      <c r="G19" s="70"/>
      <c r="H19" s="70"/>
      <c r="I19" s="70"/>
      <c r="J19" s="70"/>
      <c r="K19" s="70"/>
      <c r="L19" s="70"/>
      <c r="M19" s="71"/>
      <c r="N19" s="70"/>
      <c r="O19" s="70"/>
      <c r="P19" s="70"/>
      <c r="Q19" s="71"/>
      <c r="R19" s="72"/>
    </row>
    <row r="20" spans="1:18" x14ac:dyDescent="0.2">
      <c r="A20" s="110"/>
      <c r="B20" s="111"/>
      <c r="C20" s="112"/>
      <c r="D20" s="113"/>
      <c r="E20" s="114"/>
      <c r="F20" s="115"/>
      <c r="G20" s="115"/>
      <c r="H20" s="115"/>
      <c r="I20" s="115"/>
      <c r="J20" s="115"/>
      <c r="K20" s="115"/>
      <c r="L20" s="115"/>
      <c r="M20" s="115"/>
      <c r="N20" s="102"/>
      <c r="O20" s="70"/>
      <c r="P20" s="99"/>
      <c r="Q20" s="115"/>
      <c r="R20" s="72"/>
    </row>
    <row r="21" spans="1:18" x14ac:dyDescent="0.2">
      <c r="A21" s="261" t="s">
        <v>65</v>
      </c>
      <c r="B21" s="263" t="s">
        <v>66</v>
      </c>
      <c r="C21" s="261" t="s">
        <v>67</v>
      </c>
      <c r="D21" s="261" t="s">
        <v>68</v>
      </c>
      <c r="E21" s="261" t="s">
        <v>69</v>
      </c>
      <c r="F21" s="261" t="s">
        <v>70</v>
      </c>
      <c r="G21" s="262"/>
      <c r="H21" s="262"/>
      <c r="I21" s="262"/>
      <c r="J21" s="261" t="s">
        <v>71</v>
      </c>
      <c r="K21" s="262"/>
      <c r="L21" s="262"/>
      <c r="M21" s="262"/>
      <c r="N21" s="261" t="s">
        <v>72</v>
      </c>
      <c r="O21" s="261" t="s">
        <v>73</v>
      </c>
      <c r="P21" s="261" t="s">
        <v>74</v>
      </c>
      <c r="Q21" s="261" t="s">
        <v>75</v>
      </c>
      <c r="R21" s="72"/>
    </row>
    <row r="22" spans="1:18" x14ac:dyDescent="0.2">
      <c r="A22" s="262"/>
      <c r="B22" s="264"/>
      <c r="C22" s="265"/>
      <c r="D22" s="261"/>
      <c r="E22" s="262"/>
      <c r="F22" s="261" t="s">
        <v>0</v>
      </c>
      <c r="G22" s="261" t="s">
        <v>76</v>
      </c>
      <c r="H22" s="262"/>
      <c r="I22" s="262"/>
      <c r="J22" s="261" t="s">
        <v>0</v>
      </c>
      <c r="K22" s="261" t="s">
        <v>76</v>
      </c>
      <c r="L22" s="262"/>
      <c r="M22" s="262"/>
      <c r="N22" s="261"/>
      <c r="O22" s="261"/>
      <c r="P22" s="261"/>
      <c r="Q22" s="261"/>
      <c r="R22" s="72"/>
    </row>
    <row r="23" spans="1:18" x14ac:dyDescent="0.2">
      <c r="A23" s="262"/>
      <c r="B23" s="264"/>
      <c r="C23" s="265"/>
      <c r="D23" s="261"/>
      <c r="E23" s="262"/>
      <c r="F23" s="262"/>
      <c r="G23" s="116" t="s">
        <v>77</v>
      </c>
      <c r="H23" s="116" t="s">
        <v>78</v>
      </c>
      <c r="I23" s="116" t="s">
        <v>79</v>
      </c>
      <c r="J23" s="262"/>
      <c r="K23" s="116" t="s">
        <v>77</v>
      </c>
      <c r="L23" s="116" t="s">
        <v>78</v>
      </c>
      <c r="M23" s="116" t="s">
        <v>79</v>
      </c>
      <c r="N23" s="261"/>
      <c r="O23" s="261"/>
      <c r="P23" s="261"/>
      <c r="Q23" s="261"/>
      <c r="R23" s="72"/>
    </row>
    <row r="24" spans="1:18" x14ac:dyDescent="0.2">
      <c r="A24" s="117">
        <v>1</v>
      </c>
      <c r="B24" s="118">
        <v>2</v>
      </c>
      <c r="C24" s="116">
        <v>3</v>
      </c>
      <c r="D24" s="116">
        <v>4</v>
      </c>
      <c r="E24" s="117">
        <v>5</v>
      </c>
      <c r="F24" s="119">
        <v>6</v>
      </c>
      <c r="G24" s="119">
        <v>7</v>
      </c>
      <c r="H24" s="119">
        <v>8</v>
      </c>
      <c r="I24" s="119">
        <v>9</v>
      </c>
      <c r="J24" s="119">
        <v>10</v>
      </c>
      <c r="K24" s="119">
        <v>11</v>
      </c>
      <c r="L24" s="119">
        <v>12</v>
      </c>
      <c r="M24" s="119">
        <v>13</v>
      </c>
      <c r="N24" s="119">
        <v>14</v>
      </c>
      <c r="O24" s="119">
        <v>15</v>
      </c>
      <c r="P24" s="119">
        <v>16</v>
      </c>
      <c r="Q24" s="119">
        <v>17</v>
      </c>
      <c r="R24" s="72"/>
    </row>
    <row r="25" spans="1:18" x14ac:dyDescent="0.2">
      <c r="A25" s="268" t="s">
        <v>80</v>
      </c>
      <c r="B25" s="267"/>
      <c r="C25" s="267"/>
      <c r="D25" s="267"/>
      <c r="E25" s="267"/>
      <c r="F25" s="267"/>
      <c r="G25" s="267"/>
      <c r="H25" s="267"/>
      <c r="I25" s="267"/>
      <c r="J25" s="267"/>
      <c r="K25" s="267"/>
      <c r="L25" s="267"/>
      <c r="M25" s="267"/>
      <c r="N25" s="267"/>
      <c r="O25" s="267"/>
      <c r="P25" s="267"/>
      <c r="Q25" s="267"/>
      <c r="R25" s="72"/>
    </row>
    <row r="26" spans="1:18" ht="36" x14ac:dyDescent="0.2">
      <c r="A26" s="117">
        <v>1</v>
      </c>
      <c r="B26" s="120" t="s">
        <v>81</v>
      </c>
      <c r="C26" s="121" t="s">
        <v>82</v>
      </c>
      <c r="D26" s="122" t="s">
        <v>83</v>
      </c>
      <c r="E26" s="123">
        <v>13.26</v>
      </c>
      <c r="F26" s="124">
        <v>269.27</v>
      </c>
      <c r="G26" s="124">
        <v>268.05</v>
      </c>
      <c r="H26" s="124">
        <v>1.22</v>
      </c>
      <c r="I26" s="125"/>
      <c r="J26" s="125">
        <v>3571</v>
      </c>
      <c r="K26" s="125">
        <v>3555</v>
      </c>
      <c r="L26" s="125">
        <v>16</v>
      </c>
      <c r="M26" s="125"/>
      <c r="N26" s="125">
        <v>24.39</v>
      </c>
      <c r="O26" s="125">
        <v>323.41000000000003</v>
      </c>
      <c r="P26" s="125"/>
      <c r="Q26" s="125"/>
      <c r="R26" s="72"/>
    </row>
    <row r="27" spans="1:18" ht="36" x14ac:dyDescent="0.2">
      <c r="A27" s="117">
        <v>2</v>
      </c>
      <c r="B27" s="120" t="s">
        <v>84</v>
      </c>
      <c r="C27" s="121" t="s">
        <v>85</v>
      </c>
      <c r="D27" s="122" t="s">
        <v>83</v>
      </c>
      <c r="E27" s="123">
        <v>10.468</v>
      </c>
      <c r="F27" s="124">
        <v>115.77</v>
      </c>
      <c r="G27" s="124">
        <v>115.29</v>
      </c>
      <c r="H27" s="124">
        <v>0.48</v>
      </c>
      <c r="I27" s="125"/>
      <c r="J27" s="125">
        <v>1212</v>
      </c>
      <c r="K27" s="125">
        <v>1207</v>
      </c>
      <c r="L27" s="125">
        <v>5</v>
      </c>
      <c r="M27" s="125"/>
      <c r="N27" s="125">
        <v>10.49</v>
      </c>
      <c r="O27" s="125">
        <v>109.81</v>
      </c>
      <c r="P27" s="125"/>
      <c r="Q27" s="125"/>
      <c r="R27" s="72"/>
    </row>
    <row r="28" spans="1:18" ht="36" x14ac:dyDescent="0.2">
      <c r="A28" s="117">
        <v>3</v>
      </c>
      <c r="B28" s="120" t="s">
        <v>86</v>
      </c>
      <c r="C28" s="121" t="s">
        <v>87</v>
      </c>
      <c r="D28" s="122" t="s">
        <v>88</v>
      </c>
      <c r="E28" s="123">
        <v>13.26</v>
      </c>
      <c r="F28" s="124">
        <v>287.38</v>
      </c>
      <c r="G28" s="124">
        <v>169.64</v>
      </c>
      <c r="H28" s="124">
        <v>117.74</v>
      </c>
      <c r="I28" s="124">
        <v>8.3699999999999992</v>
      </c>
      <c r="J28" s="125">
        <v>3811</v>
      </c>
      <c r="K28" s="125">
        <v>2250</v>
      </c>
      <c r="L28" s="125">
        <v>1561</v>
      </c>
      <c r="M28" s="125">
        <v>111</v>
      </c>
      <c r="N28" s="125">
        <v>15.16</v>
      </c>
      <c r="O28" s="125">
        <v>201.02</v>
      </c>
      <c r="P28" s="125">
        <v>0.46</v>
      </c>
      <c r="Q28" s="125">
        <v>6.1</v>
      </c>
      <c r="R28" s="72"/>
    </row>
    <row r="29" spans="1:18" ht="48" x14ac:dyDescent="0.2">
      <c r="A29" s="117">
        <v>4</v>
      </c>
      <c r="B29" s="120" t="s">
        <v>89</v>
      </c>
      <c r="C29" s="121" t="s">
        <v>90</v>
      </c>
      <c r="D29" s="122" t="s">
        <v>91</v>
      </c>
      <c r="E29" s="123">
        <v>1.51</v>
      </c>
      <c r="F29" s="124">
        <v>3962.2</v>
      </c>
      <c r="G29" s="124">
        <v>1924.12</v>
      </c>
      <c r="H29" s="124">
        <v>72.27</v>
      </c>
      <c r="I29" s="125"/>
      <c r="J29" s="125">
        <v>5983</v>
      </c>
      <c r="K29" s="125">
        <v>2905</v>
      </c>
      <c r="L29" s="125">
        <v>109</v>
      </c>
      <c r="M29" s="125"/>
      <c r="N29" s="125">
        <v>160.21</v>
      </c>
      <c r="O29" s="125">
        <v>241.92</v>
      </c>
      <c r="P29" s="125"/>
      <c r="Q29" s="125"/>
      <c r="R29" s="72"/>
    </row>
    <row r="30" spans="1:18" ht="36" x14ac:dyDescent="0.2">
      <c r="A30" s="117">
        <v>5</v>
      </c>
      <c r="B30" s="120" t="s">
        <v>92</v>
      </c>
      <c r="C30" s="121" t="s">
        <v>93</v>
      </c>
      <c r="D30" s="122" t="s">
        <v>91</v>
      </c>
      <c r="E30" s="123">
        <v>3.55</v>
      </c>
      <c r="F30" s="124">
        <v>3706.32</v>
      </c>
      <c r="G30" s="124">
        <v>1924.12</v>
      </c>
      <c r="H30" s="124">
        <v>72.27</v>
      </c>
      <c r="I30" s="125"/>
      <c r="J30" s="125">
        <v>13157</v>
      </c>
      <c r="K30" s="125">
        <v>6831</v>
      </c>
      <c r="L30" s="125">
        <v>257</v>
      </c>
      <c r="M30" s="125"/>
      <c r="N30" s="125">
        <v>160.21</v>
      </c>
      <c r="O30" s="125">
        <v>568.75</v>
      </c>
      <c r="P30" s="125"/>
      <c r="Q30" s="125"/>
      <c r="R30" s="72"/>
    </row>
    <row r="31" spans="1:18" ht="36" x14ac:dyDescent="0.2">
      <c r="A31" s="117">
        <v>6</v>
      </c>
      <c r="B31" s="120" t="s">
        <v>94</v>
      </c>
      <c r="C31" s="121" t="s">
        <v>95</v>
      </c>
      <c r="D31" s="122" t="s">
        <v>91</v>
      </c>
      <c r="E31" s="123">
        <v>0.34</v>
      </c>
      <c r="F31" s="124">
        <v>3962.2</v>
      </c>
      <c r="G31" s="124">
        <v>1924.12</v>
      </c>
      <c r="H31" s="124">
        <v>72.27</v>
      </c>
      <c r="I31" s="125"/>
      <c r="J31" s="125">
        <v>1347</v>
      </c>
      <c r="K31" s="125">
        <v>654</v>
      </c>
      <c r="L31" s="125">
        <v>25</v>
      </c>
      <c r="M31" s="125"/>
      <c r="N31" s="125">
        <v>160.21</v>
      </c>
      <c r="O31" s="125">
        <v>54.47</v>
      </c>
      <c r="P31" s="125"/>
      <c r="Q31" s="125"/>
      <c r="R31" s="72"/>
    </row>
    <row r="32" spans="1:18" ht="36" x14ac:dyDescent="0.2">
      <c r="A32" s="117">
        <v>7</v>
      </c>
      <c r="B32" s="120" t="s">
        <v>96</v>
      </c>
      <c r="C32" s="121" t="s">
        <v>97</v>
      </c>
      <c r="D32" s="122" t="s">
        <v>91</v>
      </c>
      <c r="E32" s="123">
        <v>1.28</v>
      </c>
      <c r="F32" s="124">
        <v>3185.49</v>
      </c>
      <c r="G32" s="124">
        <v>1600.33</v>
      </c>
      <c r="H32" s="124">
        <v>21.75</v>
      </c>
      <c r="I32" s="125"/>
      <c r="J32" s="125">
        <v>4077</v>
      </c>
      <c r="K32" s="125">
        <v>2048</v>
      </c>
      <c r="L32" s="125">
        <v>28</v>
      </c>
      <c r="M32" s="125"/>
      <c r="N32" s="125">
        <v>133.25</v>
      </c>
      <c r="O32" s="125">
        <v>170.56</v>
      </c>
      <c r="P32" s="125"/>
      <c r="Q32" s="125"/>
      <c r="R32" s="72"/>
    </row>
    <row r="33" spans="1:18" ht="24" x14ac:dyDescent="0.2">
      <c r="A33" s="117">
        <v>8</v>
      </c>
      <c r="B33" s="120" t="s">
        <v>98</v>
      </c>
      <c r="C33" s="121" t="s">
        <v>99</v>
      </c>
      <c r="D33" s="122" t="s">
        <v>100</v>
      </c>
      <c r="E33" s="123">
        <v>0.02</v>
      </c>
      <c r="F33" s="124">
        <v>3472.84</v>
      </c>
      <c r="G33" s="124">
        <v>3461.07</v>
      </c>
      <c r="H33" s="124">
        <v>11.77</v>
      </c>
      <c r="I33" s="125"/>
      <c r="J33" s="125">
        <v>69</v>
      </c>
      <c r="K33" s="125">
        <v>69</v>
      </c>
      <c r="L33" s="125"/>
      <c r="M33" s="125"/>
      <c r="N33" s="125">
        <v>309.3</v>
      </c>
      <c r="O33" s="125">
        <v>6.19</v>
      </c>
      <c r="P33" s="125"/>
      <c r="Q33" s="125"/>
      <c r="R33" s="72"/>
    </row>
    <row r="34" spans="1:18" ht="48" x14ac:dyDescent="0.2">
      <c r="A34" s="117">
        <v>9</v>
      </c>
      <c r="B34" s="120" t="s">
        <v>101</v>
      </c>
      <c r="C34" s="121" t="s">
        <v>102</v>
      </c>
      <c r="D34" s="122" t="s">
        <v>103</v>
      </c>
      <c r="E34" s="123">
        <v>0.06</v>
      </c>
      <c r="F34" s="124">
        <v>1106.25</v>
      </c>
      <c r="G34" s="124">
        <v>942.95</v>
      </c>
      <c r="H34" s="124">
        <v>163.30000000000001</v>
      </c>
      <c r="I34" s="124">
        <v>5.75</v>
      </c>
      <c r="J34" s="125">
        <v>66</v>
      </c>
      <c r="K34" s="125">
        <v>57</v>
      </c>
      <c r="L34" s="125">
        <v>9</v>
      </c>
      <c r="M34" s="125"/>
      <c r="N34" s="125">
        <v>83.52</v>
      </c>
      <c r="O34" s="125">
        <v>5.01</v>
      </c>
      <c r="P34" s="125">
        <v>0.36799999999999999</v>
      </c>
      <c r="Q34" s="125">
        <v>0.02</v>
      </c>
      <c r="R34" s="72"/>
    </row>
    <row r="35" spans="1:18" ht="31.5" x14ac:dyDescent="0.2">
      <c r="A35" s="117">
        <v>10</v>
      </c>
      <c r="B35" s="120" t="s">
        <v>104</v>
      </c>
      <c r="C35" s="121" t="s">
        <v>105</v>
      </c>
      <c r="D35" s="122" t="s">
        <v>106</v>
      </c>
      <c r="E35" s="123">
        <v>0.18</v>
      </c>
      <c r="F35" s="124">
        <v>202.08</v>
      </c>
      <c r="G35" s="124">
        <v>187.86</v>
      </c>
      <c r="H35" s="124">
        <v>14.22</v>
      </c>
      <c r="I35" s="124">
        <v>2.13</v>
      </c>
      <c r="J35" s="125">
        <v>36</v>
      </c>
      <c r="K35" s="125">
        <v>34</v>
      </c>
      <c r="L35" s="125">
        <v>2</v>
      </c>
      <c r="M35" s="125"/>
      <c r="N35" s="125">
        <v>16.64</v>
      </c>
      <c r="O35" s="125">
        <v>3</v>
      </c>
      <c r="P35" s="125">
        <v>0.13600000000000001</v>
      </c>
      <c r="Q35" s="125">
        <v>0.02</v>
      </c>
      <c r="R35" s="72"/>
    </row>
    <row r="36" spans="1:18" ht="24" x14ac:dyDescent="0.2">
      <c r="A36" s="117">
        <v>11</v>
      </c>
      <c r="B36" s="120" t="s">
        <v>107</v>
      </c>
      <c r="C36" s="121" t="s">
        <v>108</v>
      </c>
      <c r="D36" s="122" t="s">
        <v>109</v>
      </c>
      <c r="E36" s="123">
        <v>2.7</v>
      </c>
      <c r="F36" s="124">
        <v>5211.4399999999996</v>
      </c>
      <c r="G36" s="124">
        <v>5209.26</v>
      </c>
      <c r="H36" s="124">
        <v>2.1800000000000002</v>
      </c>
      <c r="I36" s="125"/>
      <c r="J36" s="125">
        <v>14071</v>
      </c>
      <c r="K36" s="125">
        <v>14065</v>
      </c>
      <c r="L36" s="125">
        <v>6</v>
      </c>
      <c r="M36" s="125"/>
      <c r="N36" s="125">
        <v>474</v>
      </c>
      <c r="O36" s="125">
        <v>1279.8</v>
      </c>
      <c r="P36" s="125"/>
      <c r="Q36" s="125"/>
      <c r="R36" s="72"/>
    </row>
    <row r="37" spans="1:18" ht="24" x14ac:dyDescent="0.2">
      <c r="A37" s="117">
        <v>12</v>
      </c>
      <c r="B37" s="120" t="s">
        <v>107</v>
      </c>
      <c r="C37" s="121" t="s">
        <v>110</v>
      </c>
      <c r="D37" s="122" t="s">
        <v>109</v>
      </c>
      <c r="E37" s="123">
        <v>1.53</v>
      </c>
      <c r="F37" s="124">
        <v>5211.4399999999996</v>
      </c>
      <c r="G37" s="124">
        <v>5209.26</v>
      </c>
      <c r="H37" s="124">
        <v>2.1800000000000002</v>
      </c>
      <c r="I37" s="125"/>
      <c r="J37" s="125">
        <v>7974</v>
      </c>
      <c r="K37" s="125">
        <v>7971</v>
      </c>
      <c r="L37" s="125">
        <v>3</v>
      </c>
      <c r="M37" s="125"/>
      <c r="N37" s="125">
        <v>474</v>
      </c>
      <c r="O37" s="125">
        <v>725.22</v>
      </c>
      <c r="P37" s="125"/>
      <c r="Q37" s="125"/>
      <c r="R37" s="72"/>
    </row>
    <row r="38" spans="1:18" ht="24" x14ac:dyDescent="0.2">
      <c r="A38" s="117">
        <v>13</v>
      </c>
      <c r="B38" s="120" t="s">
        <v>111</v>
      </c>
      <c r="C38" s="121" t="s">
        <v>112</v>
      </c>
      <c r="D38" s="122" t="s">
        <v>83</v>
      </c>
      <c r="E38" s="123">
        <v>2.4</v>
      </c>
      <c r="F38" s="124">
        <v>142.62</v>
      </c>
      <c r="G38" s="124">
        <v>140.47999999999999</v>
      </c>
      <c r="H38" s="124">
        <v>2.14</v>
      </c>
      <c r="I38" s="125"/>
      <c r="J38" s="125">
        <v>342</v>
      </c>
      <c r="K38" s="125">
        <v>337</v>
      </c>
      <c r="L38" s="125">
        <v>5</v>
      </c>
      <c r="M38" s="125"/>
      <c r="N38" s="125">
        <v>13.08</v>
      </c>
      <c r="O38" s="125">
        <v>31.39</v>
      </c>
      <c r="P38" s="125"/>
      <c r="Q38" s="125"/>
      <c r="R38" s="72"/>
    </row>
    <row r="39" spans="1:18" ht="77.25" x14ac:dyDescent="0.2">
      <c r="A39" s="117">
        <v>14</v>
      </c>
      <c r="B39" s="120" t="s">
        <v>113</v>
      </c>
      <c r="C39" s="121" t="s">
        <v>114</v>
      </c>
      <c r="D39" s="122" t="s">
        <v>115</v>
      </c>
      <c r="E39" s="123">
        <v>140.35</v>
      </c>
      <c r="F39" s="124">
        <v>47.28</v>
      </c>
      <c r="G39" s="124">
        <v>47.28</v>
      </c>
      <c r="H39" s="125"/>
      <c r="I39" s="125"/>
      <c r="J39" s="125">
        <v>6636</v>
      </c>
      <c r="K39" s="125">
        <v>6636</v>
      </c>
      <c r="L39" s="125"/>
      <c r="M39" s="125"/>
      <c r="N39" s="125"/>
      <c r="O39" s="125"/>
      <c r="P39" s="125"/>
      <c r="Q39" s="125"/>
      <c r="R39" s="72"/>
    </row>
    <row r="40" spans="1:18" ht="87" x14ac:dyDescent="0.2">
      <c r="A40" s="117">
        <v>15</v>
      </c>
      <c r="B40" s="120" t="s">
        <v>116</v>
      </c>
      <c r="C40" s="121" t="s">
        <v>117</v>
      </c>
      <c r="D40" s="122" t="s">
        <v>115</v>
      </c>
      <c r="E40" s="123">
        <v>140.35</v>
      </c>
      <c r="F40" s="124">
        <v>25.55</v>
      </c>
      <c r="G40" s="125"/>
      <c r="H40" s="124">
        <v>25.55</v>
      </c>
      <c r="I40" s="125"/>
      <c r="J40" s="125">
        <v>3586</v>
      </c>
      <c r="K40" s="125"/>
      <c r="L40" s="125">
        <v>3586</v>
      </c>
      <c r="M40" s="125"/>
      <c r="N40" s="125"/>
      <c r="O40" s="125"/>
      <c r="P40" s="125"/>
      <c r="Q40" s="125"/>
      <c r="R40" s="72"/>
    </row>
    <row r="41" spans="1:18" x14ac:dyDescent="0.2">
      <c r="A41" s="269" t="s">
        <v>118</v>
      </c>
      <c r="B41" s="267"/>
      <c r="C41" s="267"/>
      <c r="D41" s="267"/>
      <c r="E41" s="267"/>
      <c r="F41" s="267"/>
      <c r="G41" s="267"/>
      <c r="H41" s="267"/>
      <c r="I41" s="267"/>
      <c r="J41" s="124">
        <v>65938</v>
      </c>
      <c r="K41" s="124">
        <v>48619</v>
      </c>
      <c r="L41" s="124">
        <v>5612</v>
      </c>
      <c r="M41" s="124">
        <v>111</v>
      </c>
      <c r="N41" s="125"/>
      <c r="O41" s="124">
        <v>3720.55</v>
      </c>
      <c r="P41" s="125"/>
      <c r="Q41" s="124">
        <v>6.14</v>
      </c>
      <c r="R41" s="72"/>
    </row>
    <row r="42" spans="1:18" x14ac:dyDescent="0.2">
      <c r="A42" s="269" t="s">
        <v>119</v>
      </c>
      <c r="B42" s="267"/>
      <c r="C42" s="267"/>
      <c r="D42" s="267"/>
      <c r="E42" s="267"/>
      <c r="F42" s="267"/>
      <c r="G42" s="267"/>
      <c r="H42" s="267"/>
      <c r="I42" s="267"/>
      <c r="J42" s="124">
        <v>79490</v>
      </c>
      <c r="K42" s="124">
        <v>61658</v>
      </c>
      <c r="L42" s="124">
        <v>6125</v>
      </c>
      <c r="M42" s="124">
        <v>145</v>
      </c>
      <c r="N42" s="125"/>
      <c r="O42" s="124">
        <v>4650.6899999999996</v>
      </c>
      <c r="P42" s="125"/>
      <c r="Q42" s="124">
        <v>7.68</v>
      </c>
      <c r="R42" s="72"/>
    </row>
    <row r="43" spans="1:18" x14ac:dyDescent="0.2">
      <c r="A43" s="269" t="s">
        <v>120</v>
      </c>
      <c r="B43" s="267"/>
      <c r="C43" s="267"/>
      <c r="D43" s="267"/>
      <c r="E43" s="267"/>
      <c r="F43" s="267"/>
      <c r="G43" s="267"/>
      <c r="H43" s="267"/>
      <c r="I43" s="267"/>
      <c r="J43" s="124">
        <v>43248</v>
      </c>
      <c r="K43" s="125"/>
      <c r="L43" s="125"/>
      <c r="M43" s="125"/>
      <c r="N43" s="125"/>
      <c r="O43" s="125"/>
      <c r="P43" s="125"/>
      <c r="Q43" s="125"/>
      <c r="R43" s="72"/>
    </row>
    <row r="44" spans="1:18" x14ac:dyDescent="0.2">
      <c r="A44" s="269" t="s">
        <v>121</v>
      </c>
      <c r="B44" s="267"/>
      <c r="C44" s="267"/>
      <c r="D44" s="267"/>
      <c r="E44" s="267"/>
      <c r="F44" s="267"/>
      <c r="G44" s="267"/>
      <c r="H44" s="267"/>
      <c r="I44" s="267"/>
      <c r="J44" s="124">
        <v>29910</v>
      </c>
      <c r="K44" s="125"/>
      <c r="L44" s="125"/>
      <c r="M44" s="125"/>
      <c r="N44" s="125"/>
      <c r="O44" s="125"/>
      <c r="P44" s="125"/>
      <c r="Q44" s="125"/>
      <c r="R44" s="72"/>
    </row>
    <row r="45" spans="1:18" x14ac:dyDescent="0.2">
      <c r="A45" s="266" t="s">
        <v>122</v>
      </c>
      <c r="B45" s="267"/>
      <c r="C45" s="267"/>
      <c r="D45" s="267"/>
      <c r="E45" s="267"/>
      <c r="F45" s="267"/>
      <c r="G45" s="267"/>
      <c r="H45" s="267"/>
      <c r="I45" s="267"/>
      <c r="J45" s="127">
        <v>152648</v>
      </c>
      <c r="K45" s="125"/>
      <c r="L45" s="125"/>
      <c r="M45" s="125"/>
      <c r="N45" s="125"/>
      <c r="O45" s="127">
        <v>4650.6899999999996</v>
      </c>
      <c r="P45" s="125"/>
      <c r="Q45" s="127">
        <v>7.68</v>
      </c>
      <c r="R45" s="72"/>
    </row>
    <row r="46" spans="1:18" x14ac:dyDescent="0.2">
      <c r="A46" s="268" t="s">
        <v>123</v>
      </c>
      <c r="B46" s="267"/>
      <c r="C46" s="267"/>
      <c r="D46" s="267"/>
      <c r="E46" s="267"/>
      <c r="F46" s="267"/>
      <c r="G46" s="267"/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72"/>
    </row>
    <row r="47" spans="1:18" ht="45.75" x14ac:dyDescent="0.2">
      <c r="A47" s="117">
        <v>16</v>
      </c>
      <c r="B47" s="120" t="s">
        <v>124</v>
      </c>
      <c r="C47" s="121" t="s">
        <v>125</v>
      </c>
      <c r="D47" s="122" t="s">
        <v>83</v>
      </c>
      <c r="E47" s="123">
        <v>34.475999999999999</v>
      </c>
      <c r="F47" s="124">
        <v>717.65</v>
      </c>
      <c r="G47" s="124">
        <v>535.97</v>
      </c>
      <c r="H47" s="124">
        <v>162.13</v>
      </c>
      <c r="I47" s="125"/>
      <c r="J47" s="125">
        <v>24742</v>
      </c>
      <c r="K47" s="125">
        <v>18478</v>
      </c>
      <c r="L47" s="125">
        <v>5590</v>
      </c>
      <c r="M47" s="125"/>
      <c r="N47" s="125">
        <v>41.42</v>
      </c>
      <c r="O47" s="125">
        <v>1428</v>
      </c>
      <c r="P47" s="125"/>
      <c r="Q47" s="125"/>
      <c r="R47" s="72"/>
    </row>
    <row r="48" spans="1:18" ht="36" x14ac:dyDescent="0.2">
      <c r="A48" s="117">
        <v>17</v>
      </c>
      <c r="B48" s="120" t="s">
        <v>126</v>
      </c>
      <c r="C48" s="121" t="s">
        <v>127</v>
      </c>
      <c r="D48" s="122" t="s">
        <v>128</v>
      </c>
      <c r="E48" s="123">
        <v>1034.3</v>
      </c>
      <c r="F48" s="124" t="s">
        <v>129</v>
      </c>
      <c r="G48" s="125"/>
      <c r="H48" s="125"/>
      <c r="I48" s="125"/>
      <c r="J48" s="125">
        <v>27854</v>
      </c>
      <c r="K48" s="125"/>
      <c r="L48" s="125"/>
      <c r="M48" s="125"/>
      <c r="N48" s="125"/>
      <c r="O48" s="125"/>
      <c r="P48" s="125"/>
      <c r="Q48" s="125"/>
      <c r="R48" s="72"/>
    </row>
    <row r="49" spans="1:18" ht="33.75" x14ac:dyDescent="0.2">
      <c r="A49" s="117">
        <v>18</v>
      </c>
      <c r="B49" s="120" t="s">
        <v>130</v>
      </c>
      <c r="C49" s="121" t="s">
        <v>131</v>
      </c>
      <c r="D49" s="122" t="s">
        <v>83</v>
      </c>
      <c r="E49" s="123">
        <v>13.26</v>
      </c>
      <c r="F49" s="124">
        <v>149.44999999999999</v>
      </c>
      <c r="G49" s="124">
        <v>96.59</v>
      </c>
      <c r="H49" s="124">
        <v>52.86</v>
      </c>
      <c r="I49" s="124">
        <v>2.37</v>
      </c>
      <c r="J49" s="125">
        <v>1982</v>
      </c>
      <c r="K49" s="125">
        <v>1281</v>
      </c>
      <c r="L49" s="125">
        <v>701</v>
      </c>
      <c r="M49" s="125">
        <v>31</v>
      </c>
      <c r="N49" s="125">
        <v>7.84</v>
      </c>
      <c r="O49" s="125">
        <v>103.96</v>
      </c>
      <c r="P49" s="125">
        <v>0.13</v>
      </c>
      <c r="Q49" s="125">
        <v>1.72</v>
      </c>
      <c r="R49" s="72"/>
    </row>
    <row r="50" spans="1:18" ht="48" x14ac:dyDescent="0.2">
      <c r="A50" s="117">
        <v>19</v>
      </c>
      <c r="B50" s="120" t="s">
        <v>132</v>
      </c>
      <c r="C50" s="121" t="s">
        <v>133</v>
      </c>
      <c r="D50" s="122" t="s">
        <v>134</v>
      </c>
      <c r="E50" s="128">
        <v>1326</v>
      </c>
      <c r="F50" s="124">
        <v>6.65</v>
      </c>
      <c r="G50" s="125"/>
      <c r="H50" s="125"/>
      <c r="I50" s="125"/>
      <c r="J50" s="125">
        <v>8818</v>
      </c>
      <c r="K50" s="125"/>
      <c r="L50" s="125"/>
      <c r="M50" s="125"/>
      <c r="N50" s="125"/>
      <c r="O50" s="125"/>
      <c r="P50" s="125"/>
      <c r="Q50" s="125"/>
      <c r="R50" s="72"/>
    </row>
    <row r="51" spans="1:18" ht="24" x14ac:dyDescent="0.2">
      <c r="A51" s="117">
        <v>20</v>
      </c>
      <c r="B51" s="120" t="s">
        <v>135</v>
      </c>
      <c r="C51" s="121" t="s">
        <v>136</v>
      </c>
      <c r="D51" s="122" t="s">
        <v>137</v>
      </c>
      <c r="E51" s="123">
        <v>13.5</v>
      </c>
      <c r="F51" s="124">
        <v>2253.34</v>
      </c>
      <c r="G51" s="124">
        <v>265.73</v>
      </c>
      <c r="H51" s="124">
        <v>42.08</v>
      </c>
      <c r="I51" s="125"/>
      <c r="J51" s="125">
        <v>30420</v>
      </c>
      <c r="K51" s="125">
        <v>3587</v>
      </c>
      <c r="L51" s="125">
        <v>568</v>
      </c>
      <c r="M51" s="125"/>
      <c r="N51" s="125">
        <v>22.5</v>
      </c>
      <c r="O51" s="125">
        <v>303.75</v>
      </c>
      <c r="P51" s="125"/>
      <c r="Q51" s="125"/>
      <c r="R51" s="72"/>
    </row>
    <row r="52" spans="1:18" ht="57.75" x14ac:dyDescent="0.2">
      <c r="A52" s="117">
        <v>21</v>
      </c>
      <c r="B52" s="120" t="s">
        <v>138</v>
      </c>
      <c r="C52" s="121" t="s">
        <v>139</v>
      </c>
      <c r="D52" s="122" t="s">
        <v>88</v>
      </c>
      <c r="E52" s="123">
        <v>14.3108</v>
      </c>
      <c r="F52" s="124">
        <v>1506.88</v>
      </c>
      <c r="G52" s="124">
        <v>501.77</v>
      </c>
      <c r="H52" s="124">
        <v>215.51</v>
      </c>
      <c r="I52" s="124">
        <v>14.38</v>
      </c>
      <c r="J52" s="125">
        <v>21565</v>
      </c>
      <c r="K52" s="125">
        <v>7181</v>
      </c>
      <c r="L52" s="125">
        <v>3084</v>
      </c>
      <c r="M52" s="125">
        <v>206</v>
      </c>
      <c r="N52" s="125">
        <v>41.23</v>
      </c>
      <c r="O52" s="125">
        <v>590.03</v>
      </c>
      <c r="P52" s="125">
        <v>0.79</v>
      </c>
      <c r="Q52" s="125">
        <v>11.31</v>
      </c>
      <c r="R52" s="72"/>
    </row>
    <row r="53" spans="1:18" ht="36" x14ac:dyDescent="0.2">
      <c r="A53" s="117">
        <v>22</v>
      </c>
      <c r="B53" s="120" t="s">
        <v>126</v>
      </c>
      <c r="C53" s="121" t="s">
        <v>140</v>
      </c>
      <c r="D53" s="122" t="s">
        <v>134</v>
      </c>
      <c r="E53" s="128">
        <v>1326</v>
      </c>
      <c r="F53" s="124" t="s">
        <v>141</v>
      </c>
      <c r="G53" s="125"/>
      <c r="H53" s="125"/>
      <c r="I53" s="125"/>
      <c r="J53" s="125">
        <v>71684</v>
      </c>
      <c r="K53" s="125"/>
      <c r="L53" s="125"/>
      <c r="M53" s="125"/>
      <c r="N53" s="125"/>
      <c r="O53" s="125"/>
      <c r="P53" s="125"/>
      <c r="Q53" s="125"/>
      <c r="R53" s="72"/>
    </row>
    <row r="54" spans="1:18" ht="36" x14ac:dyDescent="0.2">
      <c r="A54" s="117">
        <v>23</v>
      </c>
      <c r="B54" s="120" t="s">
        <v>126</v>
      </c>
      <c r="C54" s="121" t="s">
        <v>142</v>
      </c>
      <c r="D54" s="122" t="s">
        <v>143</v>
      </c>
      <c r="E54" s="123">
        <v>46</v>
      </c>
      <c r="F54" s="124" t="s">
        <v>144</v>
      </c>
      <c r="G54" s="125"/>
      <c r="H54" s="125"/>
      <c r="I54" s="125"/>
      <c r="J54" s="125">
        <v>4498</v>
      </c>
      <c r="K54" s="125"/>
      <c r="L54" s="125"/>
      <c r="M54" s="125"/>
      <c r="N54" s="125"/>
      <c r="O54" s="125"/>
      <c r="P54" s="125"/>
      <c r="Q54" s="125"/>
      <c r="R54" s="72"/>
    </row>
    <row r="55" spans="1:18" ht="36" x14ac:dyDescent="0.2">
      <c r="A55" s="117">
        <v>24</v>
      </c>
      <c r="B55" s="120" t="s">
        <v>126</v>
      </c>
      <c r="C55" s="121" t="s">
        <v>145</v>
      </c>
      <c r="D55" s="122" t="s">
        <v>143</v>
      </c>
      <c r="E55" s="123">
        <v>14</v>
      </c>
      <c r="F55" s="124" t="s">
        <v>144</v>
      </c>
      <c r="G55" s="125"/>
      <c r="H55" s="125"/>
      <c r="I55" s="125"/>
      <c r="J55" s="125">
        <v>1369</v>
      </c>
      <c r="K55" s="125"/>
      <c r="L55" s="125"/>
      <c r="M55" s="125"/>
      <c r="N55" s="125"/>
      <c r="O55" s="125"/>
      <c r="P55" s="125"/>
      <c r="Q55" s="125"/>
      <c r="R55" s="72"/>
    </row>
    <row r="56" spans="1:18" ht="24" x14ac:dyDescent="0.2">
      <c r="A56" s="117">
        <v>25</v>
      </c>
      <c r="B56" s="120" t="s">
        <v>146</v>
      </c>
      <c r="C56" s="121" t="s">
        <v>147</v>
      </c>
      <c r="D56" s="122" t="s">
        <v>148</v>
      </c>
      <c r="E56" s="128">
        <v>12310</v>
      </c>
      <c r="F56" s="124">
        <v>0.27</v>
      </c>
      <c r="G56" s="125"/>
      <c r="H56" s="125"/>
      <c r="I56" s="125"/>
      <c r="J56" s="125">
        <v>3324</v>
      </c>
      <c r="K56" s="125"/>
      <c r="L56" s="125"/>
      <c r="M56" s="125"/>
      <c r="N56" s="125"/>
      <c r="O56" s="125"/>
      <c r="P56" s="125"/>
      <c r="Q56" s="125"/>
      <c r="R56" s="72"/>
    </row>
    <row r="57" spans="1:18" ht="60" x14ac:dyDescent="0.2">
      <c r="A57" s="117">
        <v>26</v>
      </c>
      <c r="B57" s="120" t="s">
        <v>149</v>
      </c>
      <c r="C57" s="121" t="s">
        <v>150</v>
      </c>
      <c r="D57" s="122" t="s">
        <v>151</v>
      </c>
      <c r="E57" s="123">
        <v>0.16300000000000001</v>
      </c>
      <c r="F57" s="124">
        <v>15322.3</v>
      </c>
      <c r="G57" s="124">
        <v>1354.13</v>
      </c>
      <c r="H57" s="124">
        <v>58.83</v>
      </c>
      <c r="I57" s="124">
        <v>3.64</v>
      </c>
      <c r="J57" s="125">
        <v>2498</v>
      </c>
      <c r="K57" s="125">
        <v>221</v>
      </c>
      <c r="L57" s="125">
        <v>10</v>
      </c>
      <c r="M57" s="125">
        <v>1</v>
      </c>
      <c r="N57" s="125">
        <v>112.75</v>
      </c>
      <c r="O57" s="125">
        <v>18.38</v>
      </c>
      <c r="P57" s="125">
        <v>0.2</v>
      </c>
      <c r="Q57" s="125">
        <v>0.03</v>
      </c>
      <c r="R57" s="72"/>
    </row>
    <row r="58" spans="1:18" ht="24" x14ac:dyDescent="0.2">
      <c r="A58" s="117">
        <v>27</v>
      </c>
      <c r="B58" s="120" t="s">
        <v>104</v>
      </c>
      <c r="C58" s="121" t="s">
        <v>152</v>
      </c>
      <c r="D58" s="122" t="s">
        <v>106</v>
      </c>
      <c r="E58" s="123">
        <v>1.42</v>
      </c>
      <c r="F58" s="124">
        <v>2092.96</v>
      </c>
      <c r="G58" s="124">
        <v>234.83</v>
      </c>
      <c r="H58" s="124">
        <v>17.77</v>
      </c>
      <c r="I58" s="124">
        <v>2.66</v>
      </c>
      <c r="J58" s="125">
        <v>2972</v>
      </c>
      <c r="K58" s="125">
        <v>333</v>
      </c>
      <c r="L58" s="125">
        <v>25</v>
      </c>
      <c r="M58" s="125">
        <v>4</v>
      </c>
      <c r="N58" s="125">
        <v>20.8</v>
      </c>
      <c r="O58" s="125">
        <v>29.54</v>
      </c>
      <c r="P58" s="125">
        <v>0.17</v>
      </c>
      <c r="Q58" s="125">
        <v>0.24</v>
      </c>
      <c r="R58" s="72"/>
    </row>
    <row r="59" spans="1:18" ht="48" x14ac:dyDescent="0.2">
      <c r="A59" s="117">
        <v>28</v>
      </c>
      <c r="B59" s="120" t="s">
        <v>101</v>
      </c>
      <c r="C59" s="121" t="s">
        <v>153</v>
      </c>
      <c r="D59" s="122" t="s">
        <v>103</v>
      </c>
      <c r="E59" s="123">
        <v>0.06</v>
      </c>
      <c r="F59" s="124">
        <v>8411.68</v>
      </c>
      <c r="G59" s="124">
        <v>1178.68</v>
      </c>
      <c r="H59" s="124">
        <v>204.13</v>
      </c>
      <c r="I59" s="124">
        <v>7.19</v>
      </c>
      <c r="J59" s="125">
        <v>505</v>
      </c>
      <c r="K59" s="125">
        <v>71</v>
      </c>
      <c r="L59" s="125">
        <v>12</v>
      </c>
      <c r="M59" s="125"/>
      <c r="N59" s="125">
        <v>104.4</v>
      </c>
      <c r="O59" s="125">
        <v>6.26</v>
      </c>
      <c r="P59" s="125">
        <v>0.46</v>
      </c>
      <c r="Q59" s="125">
        <v>0.03</v>
      </c>
      <c r="R59" s="72"/>
    </row>
    <row r="60" spans="1:18" ht="36" x14ac:dyDescent="0.2">
      <c r="A60" s="117">
        <v>29</v>
      </c>
      <c r="B60" s="120" t="s">
        <v>154</v>
      </c>
      <c r="C60" s="121" t="s">
        <v>155</v>
      </c>
      <c r="D60" s="122" t="s">
        <v>156</v>
      </c>
      <c r="E60" s="123">
        <v>1.55</v>
      </c>
      <c r="F60" s="124">
        <v>198.3</v>
      </c>
      <c r="G60" s="124">
        <v>83.24</v>
      </c>
      <c r="H60" s="124">
        <v>92.33</v>
      </c>
      <c r="I60" s="124">
        <v>5.28</v>
      </c>
      <c r="J60" s="125">
        <v>307</v>
      </c>
      <c r="K60" s="125">
        <v>129</v>
      </c>
      <c r="L60" s="125">
        <v>143</v>
      </c>
      <c r="M60" s="125">
        <v>8</v>
      </c>
      <c r="N60" s="125">
        <v>6.67</v>
      </c>
      <c r="O60" s="125">
        <v>10.34</v>
      </c>
      <c r="P60" s="125">
        <v>0.28999999999999998</v>
      </c>
      <c r="Q60" s="125">
        <v>0.45</v>
      </c>
      <c r="R60" s="72"/>
    </row>
    <row r="61" spans="1:18" ht="36" x14ac:dyDescent="0.2">
      <c r="A61" s="117">
        <v>30</v>
      </c>
      <c r="B61" s="120" t="s">
        <v>157</v>
      </c>
      <c r="C61" s="121" t="s">
        <v>158</v>
      </c>
      <c r="D61" s="122" t="s">
        <v>159</v>
      </c>
      <c r="E61" s="123">
        <v>1.5097</v>
      </c>
      <c r="F61" s="124">
        <v>13506.5</v>
      </c>
      <c r="G61" s="125"/>
      <c r="H61" s="125"/>
      <c r="I61" s="125"/>
      <c r="J61" s="125">
        <v>20391</v>
      </c>
      <c r="K61" s="125"/>
      <c r="L61" s="125"/>
      <c r="M61" s="125"/>
      <c r="N61" s="125"/>
      <c r="O61" s="125"/>
      <c r="P61" s="125"/>
      <c r="Q61" s="125"/>
      <c r="R61" s="72"/>
    </row>
    <row r="62" spans="1:18" x14ac:dyDescent="0.2">
      <c r="A62" s="269" t="s">
        <v>160</v>
      </c>
      <c r="B62" s="267"/>
      <c r="C62" s="267"/>
      <c r="D62" s="267"/>
      <c r="E62" s="267"/>
      <c r="F62" s="267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72"/>
    </row>
    <row r="63" spans="1:18" ht="24" x14ac:dyDescent="0.2">
      <c r="A63" s="117">
        <v>31</v>
      </c>
      <c r="B63" s="120" t="s">
        <v>161</v>
      </c>
      <c r="C63" s="121" t="s">
        <v>162</v>
      </c>
      <c r="D63" s="122" t="s">
        <v>163</v>
      </c>
      <c r="E63" s="123">
        <v>0.22639999999999999</v>
      </c>
      <c r="F63" s="124">
        <v>887.14</v>
      </c>
      <c r="G63" s="124">
        <v>202.38</v>
      </c>
      <c r="H63" s="124">
        <v>684.76</v>
      </c>
      <c r="I63" s="124">
        <v>63.42</v>
      </c>
      <c r="J63" s="125">
        <v>201</v>
      </c>
      <c r="K63" s="125">
        <v>46</v>
      </c>
      <c r="L63" s="125">
        <v>155</v>
      </c>
      <c r="M63" s="125">
        <v>14</v>
      </c>
      <c r="N63" s="125">
        <v>15.64</v>
      </c>
      <c r="O63" s="125">
        <v>3.54</v>
      </c>
      <c r="P63" s="125">
        <v>4.0599999999999996</v>
      </c>
      <c r="Q63" s="125">
        <v>0.92</v>
      </c>
      <c r="R63" s="72"/>
    </row>
    <row r="64" spans="1:18" ht="45.75" x14ac:dyDescent="0.2">
      <c r="A64" s="117">
        <v>32</v>
      </c>
      <c r="B64" s="120" t="s">
        <v>164</v>
      </c>
      <c r="C64" s="121" t="s">
        <v>165</v>
      </c>
      <c r="D64" s="122" t="s">
        <v>91</v>
      </c>
      <c r="E64" s="123">
        <v>0.45279999999999998</v>
      </c>
      <c r="F64" s="124">
        <v>3059.82</v>
      </c>
      <c r="G64" s="124">
        <v>1115.25</v>
      </c>
      <c r="H64" s="124">
        <v>6.78</v>
      </c>
      <c r="I64" s="124">
        <v>0.94</v>
      </c>
      <c r="J64" s="125">
        <v>1385</v>
      </c>
      <c r="K64" s="125">
        <v>505</v>
      </c>
      <c r="L64" s="125">
        <v>3</v>
      </c>
      <c r="M64" s="125"/>
      <c r="N64" s="125">
        <v>92.86</v>
      </c>
      <c r="O64" s="125">
        <v>42.05</v>
      </c>
      <c r="P64" s="125">
        <v>0.06</v>
      </c>
      <c r="Q64" s="125">
        <v>0.03</v>
      </c>
      <c r="R64" s="72"/>
    </row>
    <row r="65" spans="1:18" ht="36" x14ac:dyDescent="0.2">
      <c r="A65" s="117">
        <v>33</v>
      </c>
      <c r="B65" s="120" t="s">
        <v>126</v>
      </c>
      <c r="C65" s="121" t="s">
        <v>166</v>
      </c>
      <c r="D65" s="122" t="s">
        <v>143</v>
      </c>
      <c r="E65" s="123">
        <v>9</v>
      </c>
      <c r="F65" s="124" t="s">
        <v>167</v>
      </c>
      <c r="G65" s="125"/>
      <c r="H65" s="125"/>
      <c r="I65" s="125"/>
      <c r="J65" s="125">
        <v>587</v>
      </c>
      <c r="K65" s="125"/>
      <c r="L65" s="125"/>
      <c r="M65" s="125"/>
      <c r="N65" s="125"/>
      <c r="O65" s="125"/>
      <c r="P65" s="125"/>
      <c r="Q65" s="125"/>
      <c r="R65" s="72"/>
    </row>
    <row r="66" spans="1:18" ht="36" x14ac:dyDescent="0.2">
      <c r="A66" s="117">
        <v>34</v>
      </c>
      <c r="B66" s="120" t="s">
        <v>126</v>
      </c>
      <c r="C66" s="121" t="s">
        <v>168</v>
      </c>
      <c r="D66" s="122" t="s">
        <v>143</v>
      </c>
      <c r="E66" s="123">
        <v>9</v>
      </c>
      <c r="F66" s="124" t="s">
        <v>169</v>
      </c>
      <c r="G66" s="125"/>
      <c r="H66" s="125"/>
      <c r="I66" s="125"/>
      <c r="J66" s="125">
        <v>491</v>
      </c>
      <c r="K66" s="125"/>
      <c r="L66" s="125"/>
      <c r="M66" s="125"/>
      <c r="N66" s="125"/>
      <c r="O66" s="125"/>
      <c r="P66" s="125"/>
      <c r="Q66" s="125"/>
      <c r="R66" s="72"/>
    </row>
    <row r="67" spans="1:18" x14ac:dyDescent="0.2">
      <c r="A67" s="117">
        <v>35</v>
      </c>
      <c r="B67" s="120" t="s">
        <v>170</v>
      </c>
      <c r="C67" s="121" t="s">
        <v>171</v>
      </c>
      <c r="D67" s="122" t="s">
        <v>128</v>
      </c>
      <c r="E67" s="123">
        <v>13.58</v>
      </c>
      <c r="F67" s="124">
        <v>20.52</v>
      </c>
      <c r="G67" s="125"/>
      <c r="H67" s="125"/>
      <c r="I67" s="125"/>
      <c r="J67" s="125">
        <v>279</v>
      </c>
      <c r="K67" s="125"/>
      <c r="L67" s="125"/>
      <c r="M67" s="125"/>
      <c r="N67" s="125"/>
      <c r="O67" s="125"/>
      <c r="P67" s="125"/>
      <c r="Q67" s="125"/>
      <c r="R67" s="72"/>
    </row>
    <row r="68" spans="1:18" ht="24" x14ac:dyDescent="0.2">
      <c r="A68" s="117">
        <v>36</v>
      </c>
      <c r="B68" s="120" t="s">
        <v>172</v>
      </c>
      <c r="C68" s="121" t="s">
        <v>173</v>
      </c>
      <c r="D68" s="122" t="s">
        <v>148</v>
      </c>
      <c r="E68" s="128">
        <v>40</v>
      </c>
      <c r="F68" s="124">
        <v>0.7</v>
      </c>
      <c r="G68" s="125"/>
      <c r="H68" s="125"/>
      <c r="I68" s="125"/>
      <c r="J68" s="125">
        <v>28</v>
      </c>
      <c r="K68" s="125"/>
      <c r="L68" s="125"/>
      <c r="M68" s="125"/>
      <c r="N68" s="125"/>
      <c r="O68" s="125"/>
      <c r="P68" s="125"/>
      <c r="Q68" s="125"/>
      <c r="R68" s="72"/>
    </row>
    <row r="69" spans="1:18" ht="24" x14ac:dyDescent="0.2">
      <c r="A69" s="117">
        <v>37</v>
      </c>
      <c r="B69" s="120" t="s">
        <v>174</v>
      </c>
      <c r="C69" s="121" t="s">
        <v>175</v>
      </c>
      <c r="D69" s="122" t="s">
        <v>148</v>
      </c>
      <c r="E69" s="128">
        <v>230</v>
      </c>
      <c r="F69" s="124">
        <v>0.21</v>
      </c>
      <c r="G69" s="125"/>
      <c r="H69" s="125"/>
      <c r="I69" s="125"/>
      <c r="J69" s="125">
        <v>48</v>
      </c>
      <c r="K69" s="125"/>
      <c r="L69" s="125"/>
      <c r="M69" s="125"/>
      <c r="N69" s="125"/>
      <c r="O69" s="125"/>
      <c r="P69" s="125"/>
      <c r="Q69" s="125"/>
      <c r="R69" s="72"/>
    </row>
    <row r="70" spans="1:18" ht="36" x14ac:dyDescent="0.2">
      <c r="A70" s="117">
        <v>38</v>
      </c>
      <c r="B70" s="120" t="s">
        <v>176</v>
      </c>
      <c r="C70" s="121" t="s">
        <v>177</v>
      </c>
      <c r="D70" s="122" t="s">
        <v>151</v>
      </c>
      <c r="E70" s="123">
        <v>0.15</v>
      </c>
      <c r="F70" s="124">
        <v>15322.3</v>
      </c>
      <c r="G70" s="124">
        <v>1354.13</v>
      </c>
      <c r="H70" s="124">
        <v>58.83</v>
      </c>
      <c r="I70" s="124">
        <v>3.64</v>
      </c>
      <c r="J70" s="125">
        <v>2298</v>
      </c>
      <c r="K70" s="125">
        <v>203</v>
      </c>
      <c r="L70" s="125">
        <v>9</v>
      </c>
      <c r="M70" s="125">
        <v>1</v>
      </c>
      <c r="N70" s="125">
        <v>112.75</v>
      </c>
      <c r="O70" s="125">
        <v>16.91</v>
      </c>
      <c r="P70" s="125">
        <v>0.2</v>
      </c>
      <c r="Q70" s="125">
        <v>0.03</v>
      </c>
      <c r="R70" s="72"/>
    </row>
    <row r="71" spans="1:18" ht="36" x14ac:dyDescent="0.2">
      <c r="A71" s="117">
        <v>39</v>
      </c>
      <c r="B71" s="120" t="s">
        <v>126</v>
      </c>
      <c r="C71" s="121" t="s">
        <v>178</v>
      </c>
      <c r="D71" s="122" t="s">
        <v>143</v>
      </c>
      <c r="E71" s="128">
        <v>4</v>
      </c>
      <c r="F71" s="124" t="s">
        <v>179</v>
      </c>
      <c r="G71" s="125"/>
      <c r="H71" s="125"/>
      <c r="I71" s="125"/>
      <c r="J71" s="125">
        <v>1707</v>
      </c>
      <c r="K71" s="125"/>
      <c r="L71" s="125"/>
      <c r="M71" s="125"/>
      <c r="N71" s="125"/>
      <c r="O71" s="125"/>
      <c r="P71" s="125"/>
      <c r="Q71" s="125"/>
      <c r="R71" s="72"/>
    </row>
    <row r="72" spans="1:18" ht="36" x14ac:dyDescent="0.2">
      <c r="A72" s="117">
        <v>40</v>
      </c>
      <c r="B72" s="120" t="s">
        <v>126</v>
      </c>
      <c r="C72" s="121" t="s">
        <v>180</v>
      </c>
      <c r="D72" s="122" t="s">
        <v>143</v>
      </c>
      <c r="E72" s="128">
        <v>4</v>
      </c>
      <c r="F72" s="124" t="s">
        <v>181</v>
      </c>
      <c r="G72" s="125"/>
      <c r="H72" s="125"/>
      <c r="I72" s="125"/>
      <c r="J72" s="125">
        <v>1778</v>
      </c>
      <c r="K72" s="125"/>
      <c r="L72" s="125"/>
      <c r="M72" s="125"/>
      <c r="N72" s="125"/>
      <c r="O72" s="125"/>
      <c r="P72" s="125"/>
      <c r="Q72" s="125"/>
      <c r="R72" s="72"/>
    </row>
    <row r="73" spans="1:18" ht="33.75" x14ac:dyDescent="0.2">
      <c r="A73" s="117">
        <v>41</v>
      </c>
      <c r="B73" s="120" t="s">
        <v>182</v>
      </c>
      <c r="C73" s="121" t="s">
        <v>183</v>
      </c>
      <c r="D73" s="122" t="s">
        <v>184</v>
      </c>
      <c r="E73" s="123">
        <v>0.4</v>
      </c>
      <c r="F73" s="124">
        <v>217.37</v>
      </c>
      <c r="G73" s="124">
        <v>214.09</v>
      </c>
      <c r="H73" s="124">
        <v>3.28</v>
      </c>
      <c r="I73" s="125"/>
      <c r="J73" s="125">
        <v>87</v>
      </c>
      <c r="K73" s="125">
        <v>86</v>
      </c>
      <c r="L73" s="125">
        <v>1</v>
      </c>
      <c r="M73" s="125"/>
      <c r="N73" s="125">
        <v>18.600000000000001</v>
      </c>
      <c r="O73" s="125">
        <v>7.44</v>
      </c>
      <c r="P73" s="125"/>
      <c r="Q73" s="125"/>
      <c r="R73" s="72"/>
    </row>
    <row r="74" spans="1:18" ht="36" x14ac:dyDescent="0.2">
      <c r="A74" s="117">
        <v>42</v>
      </c>
      <c r="B74" s="120" t="s">
        <v>126</v>
      </c>
      <c r="C74" s="121" t="s">
        <v>185</v>
      </c>
      <c r="D74" s="122" t="s">
        <v>143</v>
      </c>
      <c r="E74" s="128">
        <v>4</v>
      </c>
      <c r="F74" s="124" t="s">
        <v>186</v>
      </c>
      <c r="G74" s="125"/>
      <c r="H74" s="125"/>
      <c r="I74" s="125"/>
      <c r="J74" s="125">
        <v>348</v>
      </c>
      <c r="K74" s="125"/>
      <c r="L74" s="125"/>
      <c r="M74" s="125"/>
      <c r="N74" s="125"/>
      <c r="O74" s="125"/>
      <c r="P74" s="125"/>
      <c r="Q74" s="125"/>
      <c r="R74" s="72"/>
    </row>
    <row r="75" spans="1:18" x14ac:dyDescent="0.2">
      <c r="A75" s="269" t="s">
        <v>187</v>
      </c>
      <c r="B75" s="267"/>
      <c r="C75" s="267"/>
      <c r="D75" s="267"/>
      <c r="E75" s="267"/>
      <c r="F75" s="267"/>
      <c r="G75" s="267"/>
      <c r="H75" s="267"/>
      <c r="I75" s="267"/>
      <c r="J75" s="267"/>
      <c r="K75" s="267"/>
      <c r="L75" s="267"/>
      <c r="M75" s="267"/>
      <c r="N75" s="267"/>
      <c r="O75" s="267"/>
      <c r="P75" s="267"/>
      <c r="Q75" s="267"/>
      <c r="R75" s="72"/>
    </row>
    <row r="76" spans="1:18" ht="36" x14ac:dyDescent="0.2">
      <c r="A76" s="117">
        <v>43</v>
      </c>
      <c r="B76" s="120" t="s">
        <v>188</v>
      </c>
      <c r="C76" s="121" t="s">
        <v>189</v>
      </c>
      <c r="D76" s="122" t="s">
        <v>190</v>
      </c>
      <c r="E76" s="128">
        <v>2</v>
      </c>
      <c r="F76" s="124">
        <v>314.85000000000002</v>
      </c>
      <c r="G76" s="124">
        <v>79.63</v>
      </c>
      <c r="H76" s="124">
        <v>26.28</v>
      </c>
      <c r="I76" s="124">
        <v>2</v>
      </c>
      <c r="J76" s="125">
        <v>630</v>
      </c>
      <c r="K76" s="125">
        <v>159</v>
      </c>
      <c r="L76" s="125">
        <v>53</v>
      </c>
      <c r="M76" s="125">
        <v>4</v>
      </c>
      <c r="N76" s="125">
        <v>6.63</v>
      </c>
      <c r="O76" s="125">
        <v>13.26</v>
      </c>
      <c r="P76" s="125">
        <v>0.11</v>
      </c>
      <c r="Q76" s="125">
        <v>0.22</v>
      </c>
      <c r="R76" s="72"/>
    </row>
    <row r="77" spans="1:18" ht="36" x14ac:dyDescent="0.2">
      <c r="A77" s="117">
        <v>44</v>
      </c>
      <c r="B77" s="120" t="s">
        <v>191</v>
      </c>
      <c r="C77" s="121" t="s">
        <v>192</v>
      </c>
      <c r="D77" s="122" t="s">
        <v>134</v>
      </c>
      <c r="E77" s="123">
        <v>2.86</v>
      </c>
      <c r="F77" s="124">
        <v>300.12</v>
      </c>
      <c r="G77" s="125"/>
      <c r="H77" s="125"/>
      <c r="I77" s="125"/>
      <c r="J77" s="125">
        <v>858</v>
      </c>
      <c r="K77" s="125"/>
      <c r="L77" s="125"/>
      <c r="M77" s="125"/>
      <c r="N77" s="125"/>
      <c r="O77" s="125"/>
      <c r="P77" s="125"/>
      <c r="Q77" s="125"/>
      <c r="R77" s="72"/>
    </row>
    <row r="78" spans="1:18" ht="48" x14ac:dyDescent="0.2">
      <c r="A78" s="117">
        <v>45</v>
      </c>
      <c r="B78" s="120" t="s">
        <v>193</v>
      </c>
      <c r="C78" s="121" t="s">
        <v>194</v>
      </c>
      <c r="D78" s="122" t="s">
        <v>195</v>
      </c>
      <c r="E78" s="128">
        <v>2</v>
      </c>
      <c r="F78" s="124">
        <v>46.44</v>
      </c>
      <c r="G78" s="125"/>
      <c r="H78" s="125"/>
      <c r="I78" s="125"/>
      <c r="J78" s="125">
        <v>93</v>
      </c>
      <c r="K78" s="125"/>
      <c r="L78" s="125"/>
      <c r="M78" s="125"/>
      <c r="N78" s="125"/>
      <c r="O78" s="125"/>
      <c r="P78" s="125"/>
      <c r="Q78" s="125"/>
      <c r="R78" s="72"/>
    </row>
    <row r="79" spans="1:18" ht="55.5" x14ac:dyDescent="0.2">
      <c r="A79" s="117">
        <v>46</v>
      </c>
      <c r="B79" s="120" t="s">
        <v>196</v>
      </c>
      <c r="C79" s="121" t="s">
        <v>197</v>
      </c>
      <c r="D79" s="122" t="s">
        <v>83</v>
      </c>
      <c r="E79" s="123">
        <v>3.5999999999999997E-2</v>
      </c>
      <c r="F79" s="124">
        <v>2037</v>
      </c>
      <c r="G79" s="124">
        <v>1097.72</v>
      </c>
      <c r="H79" s="124">
        <v>9.5399999999999991</v>
      </c>
      <c r="I79" s="124">
        <v>0.32</v>
      </c>
      <c r="J79" s="125">
        <v>73</v>
      </c>
      <c r="K79" s="125">
        <v>40</v>
      </c>
      <c r="L79" s="125"/>
      <c r="M79" s="125"/>
      <c r="N79" s="125">
        <v>89.1</v>
      </c>
      <c r="O79" s="125">
        <v>3.21</v>
      </c>
      <c r="P79" s="125">
        <v>0.02</v>
      </c>
      <c r="Q79" s="125"/>
      <c r="R79" s="72"/>
    </row>
    <row r="80" spans="1:18" ht="24" x14ac:dyDescent="0.2">
      <c r="A80" s="117">
        <v>47</v>
      </c>
      <c r="B80" s="120" t="s">
        <v>198</v>
      </c>
      <c r="C80" s="121" t="s">
        <v>199</v>
      </c>
      <c r="D80" s="122" t="s">
        <v>83</v>
      </c>
      <c r="E80" s="123">
        <v>7.3999999999999996E-2</v>
      </c>
      <c r="F80" s="124">
        <v>4831.7</v>
      </c>
      <c r="G80" s="124">
        <v>1345.48</v>
      </c>
      <c r="H80" s="124">
        <v>3040.72</v>
      </c>
      <c r="I80" s="124">
        <v>313.73</v>
      </c>
      <c r="J80" s="125">
        <v>358</v>
      </c>
      <c r="K80" s="125">
        <v>100</v>
      </c>
      <c r="L80" s="125">
        <v>225</v>
      </c>
      <c r="M80" s="125">
        <v>23</v>
      </c>
      <c r="N80" s="125">
        <v>105.28</v>
      </c>
      <c r="O80" s="125">
        <v>7.79</v>
      </c>
      <c r="P80" s="125">
        <v>16.399999999999999</v>
      </c>
      <c r="Q80" s="125">
        <v>1.21</v>
      </c>
      <c r="R80" s="72"/>
    </row>
    <row r="81" spans="1:18" ht="24" x14ac:dyDescent="0.2">
      <c r="A81" s="117">
        <v>48</v>
      </c>
      <c r="B81" s="120" t="s">
        <v>200</v>
      </c>
      <c r="C81" s="121" t="s">
        <v>201</v>
      </c>
      <c r="D81" s="122" t="s">
        <v>134</v>
      </c>
      <c r="E81" s="123">
        <v>7.77</v>
      </c>
      <c r="F81" s="124">
        <v>107.09</v>
      </c>
      <c r="G81" s="125"/>
      <c r="H81" s="125"/>
      <c r="I81" s="125"/>
      <c r="J81" s="125">
        <v>832</v>
      </c>
      <c r="K81" s="125"/>
      <c r="L81" s="125"/>
      <c r="M81" s="125"/>
      <c r="N81" s="125"/>
      <c r="O81" s="125"/>
      <c r="P81" s="125"/>
      <c r="Q81" s="125"/>
      <c r="R81" s="72"/>
    </row>
    <row r="82" spans="1:18" ht="24" x14ac:dyDescent="0.2">
      <c r="A82" s="117">
        <v>49</v>
      </c>
      <c r="B82" s="120" t="s">
        <v>202</v>
      </c>
      <c r="C82" s="121" t="s">
        <v>203</v>
      </c>
      <c r="D82" s="122" t="s">
        <v>159</v>
      </c>
      <c r="E82" s="128">
        <v>4.3E-3</v>
      </c>
      <c r="F82" s="124">
        <v>11852.4</v>
      </c>
      <c r="G82" s="125"/>
      <c r="H82" s="125"/>
      <c r="I82" s="125"/>
      <c r="J82" s="125">
        <v>51</v>
      </c>
      <c r="K82" s="125"/>
      <c r="L82" s="125"/>
      <c r="M82" s="125"/>
      <c r="N82" s="125"/>
      <c r="O82" s="125"/>
      <c r="P82" s="125"/>
      <c r="Q82" s="125"/>
      <c r="R82" s="72"/>
    </row>
    <row r="83" spans="1:18" ht="24" x14ac:dyDescent="0.2">
      <c r="A83" s="117">
        <v>50</v>
      </c>
      <c r="B83" s="120" t="s">
        <v>176</v>
      </c>
      <c r="C83" s="121" t="s">
        <v>204</v>
      </c>
      <c r="D83" s="122" t="s">
        <v>151</v>
      </c>
      <c r="E83" s="123">
        <v>8.2000000000000003E-2</v>
      </c>
      <c r="F83" s="124">
        <v>15322.3</v>
      </c>
      <c r="G83" s="124">
        <v>1354.13</v>
      </c>
      <c r="H83" s="124">
        <v>58.83</v>
      </c>
      <c r="I83" s="124">
        <v>3.64</v>
      </c>
      <c r="J83" s="125">
        <v>1256</v>
      </c>
      <c r="K83" s="125">
        <v>111</v>
      </c>
      <c r="L83" s="125">
        <v>5</v>
      </c>
      <c r="M83" s="125"/>
      <c r="N83" s="125">
        <v>112.75</v>
      </c>
      <c r="O83" s="125">
        <v>9.25</v>
      </c>
      <c r="P83" s="125">
        <v>0.2</v>
      </c>
      <c r="Q83" s="125">
        <v>0.02</v>
      </c>
      <c r="R83" s="72"/>
    </row>
    <row r="84" spans="1:18" x14ac:dyDescent="0.2">
      <c r="A84" s="269" t="s">
        <v>205</v>
      </c>
      <c r="B84" s="267"/>
      <c r="C84" s="267"/>
      <c r="D84" s="267"/>
      <c r="E84" s="267"/>
      <c r="F84" s="267"/>
      <c r="G84" s="267"/>
      <c r="H84" s="267"/>
      <c r="I84" s="267"/>
      <c r="J84" s="267"/>
      <c r="K84" s="267"/>
      <c r="L84" s="267"/>
      <c r="M84" s="267"/>
      <c r="N84" s="267"/>
      <c r="O84" s="267"/>
      <c r="P84" s="267"/>
      <c r="Q84" s="267"/>
      <c r="R84" s="72"/>
    </row>
    <row r="85" spans="1:18" ht="24" x14ac:dyDescent="0.2">
      <c r="A85" s="117">
        <v>51</v>
      </c>
      <c r="B85" s="120" t="s">
        <v>130</v>
      </c>
      <c r="C85" s="121" t="s">
        <v>206</v>
      </c>
      <c r="D85" s="122" t="s">
        <v>83</v>
      </c>
      <c r="E85" s="123">
        <v>10.199999999999999</v>
      </c>
      <c r="F85" s="124">
        <v>1204.92</v>
      </c>
      <c r="G85" s="124">
        <v>96.59</v>
      </c>
      <c r="H85" s="124">
        <v>52.86</v>
      </c>
      <c r="I85" s="124">
        <v>2.37</v>
      </c>
      <c r="J85" s="125">
        <v>12290</v>
      </c>
      <c r="K85" s="125">
        <v>985</v>
      </c>
      <c r="L85" s="125">
        <v>539</v>
      </c>
      <c r="M85" s="125">
        <v>24</v>
      </c>
      <c r="N85" s="125">
        <v>7.84</v>
      </c>
      <c r="O85" s="125">
        <v>79.97</v>
      </c>
      <c r="P85" s="125">
        <v>0.13</v>
      </c>
      <c r="Q85" s="125">
        <v>1.33</v>
      </c>
      <c r="R85" s="72"/>
    </row>
    <row r="86" spans="1:18" ht="45.75" x14ac:dyDescent="0.2">
      <c r="A86" s="117">
        <v>52</v>
      </c>
      <c r="B86" s="120" t="s">
        <v>207</v>
      </c>
      <c r="C86" s="121" t="s">
        <v>208</v>
      </c>
      <c r="D86" s="122" t="s">
        <v>209</v>
      </c>
      <c r="E86" s="128">
        <v>102</v>
      </c>
      <c r="F86" s="124">
        <v>209.4</v>
      </c>
      <c r="G86" s="124">
        <v>138.49</v>
      </c>
      <c r="H86" s="124">
        <v>70.91</v>
      </c>
      <c r="I86" s="125"/>
      <c r="J86" s="125">
        <v>21359</v>
      </c>
      <c r="K86" s="125">
        <v>14126</v>
      </c>
      <c r="L86" s="125">
        <v>7233</v>
      </c>
      <c r="M86" s="125"/>
      <c r="N86" s="125">
        <v>10.58</v>
      </c>
      <c r="O86" s="125">
        <v>1079.1600000000001</v>
      </c>
      <c r="P86" s="125"/>
      <c r="Q86" s="125"/>
      <c r="R86" s="72"/>
    </row>
    <row r="87" spans="1:18" ht="36" x14ac:dyDescent="0.2">
      <c r="A87" s="117">
        <v>53</v>
      </c>
      <c r="B87" s="120" t="s">
        <v>126</v>
      </c>
      <c r="C87" s="121" t="s">
        <v>210</v>
      </c>
      <c r="D87" s="122" t="s">
        <v>211</v>
      </c>
      <c r="E87" s="128">
        <v>104</v>
      </c>
      <c r="F87" s="124" t="s">
        <v>212</v>
      </c>
      <c r="G87" s="125"/>
      <c r="H87" s="125"/>
      <c r="I87" s="125"/>
      <c r="J87" s="125">
        <v>95062</v>
      </c>
      <c r="K87" s="125"/>
      <c r="L87" s="125"/>
      <c r="M87" s="125"/>
      <c r="N87" s="125"/>
      <c r="O87" s="125"/>
      <c r="P87" s="125"/>
      <c r="Q87" s="125"/>
      <c r="R87" s="72"/>
    </row>
    <row r="88" spans="1:18" x14ac:dyDescent="0.2">
      <c r="A88" s="269" t="s">
        <v>213</v>
      </c>
      <c r="B88" s="267"/>
      <c r="C88" s="267"/>
      <c r="D88" s="267"/>
      <c r="E88" s="267"/>
      <c r="F88" s="267"/>
      <c r="G88" s="267"/>
      <c r="H88" s="267"/>
      <c r="I88" s="267"/>
      <c r="J88" s="267"/>
      <c r="K88" s="267"/>
      <c r="L88" s="267"/>
      <c r="M88" s="267"/>
      <c r="N88" s="267"/>
      <c r="O88" s="267"/>
      <c r="P88" s="267"/>
      <c r="Q88" s="267"/>
      <c r="R88" s="72"/>
    </row>
    <row r="89" spans="1:18" ht="36" x14ac:dyDescent="0.2">
      <c r="A89" s="117">
        <v>54</v>
      </c>
      <c r="B89" s="120" t="s">
        <v>214</v>
      </c>
      <c r="C89" s="121" t="s">
        <v>215</v>
      </c>
      <c r="D89" s="122" t="s">
        <v>156</v>
      </c>
      <c r="E89" s="123">
        <v>0.85</v>
      </c>
      <c r="F89" s="124">
        <v>198.3</v>
      </c>
      <c r="G89" s="124">
        <v>83.24</v>
      </c>
      <c r="H89" s="124">
        <v>92.33</v>
      </c>
      <c r="I89" s="124">
        <v>5.28</v>
      </c>
      <c r="J89" s="125">
        <v>169</v>
      </c>
      <c r="K89" s="125">
        <v>71</v>
      </c>
      <c r="L89" s="125">
        <v>78</v>
      </c>
      <c r="M89" s="125">
        <v>4</v>
      </c>
      <c r="N89" s="125">
        <v>6.67</v>
      </c>
      <c r="O89" s="125">
        <v>5.67</v>
      </c>
      <c r="P89" s="125">
        <v>0.28999999999999998</v>
      </c>
      <c r="Q89" s="125">
        <v>0.25</v>
      </c>
      <c r="R89" s="72"/>
    </row>
    <row r="90" spans="1:18" ht="60" x14ac:dyDescent="0.2">
      <c r="A90" s="117">
        <v>55</v>
      </c>
      <c r="B90" s="120" t="s">
        <v>216</v>
      </c>
      <c r="C90" s="121" t="s">
        <v>217</v>
      </c>
      <c r="D90" s="122" t="s">
        <v>218</v>
      </c>
      <c r="E90" s="123">
        <v>8.5</v>
      </c>
      <c r="F90" s="124">
        <v>167.43</v>
      </c>
      <c r="G90" s="125"/>
      <c r="H90" s="125"/>
      <c r="I90" s="125"/>
      <c r="J90" s="125">
        <v>1423</v>
      </c>
      <c r="K90" s="125"/>
      <c r="L90" s="125"/>
      <c r="M90" s="125"/>
      <c r="N90" s="125"/>
      <c r="O90" s="125"/>
      <c r="P90" s="125"/>
      <c r="Q90" s="125"/>
      <c r="R90" s="72"/>
    </row>
    <row r="91" spans="1:18" ht="24" x14ac:dyDescent="0.2">
      <c r="A91" s="117">
        <v>56</v>
      </c>
      <c r="B91" s="120" t="s">
        <v>219</v>
      </c>
      <c r="C91" s="121" t="s">
        <v>220</v>
      </c>
      <c r="D91" s="122" t="s">
        <v>159</v>
      </c>
      <c r="E91" s="123">
        <v>1.1999999999999999E-3</v>
      </c>
      <c r="F91" s="124">
        <v>10612.72</v>
      </c>
      <c r="G91" s="125"/>
      <c r="H91" s="125"/>
      <c r="I91" s="125"/>
      <c r="J91" s="125">
        <v>13</v>
      </c>
      <c r="K91" s="125"/>
      <c r="L91" s="125"/>
      <c r="M91" s="125"/>
      <c r="N91" s="125"/>
      <c r="O91" s="125"/>
      <c r="P91" s="125"/>
      <c r="Q91" s="125"/>
      <c r="R91" s="72"/>
    </row>
    <row r="92" spans="1:18" x14ac:dyDescent="0.2">
      <c r="A92" s="117">
        <v>57</v>
      </c>
      <c r="B92" s="120" t="s">
        <v>221</v>
      </c>
      <c r="C92" s="121" t="s">
        <v>222</v>
      </c>
      <c r="D92" s="122" t="s">
        <v>148</v>
      </c>
      <c r="E92" s="128">
        <v>32</v>
      </c>
      <c r="F92" s="124">
        <v>18.649999999999999</v>
      </c>
      <c r="G92" s="125"/>
      <c r="H92" s="125"/>
      <c r="I92" s="125"/>
      <c r="J92" s="125">
        <v>597</v>
      </c>
      <c r="K92" s="125"/>
      <c r="L92" s="125"/>
      <c r="M92" s="125"/>
      <c r="N92" s="125"/>
      <c r="O92" s="125"/>
      <c r="P92" s="125"/>
      <c r="Q92" s="125"/>
      <c r="R92" s="72"/>
    </row>
    <row r="93" spans="1:18" x14ac:dyDescent="0.2">
      <c r="A93" s="117">
        <v>58</v>
      </c>
      <c r="B93" s="120" t="s">
        <v>223</v>
      </c>
      <c r="C93" s="121" t="s">
        <v>224</v>
      </c>
      <c r="D93" s="122" t="s">
        <v>225</v>
      </c>
      <c r="E93" s="123">
        <v>0.18</v>
      </c>
      <c r="F93" s="124">
        <v>2975</v>
      </c>
      <c r="G93" s="125"/>
      <c r="H93" s="125"/>
      <c r="I93" s="125"/>
      <c r="J93" s="125">
        <v>536</v>
      </c>
      <c r="K93" s="125"/>
      <c r="L93" s="125"/>
      <c r="M93" s="125"/>
      <c r="N93" s="125"/>
      <c r="O93" s="125"/>
      <c r="P93" s="125"/>
      <c r="Q93" s="125"/>
      <c r="R93" s="72"/>
    </row>
    <row r="94" spans="1:18" x14ac:dyDescent="0.2">
      <c r="A94" s="269" t="s">
        <v>118</v>
      </c>
      <c r="B94" s="267"/>
      <c r="C94" s="267"/>
      <c r="D94" s="267"/>
      <c r="E94" s="267"/>
      <c r="F94" s="267"/>
      <c r="G94" s="267"/>
      <c r="H94" s="267"/>
      <c r="I94" s="267"/>
      <c r="J94" s="124">
        <v>367766</v>
      </c>
      <c r="K94" s="124">
        <v>47713</v>
      </c>
      <c r="L94" s="124">
        <v>18434</v>
      </c>
      <c r="M94" s="124">
        <v>320</v>
      </c>
      <c r="N94" s="125"/>
      <c r="O94" s="124">
        <v>3758.51</v>
      </c>
      <c r="P94" s="125"/>
      <c r="Q94" s="124">
        <v>17.79</v>
      </c>
      <c r="R94" s="72"/>
    </row>
    <row r="95" spans="1:18" x14ac:dyDescent="0.2">
      <c r="A95" s="269" t="s">
        <v>119</v>
      </c>
      <c r="B95" s="267"/>
      <c r="C95" s="267"/>
      <c r="D95" s="267"/>
      <c r="E95" s="267"/>
      <c r="F95" s="267"/>
      <c r="G95" s="267"/>
      <c r="H95" s="267"/>
      <c r="I95" s="267"/>
      <c r="J95" s="124">
        <v>405795</v>
      </c>
      <c r="K95" s="124">
        <v>71332</v>
      </c>
      <c r="L95" s="124">
        <v>28764</v>
      </c>
      <c r="M95" s="124">
        <v>517</v>
      </c>
      <c r="N95" s="125"/>
      <c r="O95" s="124">
        <v>5386.2</v>
      </c>
      <c r="P95" s="125"/>
      <c r="Q95" s="124">
        <v>27.43</v>
      </c>
      <c r="R95" s="72"/>
    </row>
    <row r="96" spans="1:18" x14ac:dyDescent="0.2">
      <c r="A96" s="269" t="s">
        <v>120</v>
      </c>
      <c r="B96" s="267"/>
      <c r="C96" s="267"/>
      <c r="D96" s="267"/>
      <c r="E96" s="267"/>
      <c r="F96" s="267"/>
      <c r="G96" s="267"/>
      <c r="H96" s="267"/>
      <c r="I96" s="267"/>
      <c r="J96" s="124">
        <v>75748</v>
      </c>
      <c r="K96" s="125"/>
      <c r="L96" s="125"/>
      <c r="M96" s="125"/>
      <c r="N96" s="125"/>
      <c r="O96" s="125"/>
      <c r="P96" s="125"/>
      <c r="Q96" s="125"/>
      <c r="R96" s="72"/>
    </row>
    <row r="97" spans="1:18" x14ac:dyDescent="0.2">
      <c r="A97" s="269" t="s">
        <v>121</v>
      </c>
      <c r="B97" s="267"/>
      <c r="C97" s="267"/>
      <c r="D97" s="267"/>
      <c r="E97" s="267"/>
      <c r="F97" s="267"/>
      <c r="G97" s="267"/>
      <c r="H97" s="267"/>
      <c r="I97" s="267"/>
      <c r="J97" s="124">
        <v>48991</v>
      </c>
      <c r="K97" s="125"/>
      <c r="L97" s="125"/>
      <c r="M97" s="125"/>
      <c r="N97" s="125"/>
      <c r="O97" s="125"/>
      <c r="P97" s="125"/>
      <c r="Q97" s="125"/>
      <c r="R97" s="72"/>
    </row>
    <row r="98" spans="1:18" x14ac:dyDescent="0.2">
      <c r="A98" s="266" t="s">
        <v>226</v>
      </c>
      <c r="B98" s="267"/>
      <c r="C98" s="267"/>
      <c r="D98" s="267"/>
      <c r="E98" s="267"/>
      <c r="F98" s="267"/>
      <c r="G98" s="267"/>
      <c r="H98" s="267"/>
      <c r="I98" s="267"/>
      <c r="J98" s="127">
        <v>530534</v>
      </c>
      <c r="K98" s="125"/>
      <c r="L98" s="125"/>
      <c r="M98" s="125"/>
      <c r="N98" s="125"/>
      <c r="O98" s="127">
        <v>5386.2</v>
      </c>
      <c r="P98" s="125"/>
      <c r="Q98" s="127">
        <v>27.43</v>
      </c>
      <c r="R98" s="72"/>
    </row>
    <row r="99" spans="1:18" x14ac:dyDescent="0.2">
      <c r="A99" s="268" t="s">
        <v>227</v>
      </c>
      <c r="B99" s="267"/>
      <c r="C99" s="267"/>
      <c r="D99" s="267"/>
      <c r="E99" s="267"/>
      <c r="F99" s="267"/>
      <c r="G99" s="267"/>
      <c r="H99" s="267"/>
      <c r="I99" s="267"/>
      <c r="J99" s="267"/>
      <c r="K99" s="267"/>
      <c r="L99" s="267"/>
      <c r="M99" s="267"/>
      <c r="N99" s="267"/>
      <c r="O99" s="267"/>
      <c r="P99" s="267"/>
      <c r="Q99" s="267"/>
      <c r="R99" s="72"/>
    </row>
    <row r="100" spans="1:18" ht="48" x14ac:dyDescent="0.2">
      <c r="A100" s="117">
        <v>59</v>
      </c>
      <c r="B100" s="120" t="s">
        <v>228</v>
      </c>
      <c r="C100" s="121" t="s">
        <v>229</v>
      </c>
      <c r="D100" s="122" t="s">
        <v>83</v>
      </c>
      <c r="E100" s="123">
        <v>0.95</v>
      </c>
      <c r="F100" s="124">
        <v>12354.54</v>
      </c>
      <c r="G100" s="124">
        <v>8541.8799999999992</v>
      </c>
      <c r="H100" s="125"/>
      <c r="I100" s="125"/>
      <c r="J100" s="125">
        <v>11737</v>
      </c>
      <c r="K100" s="125">
        <v>8115</v>
      </c>
      <c r="L100" s="125"/>
      <c r="M100" s="125"/>
      <c r="N100" s="125">
        <v>652.54999999999995</v>
      </c>
      <c r="O100" s="125">
        <v>619.91999999999996</v>
      </c>
      <c r="P100" s="125"/>
      <c r="Q100" s="125"/>
      <c r="R100" s="72"/>
    </row>
    <row r="101" spans="1:18" ht="60" x14ac:dyDescent="0.2">
      <c r="A101" s="117">
        <v>60</v>
      </c>
      <c r="B101" s="120" t="s">
        <v>230</v>
      </c>
      <c r="C101" s="121" t="s">
        <v>231</v>
      </c>
      <c r="D101" s="122" t="s">
        <v>83</v>
      </c>
      <c r="E101" s="123">
        <v>0.65</v>
      </c>
      <c r="F101" s="124">
        <v>3935.28</v>
      </c>
      <c r="G101" s="124">
        <v>2486.67</v>
      </c>
      <c r="H101" s="124">
        <v>1.37</v>
      </c>
      <c r="I101" s="125"/>
      <c r="J101" s="125">
        <v>2558</v>
      </c>
      <c r="K101" s="125">
        <v>1616</v>
      </c>
      <c r="L101" s="125">
        <v>1</v>
      </c>
      <c r="M101" s="125"/>
      <c r="N101" s="125">
        <v>201.84</v>
      </c>
      <c r="O101" s="125">
        <v>131.19999999999999</v>
      </c>
      <c r="P101" s="125"/>
      <c r="Q101" s="125"/>
      <c r="R101" s="72"/>
    </row>
    <row r="102" spans="1:18" ht="33.75" x14ac:dyDescent="0.2">
      <c r="A102" s="117">
        <v>61</v>
      </c>
      <c r="B102" s="120" t="s">
        <v>232</v>
      </c>
      <c r="C102" s="121" t="s">
        <v>233</v>
      </c>
      <c r="D102" s="122" t="s">
        <v>83</v>
      </c>
      <c r="E102" s="123">
        <v>1.6</v>
      </c>
      <c r="F102" s="124">
        <v>735.37</v>
      </c>
      <c r="G102" s="124">
        <v>208.13</v>
      </c>
      <c r="H102" s="124">
        <v>487.77</v>
      </c>
      <c r="I102" s="125"/>
      <c r="J102" s="125">
        <v>1177</v>
      </c>
      <c r="K102" s="125">
        <v>333</v>
      </c>
      <c r="L102" s="125">
        <v>780</v>
      </c>
      <c r="M102" s="125"/>
      <c r="N102" s="125">
        <v>15.9</v>
      </c>
      <c r="O102" s="125">
        <v>25.44</v>
      </c>
      <c r="P102" s="125"/>
      <c r="Q102" s="125"/>
      <c r="R102" s="72"/>
    </row>
    <row r="103" spans="1:18" ht="24" x14ac:dyDescent="0.2">
      <c r="A103" s="117">
        <v>62</v>
      </c>
      <c r="B103" s="120" t="s">
        <v>234</v>
      </c>
      <c r="C103" s="121" t="s">
        <v>235</v>
      </c>
      <c r="D103" s="122" t="s">
        <v>159</v>
      </c>
      <c r="E103" s="128">
        <v>6.08E-2</v>
      </c>
      <c r="F103" s="124">
        <v>25835</v>
      </c>
      <c r="G103" s="125"/>
      <c r="H103" s="125"/>
      <c r="I103" s="125"/>
      <c r="J103" s="125">
        <v>1571</v>
      </c>
      <c r="K103" s="125"/>
      <c r="L103" s="125"/>
      <c r="M103" s="125"/>
      <c r="N103" s="125"/>
      <c r="O103" s="125"/>
      <c r="P103" s="125"/>
      <c r="Q103" s="125"/>
      <c r="R103" s="72"/>
    </row>
    <row r="104" spans="1:18" x14ac:dyDescent="0.2">
      <c r="A104" s="269" t="s">
        <v>236</v>
      </c>
      <c r="B104" s="267"/>
      <c r="C104" s="267"/>
      <c r="D104" s="267"/>
      <c r="E104" s="267"/>
      <c r="F104" s="267"/>
      <c r="G104" s="267"/>
      <c r="H104" s="267"/>
      <c r="I104" s="267"/>
      <c r="J104" s="267"/>
      <c r="K104" s="267"/>
      <c r="L104" s="267"/>
      <c r="M104" s="267"/>
      <c r="N104" s="267"/>
      <c r="O104" s="267"/>
      <c r="P104" s="267"/>
      <c r="Q104" s="267"/>
      <c r="R104" s="72"/>
    </row>
    <row r="105" spans="1:18" ht="33.75" x14ac:dyDescent="0.2">
      <c r="A105" s="117">
        <v>63</v>
      </c>
      <c r="B105" s="120" t="s">
        <v>237</v>
      </c>
      <c r="C105" s="121" t="s">
        <v>238</v>
      </c>
      <c r="D105" s="122" t="s">
        <v>83</v>
      </c>
      <c r="E105" s="123">
        <v>0.57999999999999996</v>
      </c>
      <c r="F105" s="124">
        <v>131.86000000000001</v>
      </c>
      <c r="G105" s="124">
        <v>79.650000000000006</v>
      </c>
      <c r="H105" s="124">
        <v>10.15</v>
      </c>
      <c r="I105" s="124">
        <v>0.16</v>
      </c>
      <c r="J105" s="125">
        <v>76</v>
      </c>
      <c r="K105" s="125">
        <v>46</v>
      </c>
      <c r="L105" s="125">
        <v>6</v>
      </c>
      <c r="M105" s="125"/>
      <c r="N105" s="125">
        <v>5.31</v>
      </c>
      <c r="O105" s="125">
        <v>3.08</v>
      </c>
      <c r="P105" s="125">
        <v>0.01</v>
      </c>
      <c r="Q105" s="125">
        <v>0.01</v>
      </c>
      <c r="R105" s="72"/>
    </row>
    <row r="106" spans="1:18" ht="36" x14ac:dyDescent="0.2">
      <c r="A106" s="117">
        <v>64</v>
      </c>
      <c r="B106" s="120" t="s">
        <v>126</v>
      </c>
      <c r="C106" s="121" t="s">
        <v>239</v>
      </c>
      <c r="D106" s="122" t="s">
        <v>128</v>
      </c>
      <c r="E106" s="123">
        <v>8.6999999999999993</v>
      </c>
      <c r="F106" s="124" t="s">
        <v>240</v>
      </c>
      <c r="G106" s="125"/>
      <c r="H106" s="125"/>
      <c r="I106" s="125"/>
      <c r="J106" s="125">
        <v>269</v>
      </c>
      <c r="K106" s="125"/>
      <c r="L106" s="125"/>
      <c r="M106" s="125"/>
      <c r="N106" s="125"/>
      <c r="O106" s="125"/>
      <c r="P106" s="125"/>
      <c r="Q106" s="125"/>
      <c r="R106" s="72"/>
    </row>
    <row r="107" spans="1:18" ht="53.25" x14ac:dyDescent="0.2">
      <c r="A107" s="117">
        <v>65</v>
      </c>
      <c r="B107" s="120" t="s">
        <v>241</v>
      </c>
      <c r="C107" s="121" t="s">
        <v>242</v>
      </c>
      <c r="D107" s="122" t="s">
        <v>83</v>
      </c>
      <c r="E107" s="123">
        <v>0.57999999999999996</v>
      </c>
      <c r="F107" s="124">
        <v>154.9</v>
      </c>
      <c r="G107" s="124">
        <v>73.62</v>
      </c>
      <c r="H107" s="124">
        <v>26.6</v>
      </c>
      <c r="I107" s="124">
        <v>0.32</v>
      </c>
      <c r="J107" s="125">
        <v>90</v>
      </c>
      <c r="K107" s="125">
        <v>43</v>
      </c>
      <c r="L107" s="125">
        <v>15</v>
      </c>
      <c r="M107" s="125"/>
      <c r="N107" s="125">
        <v>5.76</v>
      </c>
      <c r="O107" s="125">
        <v>3.34</v>
      </c>
      <c r="P107" s="125">
        <v>0.02</v>
      </c>
      <c r="Q107" s="125">
        <v>0.01</v>
      </c>
      <c r="R107" s="72"/>
    </row>
    <row r="108" spans="1:18" ht="36" x14ac:dyDescent="0.2">
      <c r="A108" s="117">
        <v>66</v>
      </c>
      <c r="B108" s="120" t="s">
        <v>126</v>
      </c>
      <c r="C108" s="121" t="s">
        <v>243</v>
      </c>
      <c r="D108" s="122" t="s">
        <v>128</v>
      </c>
      <c r="E108" s="123">
        <v>11.6</v>
      </c>
      <c r="F108" s="124" t="s">
        <v>244</v>
      </c>
      <c r="G108" s="125"/>
      <c r="H108" s="125"/>
      <c r="I108" s="125"/>
      <c r="J108" s="125">
        <v>367</v>
      </c>
      <c r="K108" s="125"/>
      <c r="L108" s="125"/>
      <c r="M108" s="125"/>
      <c r="N108" s="125"/>
      <c r="O108" s="125"/>
      <c r="P108" s="125"/>
      <c r="Q108" s="125"/>
      <c r="R108" s="72"/>
    </row>
    <row r="109" spans="1:18" x14ac:dyDescent="0.2">
      <c r="A109" s="269" t="s">
        <v>118</v>
      </c>
      <c r="B109" s="267"/>
      <c r="C109" s="267"/>
      <c r="D109" s="267"/>
      <c r="E109" s="267"/>
      <c r="F109" s="267"/>
      <c r="G109" s="267"/>
      <c r="H109" s="267"/>
      <c r="I109" s="267"/>
      <c r="J109" s="124">
        <v>17845</v>
      </c>
      <c r="K109" s="124">
        <v>10153</v>
      </c>
      <c r="L109" s="124">
        <v>802</v>
      </c>
      <c r="M109" s="125"/>
      <c r="N109" s="125"/>
      <c r="O109" s="124">
        <v>782.98</v>
      </c>
      <c r="P109" s="125"/>
      <c r="Q109" s="124">
        <v>0.02</v>
      </c>
      <c r="R109" s="72"/>
    </row>
    <row r="110" spans="1:18" x14ac:dyDescent="0.2">
      <c r="A110" s="269" t="s">
        <v>119</v>
      </c>
      <c r="B110" s="267"/>
      <c r="C110" s="267"/>
      <c r="D110" s="267"/>
      <c r="E110" s="267"/>
      <c r="F110" s="267"/>
      <c r="G110" s="267"/>
      <c r="H110" s="267"/>
      <c r="I110" s="267"/>
      <c r="J110" s="124">
        <v>21462</v>
      </c>
      <c r="K110" s="124">
        <v>13319</v>
      </c>
      <c r="L110" s="124">
        <v>1253</v>
      </c>
      <c r="M110" s="125"/>
      <c r="N110" s="125"/>
      <c r="O110" s="124">
        <v>984.71</v>
      </c>
      <c r="P110" s="125"/>
      <c r="Q110" s="124">
        <v>0.04</v>
      </c>
      <c r="R110" s="72"/>
    </row>
    <row r="111" spans="1:18" x14ac:dyDescent="0.2">
      <c r="A111" s="269" t="s">
        <v>120</v>
      </c>
      <c r="B111" s="267"/>
      <c r="C111" s="267"/>
      <c r="D111" s="267"/>
      <c r="E111" s="267"/>
      <c r="F111" s="267"/>
      <c r="G111" s="267"/>
      <c r="H111" s="267"/>
      <c r="I111" s="267"/>
      <c r="J111" s="124">
        <v>10667</v>
      </c>
      <c r="K111" s="125"/>
      <c r="L111" s="125"/>
      <c r="M111" s="125"/>
      <c r="N111" s="125"/>
      <c r="O111" s="125"/>
      <c r="P111" s="125"/>
      <c r="Q111" s="125"/>
      <c r="R111" s="72"/>
    </row>
    <row r="112" spans="1:18" x14ac:dyDescent="0.2">
      <c r="A112" s="269" t="s">
        <v>121</v>
      </c>
      <c r="B112" s="267"/>
      <c r="C112" s="267"/>
      <c r="D112" s="267"/>
      <c r="E112" s="267"/>
      <c r="F112" s="267"/>
      <c r="G112" s="267"/>
      <c r="H112" s="267"/>
      <c r="I112" s="267"/>
      <c r="J112" s="124">
        <v>6711</v>
      </c>
      <c r="K112" s="125"/>
      <c r="L112" s="125"/>
      <c r="M112" s="125"/>
      <c r="N112" s="125"/>
      <c r="O112" s="125"/>
      <c r="P112" s="125"/>
      <c r="Q112" s="125"/>
      <c r="R112" s="72"/>
    </row>
    <row r="113" spans="1:18" x14ac:dyDescent="0.2">
      <c r="A113" s="266" t="s">
        <v>245</v>
      </c>
      <c r="B113" s="267"/>
      <c r="C113" s="267"/>
      <c r="D113" s="267"/>
      <c r="E113" s="267"/>
      <c r="F113" s="267"/>
      <c r="G113" s="267"/>
      <c r="H113" s="267"/>
      <c r="I113" s="267"/>
      <c r="J113" s="127">
        <v>38840</v>
      </c>
      <c r="K113" s="125"/>
      <c r="L113" s="125"/>
      <c r="M113" s="125"/>
      <c r="N113" s="125"/>
      <c r="O113" s="127">
        <v>984.71</v>
      </c>
      <c r="P113" s="125"/>
      <c r="Q113" s="127">
        <v>0.04</v>
      </c>
      <c r="R113" s="72"/>
    </row>
    <row r="114" spans="1:18" x14ac:dyDescent="0.2">
      <c r="A114" s="270" t="s">
        <v>246</v>
      </c>
      <c r="B114" s="271"/>
      <c r="C114" s="271"/>
      <c r="D114" s="271"/>
      <c r="E114" s="271"/>
      <c r="F114" s="271"/>
      <c r="G114" s="271"/>
      <c r="H114" s="271"/>
      <c r="I114" s="271"/>
      <c r="J114" s="271"/>
      <c r="K114" s="271"/>
      <c r="L114" s="271"/>
      <c r="M114" s="271"/>
      <c r="N114" s="271"/>
      <c r="O114" s="271"/>
      <c r="P114" s="271"/>
      <c r="Q114" s="271"/>
      <c r="R114" s="72"/>
    </row>
    <row r="115" spans="1:18" x14ac:dyDescent="0.2">
      <c r="A115" s="269" t="s">
        <v>247</v>
      </c>
      <c r="B115" s="267"/>
      <c r="C115" s="267"/>
      <c r="D115" s="267"/>
      <c r="E115" s="267"/>
      <c r="F115" s="267"/>
      <c r="G115" s="267"/>
      <c r="H115" s="267"/>
      <c r="I115" s="267"/>
      <c r="J115" s="124">
        <v>451549</v>
      </c>
      <c r="K115" s="124">
        <v>106485</v>
      </c>
      <c r="L115" s="124">
        <v>24848</v>
      </c>
      <c r="M115" s="124">
        <v>431</v>
      </c>
      <c r="N115" s="125"/>
      <c r="O115" s="124">
        <v>8262.0400000000009</v>
      </c>
      <c r="P115" s="125"/>
      <c r="Q115" s="124">
        <v>23.95</v>
      </c>
      <c r="R115" s="72"/>
    </row>
    <row r="116" spans="1:18" x14ac:dyDescent="0.2">
      <c r="A116" s="269" t="s">
        <v>248</v>
      </c>
      <c r="B116" s="267"/>
      <c r="C116" s="267"/>
      <c r="D116" s="267"/>
      <c r="E116" s="267"/>
      <c r="F116" s="267"/>
      <c r="G116" s="267"/>
      <c r="H116" s="267"/>
      <c r="I116" s="267"/>
      <c r="J116" s="124">
        <v>506747</v>
      </c>
      <c r="K116" s="124">
        <v>146309</v>
      </c>
      <c r="L116" s="124">
        <v>36142</v>
      </c>
      <c r="M116" s="124">
        <v>662</v>
      </c>
      <c r="N116" s="125"/>
      <c r="O116" s="124">
        <v>11021.6</v>
      </c>
      <c r="P116" s="125"/>
      <c r="Q116" s="124">
        <v>35.14</v>
      </c>
      <c r="R116" s="72"/>
    </row>
    <row r="117" spans="1:18" x14ac:dyDescent="0.2">
      <c r="A117" s="269" t="s">
        <v>249</v>
      </c>
      <c r="B117" s="267"/>
      <c r="C117" s="267"/>
      <c r="D117" s="267"/>
      <c r="E117" s="267"/>
      <c r="F117" s="267"/>
      <c r="G117" s="267"/>
      <c r="H117" s="267"/>
      <c r="I117" s="267"/>
      <c r="J117" s="125"/>
      <c r="K117" s="125"/>
      <c r="L117" s="125"/>
      <c r="M117" s="125"/>
      <c r="N117" s="125"/>
      <c r="O117" s="125"/>
      <c r="P117" s="125"/>
      <c r="Q117" s="125"/>
      <c r="R117" s="72"/>
    </row>
    <row r="118" spans="1:18" x14ac:dyDescent="0.2">
      <c r="A118" s="269" t="s">
        <v>250</v>
      </c>
      <c r="B118" s="267"/>
      <c r="C118" s="267"/>
      <c r="D118" s="267"/>
      <c r="E118" s="267"/>
      <c r="F118" s="267"/>
      <c r="G118" s="267"/>
      <c r="H118" s="267"/>
      <c r="I118" s="267"/>
      <c r="J118" s="124">
        <v>4597</v>
      </c>
      <c r="K118" s="124">
        <v>4579</v>
      </c>
      <c r="L118" s="124">
        <v>19</v>
      </c>
      <c r="M118" s="124">
        <v>19</v>
      </c>
      <c r="N118" s="125"/>
      <c r="O118" s="125"/>
      <c r="P118" s="125"/>
      <c r="Q118" s="125"/>
      <c r="R118" s="72"/>
    </row>
    <row r="119" spans="1:18" x14ac:dyDescent="0.2">
      <c r="A119" s="269" t="s">
        <v>251</v>
      </c>
      <c r="B119" s="267"/>
      <c r="C119" s="267"/>
      <c r="D119" s="267"/>
      <c r="E119" s="267"/>
      <c r="F119" s="267"/>
      <c r="G119" s="267"/>
      <c r="H119" s="267"/>
      <c r="I119" s="267"/>
      <c r="J119" s="124">
        <v>4080</v>
      </c>
      <c r="K119" s="125"/>
      <c r="L119" s="125"/>
      <c r="M119" s="125"/>
      <c r="N119" s="125"/>
      <c r="O119" s="125"/>
      <c r="P119" s="125"/>
      <c r="Q119" s="125"/>
      <c r="R119" s="72"/>
    </row>
    <row r="120" spans="1:18" x14ac:dyDescent="0.2">
      <c r="A120" s="269" t="s">
        <v>252</v>
      </c>
      <c r="B120" s="267"/>
      <c r="C120" s="267"/>
      <c r="D120" s="267"/>
      <c r="E120" s="267"/>
      <c r="F120" s="267"/>
      <c r="G120" s="267"/>
      <c r="H120" s="267"/>
      <c r="I120" s="267"/>
      <c r="J120" s="124">
        <v>12131</v>
      </c>
      <c r="K120" s="124">
        <v>7368</v>
      </c>
      <c r="L120" s="124">
        <v>4763</v>
      </c>
      <c r="M120" s="124">
        <v>79</v>
      </c>
      <c r="N120" s="125"/>
      <c r="O120" s="124">
        <v>555.23099999999999</v>
      </c>
      <c r="P120" s="125"/>
      <c r="Q120" s="124">
        <v>4.1475</v>
      </c>
      <c r="R120" s="72"/>
    </row>
    <row r="121" spans="1:18" x14ac:dyDescent="0.2">
      <c r="A121" s="269" t="s">
        <v>253</v>
      </c>
      <c r="B121" s="267"/>
      <c r="C121" s="267"/>
      <c r="D121" s="267"/>
      <c r="E121" s="267"/>
      <c r="F121" s="267"/>
      <c r="G121" s="267"/>
      <c r="H121" s="267"/>
      <c r="I121" s="267"/>
      <c r="J121" s="124">
        <v>34390</v>
      </c>
      <c r="K121" s="124">
        <v>27878</v>
      </c>
      <c r="L121" s="124">
        <v>6511</v>
      </c>
      <c r="M121" s="124">
        <v>132</v>
      </c>
      <c r="N121" s="125"/>
      <c r="O121" s="124">
        <v>2204.3175000000001</v>
      </c>
      <c r="P121" s="125"/>
      <c r="Q121" s="124">
        <v>7.0274999999999999</v>
      </c>
      <c r="R121" s="72"/>
    </row>
    <row r="122" spans="1:18" x14ac:dyDescent="0.2">
      <c r="A122" s="269" t="s">
        <v>120</v>
      </c>
      <c r="B122" s="267"/>
      <c r="C122" s="267"/>
      <c r="D122" s="267"/>
      <c r="E122" s="267"/>
      <c r="F122" s="267"/>
      <c r="G122" s="267"/>
      <c r="H122" s="267"/>
      <c r="I122" s="267"/>
      <c r="J122" s="124">
        <v>129663</v>
      </c>
      <c r="K122" s="125"/>
      <c r="L122" s="125"/>
      <c r="M122" s="125"/>
      <c r="N122" s="125"/>
      <c r="O122" s="125"/>
      <c r="P122" s="125"/>
      <c r="Q122" s="125"/>
      <c r="R122" s="72"/>
    </row>
    <row r="123" spans="1:18" x14ac:dyDescent="0.2">
      <c r="A123" s="269" t="s">
        <v>249</v>
      </c>
      <c r="B123" s="267"/>
      <c r="C123" s="267"/>
      <c r="D123" s="267"/>
      <c r="E123" s="267"/>
      <c r="F123" s="267"/>
      <c r="G123" s="267"/>
      <c r="H123" s="267"/>
      <c r="I123" s="267"/>
      <c r="J123" s="125"/>
      <c r="K123" s="125"/>
      <c r="L123" s="125"/>
      <c r="M123" s="125"/>
      <c r="N123" s="125"/>
      <c r="O123" s="125"/>
      <c r="P123" s="125"/>
      <c r="Q123" s="125"/>
      <c r="R123" s="72"/>
    </row>
    <row r="124" spans="1:18" x14ac:dyDescent="0.2">
      <c r="A124" s="269" t="s">
        <v>254</v>
      </c>
      <c r="B124" s="267"/>
      <c r="C124" s="267"/>
      <c r="D124" s="267"/>
      <c r="E124" s="267"/>
      <c r="F124" s="267"/>
      <c r="G124" s="267"/>
      <c r="H124" s="267"/>
      <c r="I124" s="267"/>
      <c r="J124" s="124">
        <v>21548</v>
      </c>
      <c r="K124" s="125"/>
      <c r="L124" s="125"/>
      <c r="M124" s="125"/>
      <c r="N124" s="125"/>
      <c r="O124" s="125"/>
      <c r="P124" s="125"/>
      <c r="Q124" s="125"/>
      <c r="R124" s="72"/>
    </row>
    <row r="125" spans="1:18" x14ac:dyDescent="0.2">
      <c r="A125" s="269" t="s">
        <v>255</v>
      </c>
      <c r="B125" s="267"/>
      <c r="C125" s="267"/>
      <c r="D125" s="267"/>
      <c r="E125" s="267"/>
      <c r="F125" s="267"/>
      <c r="G125" s="267"/>
      <c r="H125" s="267"/>
      <c r="I125" s="267"/>
      <c r="J125" s="124">
        <v>507</v>
      </c>
      <c r="K125" s="125"/>
      <c r="L125" s="125"/>
      <c r="M125" s="125"/>
      <c r="N125" s="125"/>
      <c r="O125" s="125"/>
      <c r="P125" s="125"/>
      <c r="Q125" s="125"/>
      <c r="R125" s="72"/>
    </row>
    <row r="126" spans="1:18" x14ac:dyDescent="0.2">
      <c r="A126" s="269" t="s">
        <v>256</v>
      </c>
      <c r="B126" s="267"/>
      <c r="C126" s="267"/>
      <c r="D126" s="267"/>
      <c r="E126" s="267"/>
      <c r="F126" s="267"/>
      <c r="G126" s="267"/>
      <c r="H126" s="267"/>
      <c r="I126" s="267"/>
      <c r="J126" s="124">
        <v>10022</v>
      </c>
      <c r="K126" s="125"/>
      <c r="L126" s="125"/>
      <c r="M126" s="125"/>
      <c r="N126" s="125"/>
      <c r="O126" s="125"/>
      <c r="P126" s="125"/>
      <c r="Q126" s="125"/>
      <c r="R126" s="72"/>
    </row>
    <row r="127" spans="1:18" x14ac:dyDescent="0.2">
      <c r="A127" s="269" t="s">
        <v>257</v>
      </c>
      <c r="B127" s="267"/>
      <c r="C127" s="267"/>
      <c r="D127" s="267"/>
      <c r="E127" s="267"/>
      <c r="F127" s="267"/>
      <c r="G127" s="267"/>
      <c r="H127" s="267"/>
      <c r="I127" s="267"/>
      <c r="J127" s="124">
        <v>22246</v>
      </c>
      <c r="K127" s="125"/>
      <c r="L127" s="125"/>
      <c r="M127" s="125"/>
      <c r="N127" s="125"/>
      <c r="O127" s="125"/>
      <c r="P127" s="125"/>
      <c r="Q127" s="125"/>
      <c r="R127" s="72"/>
    </row>
    <row r="128" spans="1:18" x14ac:dyDescent="0.2">
      <c r="A128" s="269" t="s">
        <v>258</v>
      </c>
      <c r="B128" s="267"/>
      <c r="C128" s="267"/>
      <c r="D128" s="267"/>
      <c r="E128" s="267"/>
      <c r="F128" s="267"/>
      <c r="G128" s="267"/>
      <c r="H128" s="267"/>
      <c r="I128" s="267"/>
      <c r="J128" s="124">
        <v>290</v>
      </c>
      <c r="K128" s="125"/>
      <c r="L128" s="125"/>
      <c r="M128" s="125"/>
      <c r="N128" s="125"/>
      <c r="O128" s="125"/>
      <c r="P128" s="125"/>
      <c r="Q128" s="125"/>
      <c r="R128" s="72"/>
    </row>
    <row r="129" spans="1:18" x14ac:dyDescent="0.2">
      <c r="A129" s="269" t="s">
        <v>259</v>
      </c>
      <c r="B129" s="267"/>
      <c r="C129" s="267"/>
      <c r="D129" s="267"/>
      <c r="E129" s="267"/>
      <c r="F129" s="267"/>
      <c r="G129" s="267"/>
      <c r="H129" s="267"/>
      <c r="I129" s="267"/>
      <c r="J129" s="124">
        <v>48884</v>
      </c>
      <c r="K129" s="125"/>
      <c r="L129" s="125"/>
      <c r="M129" s="125"/>
      <c r="N129" s="125"/>
      <c r="O129" s="125"/>
      <c r="P129" s="125"/>
      <c r="Q129" s="125"/>
      <c r="R129" s="72"/>
    </row>
    <row r="130" spans="1:18" x14ac:dyDescent="0.2">
      <c r="A130" s="269" t="s">
        <v>260</v>
      </c>
      <c r="B130" s="267"/>
      <c r="C130" s="267"/>
      <c r="D130" s="267"/>
      <c r="E130" s="267"/>
      <c r="F130" s="267"/>
      <c r="G130" s="267"/>
      <c r="H130" s="267"/>
      <c r="I130" s="267"/>
      <c r="J130" s="124">
        <v>587</v>
      </c>
      <c r="K130" s="125"/>
      <c r="L130" s="125"/>
      <c r="M130" s="125"/>
      <c r="N130" s="125"/>
      <c r="O130" s="125"/>
      <c r="P130" s="125"/>
      <c r="Q130" s="125"/>
      <c r="R130" s="72"/>
    </row>
    <row r="131" spans="1:18" x14ac:dyDescent="0.2">
      <c r="A131" s="269" t="s">
        <v>261</v>
      </c>
      <c r="B131" s="267"/>
      <c r="C131" s="267"/>
      <c r="D131" s="267"/>
      <c r="E131" s="267"/>
      <c r="F131" s="267"/>
      <c r="G131" s="267"/>
      <c r="H131" s="267"/>
      <c r="I131" s="267"/>
      <c r="J131" s="124">
        <v>87</v>
      </c>
      <c r="K131" s="125"/>
      <c r="L131" s="125"/>
      <c r="M131" s="125"/>
      <c r="N131" s="125"/>
      <c r="O131" s="125"/>
      <c r="P131" s="125"/>
      <c r="Q131" s="125"/>
      <c r="R131" s="72"/>
    </row>
    <row r="132" spans="1:18" x14ac:dyDescent="0.2">
      <c r="A132" s="269" t="s">
        <v>262</v>
      </c>
      <c r="B132" s="267"/>
      <c r="C132" s="267"/>
      <c r="D132" s="267"/>
      <c r="E132" s="267"/>
      <c r="F132" s="267"/>
      <c r="G132" s="267"/>
      <c r="H132" s="267"/>
      <c r="I132" s="267"/>
      <c r="J132" s="124">
        <v>6634</v>
      </c>
      <c r="K132" s="125"/>
      <c r="L132" s="125"/>
      <c r="M132" s="125"/>
      <c r="N132" s="125"/>
      <c r="O132" s="125"/>
      <c r="P132" s="125"/>
      <c r="Q132" s="125"/>
      <c r="R132" s="72"/>
    </row>
    <row r="133" spans="1:18" x14ac:dyDescent="0.2">
      <c r="A133" s="269" t="s">
        <v>263</v>
      </c>
      <c r="B133" s="267"/>
      <c r="C133" s="267"/>
      <c r="D133" s="267"/>
      <c r="E133" s="267"/>
      <c r="F133" s="267"/>
      <c r="G133" s="267"/>
      <c r="H133" s="267"/>
      <c r="I133" s="267"/>
      <c r="J133" s="124">
        <v>18858</v>
      </c>
      <c r="K133" s="125"/>
      <c r="L133" s="125"/>
      <c r="M133" s="125"/>
      <c r="N133" s="125"/>
      <c r="O133" s="125"/>
      <c r="P133" s="125"/>
      <c r="Q133" s="125"/>
      <c r="R133" s="72"/>
    </row>
    <row r="134" spans="1:18" x14ac:dyDescent="0.2">
      <c r="A134" s="269" t="s">
        <v>121</v>
      </c>
      <c r="B134" s="267"/>
      <c r="C134" s="267"/>
      <c r="D134" s="267"/>
      <c r="E134" s="267"/>
      <c r="F134" s="267"/>
      <c r="G134" s="267"/>
      <c r="H134" s="267"/>
      <c r="I134" s="267"/>
      <c r="J134" s="124">
        <v>85611</v>
      </c>
      <c r="K134" s="125"/>
      <c r="L134" s="125"/>
      <c r="M134" s="125"/>
      <c r="N134" s="125"/>
      <c r="O134" s="125"/>
      <c r="P134" s="125"/>
      <c r="Q134" s="125"/>
      <c r="R134" s="72"/>
    </row>
    <row r="135" spans="1:18" x14ac:dyDescent="0.2">
      <c r="A135" s="269" t="s">
        <v>249</v>
      </c>
      <c r="B135" s="267"/>
      <c r="C135" s="267"/>
      <c r="D135" s="267"/>
      <c r="E135" s="267"/>
      <c r="F135" s="267"/>
      <c r="G135" s="267"/>
      <c r="H135" s="267"/>
      <c r="I135" s="267"/>
      <c r="J135" s="125"/>
      <c r="K135" s="125"/>
      <c r="L135" s="125"/>
      <c r="M135" s="125"/>
      <c r="N135" s="125"/>
      <c r="O135" s="125"/>
      <c r="P135" s="125"/>
      <c r="Q135" s="125"/>
      <c r="R135" s="72"/>
    </row>
    <row r="136" spans="1:18" x14ac:dyDescent="0.2">
      <c r="A136" s="269" t="s">
        <v>264</v>
      </c>
      <c r="B136" s="267"/>
      <c r="C136" s="267"/>
      <c r="D136" s="267"/>
      <c r="E136" s="267"/>
      <c r="F136" s="267"/>
      <c r="G136" s="267"/>
      <c r="H136" s="267"/>
      <c r="I136" s="267"/>
      <c r="J136" s="124">
        <v>12929</v>
      </c>
      <c r="K136" s="125"/>
      <c r="L136" s="125"/>
      <c r="M136" s="125"/>
      <c r="N136" s="125"/>
      <c r="O136" s="125"/>
      <c r="P136" s="125"/>
      <c r="Q136" s="125"/>
      <c r="R136" s="72"/>
    </row>
    <row r="137" spans="1:18" x14ac:dyDescent="0.2">
      <c r="A137" s="269" t="s">
        <v>265</v>
      </c>
      <c r="B137" s="267"/>
      <c r="C137" s="267"/>
      <c r="D137" s="267"/>
      <c r="E137" s="267"/>
      <c r="F137" s="267"/>
      <c r="G137" s="267"/>
      <c r="H137" s="267"/>
      <c r="I137" s="267"/>
      <c r="J137" s="124">
        <v>6668</v>
      </c>
      <c r="K137" s="125"/>
      <c r="L137" s="125"/>
      <c r="M137" s="125"/>
      <c r="N137" s="125"/>
      <c r="O137" s="125"/>
      <c r="P137" s="125"/>
      <c r="Q137" s="125"/>
      <c r="R137" s="72"/>
    </row>
    <row r="138" spans="1:18" x14ac:dyDescent="0.2">
      <c r="A138" s="269" t="s">
        <v>266</v>
      </c>
      <c r="B138" s="267"/>
      <c r="C138" s="267"/>
      <c r="D138" s="267"/>
      <c r="E138" s="267"/>
      <c r="F138" s="267"/>
      <c r="G138" s="267"/>
      <c r="H138" s="267"/>
      <c r="I138" s="267"/>
      <c r="J138" s="124">
        <v>307</v>
      </c>
      <c r="K138" s="125"/>
      <c r="L138" s="125"/>
      <c r="M138" s="125"/>
      <c r="N138" s="125"/>
      <c r="O138" s="125"/>
      <c r="P138" s="125"/>
      <c r="Q138" s="125"/>
      <c r="R138" s="72"/>
    </row>
    <row r="139" spans="1:18" x14ac:dyDescent="0.2">
      <c r="A139" s="269" t="s">
        <v>267</v>
      </c>
      <c r="B139" s="267"/>
      <c r="C139" s="267"/>
      <c r="D139" s="267"/>
      <c r="E139" s="267"/>
      <c r="F139" s="267"/>
      <c r="G139" s="267"/>
      <c r="H139" s="267"/>
      <c r="I139" s="267"/>
      <c r="J139" s="124">
        <v>3542</v>
      </c>
      <c r="K139" s="125"/>
      <c r="L139" s="125"/>
      <c r="M139" s="125"/>
      <c r="N139" s="125"/>
      <c r="O139" s="125"/>
      <c r="P139" s="125"/>
      <c r="Q139" s="125"/>
      <c r="R139" s="72"/>
    </row>
    <row r="140" spans="1:18" x14ac:dyDescent="0.2">
      <c r="A140" s="269" t="s">
        <v>268</v>
      </c>
      <c r="B140" s="267"/>
      <c r="C140" s="267"/>
      <c r="D140" s="267"/>
      <c r="E140" s="267"/>
      <c r="F140" s="267"/>
      <c r="G140" s="267"/>
      <c r="H140" s="267"/>
      <c r="I140" s="267"/>
      <c r="J140" s="124">
        <v>27637</v>
      </c>
      <c r="K140" s="125"/>
      <c r="L140" s="125"/>
      <c r="M140" s="125"/>
      <c r="N140" s="125"/>
      <c r="O140" s="125"/>
      <c r="P140" s="125"/>
      <c r="Q140" s="125"/>
      <c r="R140" s="72"/>
    </row>
    <row r="141" spans="1:18" x14ac:dyDescent="0.2">
      <c r="A141" s="269" t="s">
        <v>269</v>
      </c>
      <c r="B141" s="267"/>
      <c r="C141" s="267"/>
      <c r="D141" s="267"/>
      <c r="E141" s="267"/>
      <c r="F141" s="267"/>
      <c r="G141" s="267"/>
      <c r="H141" s="267"/>
      <c r="I141" s="267"/>
      <c r="J141" s="124">
        <v>34368</v>
      </c>
      <c r="K141" s="125"/>
      <c r="L141" s="125"/>
      <c r="M141" s="125"/>
      <c r="N141" s="125"/>
      <c r="O141" s="125"/>
      <c r="P141" s="125"/>
      <c r="Q141" s="125"/>
      <c r="R141" s="72"/>
    </row>
    <row r="142" spans="1:18" x14ac:dyDescent="0.2">
      <c r="A142" s="269" t="s">
        <v>270</v>
      </c>
      <c r="B142" s="267"/>
      <c r="C142" s="267"/>
      <c r="D142" s="267"/>
      <c r="E142" s="267"/>
      <c r="F142" s="267"/>
      <c r="G142" s="267"/>
      <c r="H142" s="267"/>
      <c r="I142" s="267"/>
      <c r="J142" s="124">
        <v>160</v>
      </c>
      <c r="K142" s="125"/>
      <c r="L142" s="125"/>
      <c r="M142" s="125"/>
      <c r="N142" s="125"/>
      <c r="O142" s="125"/>
      <c r="P142" s="125"/>
      <c r="Q142" s="125"/>
      <c r="R142" s="72"/>
    </row>
    <row r="143" spans="1:18" x14ac:dyDescent="0.2">
      <c r="A143" s="269" t="s">
        <v>271</v>
      </c>
      <c r="B143" s="267"/>
      <c r="C143" s="267"/>
      <c r="D143" s="267"/>
      <c r="E143" s="267"/>
      <c r="F143" s="267"/>
      <c r="G143" s="267"/>
      <c r="H143" s="267"/>
      <c r="I143" s="267"/>
      <c r="J143" s="124">
        <v>722021</v>
      </c>
      <c r="K143" s="125"/>
      <c r="L143" s="125"/>
      <c r="M143" s="125"/>
      <c r="N143" s="125"/>
      <c r="O143" s="124">
        <v>11021.6</v>
      </c>
      <c r="P143" s="125"/>
      <c r="Q143" s="124">
        <v>35.14</v>
      </c>
      <c r="R143" s="72"/>
    </row>
    <row r="144" spans="1:18" x14ac:dyDescent="0.2">
      <c r="A144" s="269" t="s">
        <v>272</v>
      </c>
      <c r="B144" s="267"/>
      <c r="C144" s="267"/>
      <c r="D144" s="267"/>
      <c r="E144" s="267"/>
      <c r="F144" s="267"/>
      <c r="G144" s="267"/>
      <c r="H144" s="267"/>
      <c r="I144" s="267"/>
      <c r="J144" s="125"/>
      <c r="K144" s="125"/>
      <c r="L144" s="125"/>
      <c r="M144" s="125"/>
      <c r="N144" s="125"/>
      <c r="O144" s="125"/>
      <c r="P144" s="125"/>
      <c r="Q144" s="125"/>
      <c r="R144" s="72"/>
    </row>
    <row r="145" spans="1:18" x14ac:dyDescent="0.2">
      <c r="A145" s="269" t="s">
        <v>273</v>
      </c>
      <c r="B145" s="267"/>
      <c r="C145" s="267"/>
      <c r="D145" s="267"/>
      <c r="E145" s="267"/>
      <c r="F145" s="267"/>
      <c r="G145" s="267"/>
      <c r="H145" s="267"/>
      <c r="I145" s="267"/>
      <c r="J145" s="124">
        <v>324296</v>
      </c>
      <c r="K145" s="125"/>
      <c r="L145" s="125"/>
      <c r="M145" s="125"/>
      <c r="N145" s="125"/>
      <c r="O145" s="125"/>
      <c r="P145" s="125"/>
      <c r="Q145" s="125"/>
      <c r="R145" s="72"/>
    </row>
    <row r="146" spans="1:18" x14ac:dyDescent="0.2">
      <c r="A146" s="269" t="s">
        <v>274</v>
      </c>
      <c r="B146" s="267"/>
      <c r="C146" s="267"/>
      <c r="D146" s="267"/>
      <c r="E146" s="267"/>
      <c r="F146" s="267"/>
      <c r="G146" s="267"/>
      <c r="H146" s="267"/>
      <c r="I146" s="267"/>
      <c r="J146" s="124">
        <f>36142-M116</f>
        <v>35480</v>
      </c>
      <c r="K146" s="125"/>
      <c r="L146" s="125"/>
      <c r="M146" s="125"/>
      <c r="N146" s="125"/>
      <c r="O146" s="125"/>
      <c r="P146" s="125"/>
      <c r="Q146" s="125"/>
      <c r="R146" s="72"/>
    </row>
    <row r="147" spans="1:18" x14ac:dyDescent="0.2">
      <c r="A147" s="269" t="s">
        <v>275</v>
      </c>
      <c r="B147" s="267"/>
      <c r="C147" s="267"/>
      <c r="D147" s="267"/>
      <c r="E147" s="267"/>
      <c r="F147" s="267"/>
      <c r="G147" s="267"/>
      <c r="H147" s="267"/>
      <c r="I147" s="267"/>
      <c r="J147" s="124">
        <v>146971</v>
      </c>
      <c r="K147" s="125"/>
      <c r="L147" s="125"/>
      <c r="M147" s="125"/>
      <c r="N147" s="125"/>
      <c r="O147" s="125"/>
      <c r="P147" s="125"/>
      <c r="Q147" s="125"/>
      <c r="R147" s="72"/>
    </row>
    <row r="148" spans="1:18" x14ac:dyDescent="0.2">
      <c r="A148" s="269" t="s">
        <v>276</v>
      </c>
      <c r="B148" s="267"/>
      <c r="C148" s="267"/>
      <c r="D148" s="267"/>
      <c r="E148" s="267"/>
      <c r="F148" s="267"/>
      <c r="G148" s="267"/>
      <c r="H148" s="267"/>
      <c r="I148" s="267"/>
      <c r="J148" s="124">
        <v>129663</v>
      </c>
      <c r="K148" s="125"/>
      <c r="L148" s="125"/>
      <c r="M148" s="125"/>
      <c r="N148" s="125"/>
      <c r="O148" s="125"/>
      <c r="P148" s="125"/>
      <c r="Q148" s="125"/>
      <c r="R148" s="72"/>
    </row>
    <row r="149" spans="1:18" x14ac:dyDescent="0.2">
      <c r="A149" s="269" t="s">
        <v>277</v>
      </c>
      <c r="B149" s="267"/>
      <c r="C149" s="267"/>
      <c r="D149" s="267"/>
      <c r="E149" s="267"/>
      <c r="F149" s="267"/>
      <c r="G149" s="267"/>
      <c r="H149" s="267"/>
      <c r="I149" s="267"/>
      <c r="J149" s="124">
        <v>85611</v>
      </c>
      <c r="K149" s="125"/>
      <c r="L149" s="125"/>
      <c r="M149" s="125"/>
      <c r="N149" s="125"/>
      <c r="O149" s="125"/>
      <c r="P149" s="125"/>
      <c r="Q149" s="125"/>
      <c r="R149" s="72"/>
    </row>
    <row r="150" spans="1:18" x14ac:dyDescent="0.2">
      <c r="A150" s="266" t="s">
        <v>278</v>
      </c>
      <c r="B150" s="267"/>
      <c r="C150" s="267"/>
      <c r="D150" s="267"/>
      <c r="E150" s="267"/>
      <c r="F150" s="267"/>
      <c r="G150" s="267"/>
      <c r="H150" s="267"/>
      <c r="I150" s="267"/>
      <c r="J150" s="127">
        <v>722021</v>
      </c>
      <c r="K150" s="125"/>
      <c r="L150" s="125"/>
      <c r="M150" s="125"/>
      <c r="N150" s="125"/>
      <c r="O150" s="127">
        <v>11021.6</v>
      </c>
      <c r="P150" s="125"/>
      <c r="Q150" s="127">
        <v>35.14</v>
      </c>
      <c r="R150" s="72"/>
    </row>
    <row r="151" spans="1:18" x14ac:dyDescent="0.2">
      <c r="A151" s="110"/>
      <c r="B151" s="111"/>
      <c r="C151" s="112"/>
      <c r="D151" s="113"/>
      <c r="E151" s="114"/>
      <c r="F151" s="129"/>
      <c r="G151" s="129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72"/>
    </row>
    <row r="152" spans="1:18" x14ac:dyDescent="0.2">
      <c r="A152" s="110"/>
      <c r="B152" s="130" t="s">
        <v>279</v>
      </c>
      <c r="F152" s="131"/>
      <c r="G152" s="131"/>
      <c r="H152" s="131"/>
      <c r="I152" s="131"/>
      <c r="J152" s="131"/>
      <c r="K152" s="131"/>
      <c r="L152" s="131"/>
      <c r="M152" s="131"/>
      <c r="N152" s="131"/>
      <c r="O152" s="131"/>
      <c r="P152" s="131"/>
      <c r="Q152" s="131"/>
      <c r="R152" s="75"/>
    </row>
    <row r="153" spans="1:18" x14ac:dyDescent="0.2">
      <c r="A153" s="110"/>
      <c r="B153" s="130"/>
      <c r="F153" s="131"/>
      <c r="G153" s="131"/>
      <c r="H153" s="131"/>
      <c r="I153" s="131"/>
      <c r="J153" s="131"/>
      <c r="K153" s="131"/>
      <c r="L153" s="131"/>
      <c r="M153" s="131"/>
      <c r="N153" s="131"/>
      <c r="O153" s="131"/>
      <c r="P153" s="131"/>
      <c r="Q153" s="131"/>
      <c r="R153" s="75"/>
    </row>
    <row r="154" spans="1:18" x14ac:dyDescent="0.2">
      <c r="A154" s="110"/>
      <c r="B154" s="106" t="s">
        <v>280</v>
      </c>
      <c r="C154" s="106"/>
      <c r="D154" s="106"/>
      <c r="E154" s="131"/>
      <c r="F154" s="132" t="s">
        <v>281</v>
      </c>
      <c r="G154" s="132"/>
      <c r="H154" s="132"/>
      <c r="I154" s="132"/>
      <c r="J154" s="132"/>
      <c r="K154" s="132"/>
      <c r="L154" s="132"/>
      <c r="M154" s="132"/>
      <c r="N154" s="132"/>
      <c r="O154" s="132"/>
      <c r="P154" s="132"/>
      <c r="R154" s="133"/>
    </row>
    <row r="155" spans="1:18" x14ac:dyDescent="0.2">
      <c r="A155" s="110"/>
      <c r="B155" s="134"/>
      <c r="C155" s="135"/>
      <c r="D155" s="136"/>
      <c r="E155" s="131"/>
      <c r="F155" s="272" t="s">
        <v>282</v>
      </c>
      <c r="G155" s="272"/>
      <c r="H155" s="138"/>
      <c r="I155" s="106"/>
      <c r="J155" s="106"/>
      <c r="K155" s="106"/>
      <c r="L155" s="106"/>
      <c r="M155" s="106"/>
      <c r="N155" s="139"/>
      <c r="O155" s="139"/>
      <c r="P155" s="139"/>
      <c r="R155" s="133"/>
    </row>
    <row r="156" spans="1:18" x14ac:dyDescent="0.2">
      <c r="A156" s="110"/>
      <c r="B156" s="134"/>
      <c r="C156" s="135"/>
      <c r="D156" s="136"/>
      <c r="E156" s="131"/>
      <c r="F156" s="273" t="s">
        <v>283</v>
      </c>
      <c r="G156" s="273"/>
      <c r="H156" s="273"/>
      <c r="I156" s="273"/>
      <c r="J156" s="273"/>
      <c r="K156" s="273"/>
      <c r="L156" s="273"/>
      <c r="M156" s="273"/>
      <c r="N156" s="273"/>
      <c r="O156" s="273"/>
      <c r="P156" s="273"/>
      <c r="Q156" s="273"/>
      <c r="R156" s="273"/>
    </row>
    <row r="157" spans="1:18" x14ac:dyDescent="0.2">
      <c r="A157" s="110"/>
      <c r="B157" s="111"/>
      <c r="C157" s="112"/>
      <c r="D157" s="113"/>
      <c r="E157" s="114"/>
      <c r="F157" s="129"/>
      <c r="G157" s="129"/>
      <c r="H157" s="129"/>
      <c r="I157" s="129"/>
      <c r="J157" s="129"/>
      <c r="K157" s="129"/>
      <c r="L157" s="129"/>
      <c r="M157" s="129"/>
      <c r="N157" s="129"/>
      <c r="O157" s="129"/>
      <c r="P157" s="129"/>
      <c r="Q157" s="129"/>
      <c r="R157" s="72"/>
    </row>
    <row r="158" spans="1:18" x14ac:dyDescent="0.2">
      <c r="A158" s="110"/>
      <c r="B158" s="111"/>
      <c r="C158" s="112"/>
      <c r="D158" s="113"/>
      <c r="E158" s="114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72"/>
    </row>
    <row r="159" spans="1:18" x14ac:dyDescent="0.2">
      <c r="A159" s="110"/>
      <c r="B159" s="111"/>
      <c r="C159" s="112"/>
      <c r="D159" s="113"/>
      <c r="E159" s="114"/>
      <c r="F159" s="129"/>
      <c r="G159" s="129"/>
      <c r="H159" s="129"/>
      <c r="I159" s="129"/>
      <c r="J159" s="129"/>
      <c r="K159" s="129"/>
      <c r="L159" s="129"/>
      <c r="M159" s="129"/>
      <c r="N159" s="129"/>
      <c r="O159" s="129"/>
      <c r="P159" s="129"/>
      <c r="Q159" s="129"/>
      <c r="R159" s="72"/>
    </row>
    <row r="160" spans="1:18" x14ac:dyDescent="0.2">
      <c r="A160" s="110"/>
      <c r="B160" s="111"/>
      <c r="C160" s="112"/>
      <c r="D160" s="113"/>
      <c r="E160" s="114"/>
      <c r="F160" s="129"/>
      <c r="G160" s="129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72"/>
    </row>
    <row r="161" spans="1:18" x14ac:dyDescent="0.2">
      <c r="A161" s="110"/>
      <c r="B161" s="111"/>
      <c r="C161" s="112"/>
      <c r="D161" s="113"/>
      <c r="E161" s="114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72"/>
    </row>
    <row r="162" spans="1:18" x14ac:dyDescent="0.2">
      <c r="A162" s="110"/>
      <c r="B162" s="111"/>
      <c r="C162" s="112"/>
      <c r="D162" s="113"/>
      <c r="E162" s="114"/>
      <c r="F162" s="129"/>
      <c r="G162" s="129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72"/>
    </row>
    <row r="163" spans="1:18" x14ac:dyDescent="0.2">
      <c r="A163" s="110"/>
      <c r="B163" s="111"/>
      <c r="C163" s="112"/>
      <c r="D163" s="113"/>
      <c r="E163" s="114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72"/>
    </row>
  </sheetData>
  <mergeCells count="81">
    <mergeCell ref="F155:G155"/>
    <mergeCell ref="F156:R156"/>
    <mergeCell ref="A145:I145"/>
    <mergeCell ref="A146:I146"/>
    <mergeCell ref="A147:I147"/>
    <mergeCell ref="A148:I148"/>
    <mergeCell ref="A149:I149"/>
    <mergeCell ref="A150:I150"/>
    <mergeCell ref="A144:I144"/>
    <mergeCell ref="A133:I133"/>
    <mergeCell ref="A134:I134"/>
    <mergeCell ref="A135:I135"/>
    <mergeCell ref="A136:I136"/>
    <mergeCell ref="A137:I137"/>
    <mergeCell ref="A138:I138"/>
    <mergeCell ref="A139:I139"/>
    <mergeCell ref="A140:I140"/>
    <mergeCell ref="A141:I141"/>
    <mergeCell ref="A142:I142"/>
    <mergeCell ref="A143:I143"/>
    <mergeCell ref="A132:I132"/>
    <mergeCell ref="A121:I121"/>
    <mergeCell ref="A122:I122"/>
    <mergeCell ref="A123:I123"/>
    <mergeCell ref="A124:I124"/>
    <mergeCell ref="A125:I125"/>
    <mergeCell ref="A126:I126"/>
    <mergeCell ref="A127:I127"/>
    <mergeCell ref="A128:I128"/>
    <mergeCell ref="A129:I129"/>
    <mergeCell ref="A130:I130"/>
    <mergeCell ref="A131:I131"/>
    <mergeCell ref="A120:I120"/>
    <mergeCell ref="A109:I109"/>
    <mergeCell ref="A110:I110"/>
    <mergeCell ref="A111:I111"/>
    <mergeCell ref="A112:I112"/>
    <mergeCell ref="A113:I113"/>
    <mergeCell ref="A114:Q114"/>
    <mergeCell ref="A115:I115"/>
    <mergeCell ref="A116:I116"/>
    <mergeCell ref="A117:I117"/>
    <mergeCell ref="A118:I118"/>
    <mergeCell ref="A119:I119"/>
    <mergeCell ref="A104:Q104"/>
    <mergeCell ref="A46:Q46"/>
    <mergeCell ref="A62:Q62"/>
    <mergeCell ref="A75:Q75"/>
    <mergeCell ref="A84:Q84"/>
    <mergeCell ref="A88:Q88"/>
    <mergeCell ref="A94:I94"/>
    <mergeCell ref="A95:I95"/>
    <mergeCell ref="A96:I96"/>
    <mergeCell ref="A97:I97"/>
    <mergeCell ref="A98:I98"/>
    <mergeCell ref="A99:Q99"/>
    <mergeCell ref="A45:I45"/>
    <mergeCell ref="J21:M21"/>
    <mergeCell ref="N21:N23"/>
    <mergeCell ref="O21:O23"/>
    <mergeCell ref="P21:P23"/>
    <mergeCell ref="A25:Q25"/>
    <mergeCell ref="A41:I41"/>
    <mergeCell ref="A42:I42"/>
    <mergeCell ref="A43:I43"/>
    <mergeCell ref="A44:I44"/>
    <mergeCell ref="Q21:Q23"/>
    <mergeCell ref="F22:F23"/>
    <mergeCell ref="G22:I22"/>
    <mergeCell ref="J22:J23"/>
    <mergeCell ref="K22:M22"/>
    <mergeCell ref="E1:I1"/>
    <mergeCell ref="J15:K15"/>
    <mergeCell ref="J16:K16"/>
    <mergeCell ref="J17:K17"/>
    <mergeCell ref="A21:A23"/>
    <mergeCell ref="B21:B23"/>
    <mergeCell ref="C21:C23"/>
    <mergeCell ref="D21:D23"/>
    <mergeCell ref="E21:E23"/>
    <mergeCell ref="F21:I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R104"/>
  <sheetViews>
    <sheetView workbookViewId="0">
      <selection activeCell="B8" sqref="B8"/>
    </sheetView>
  </sheetViews>
  <sheetFormatPr defaultRowHeight="12.75" x14ac:dyDescent="0.2"/>
  <cols>
    <col min="3" max="3" width="36.28515625" customWidth="1"/>
  </cols>
  <sheetData>
    <row r="1" spans="1:18" x14ac:dyDescent="0.2">
      <c r="A1" s="65" t="s">
        <v>36</v>
      </c>
      <c r="B1" s="66"/>
      <c r="C1" s="67"/>
      <c r="D1" s="68"/>
      <c r="E1" s="258" t="s">
        <v>37</v>
      </c>
      <c r="F1" s="258"/>
      <c r="G1" s="258"/>
      <c r="H1" s="258"/>
      <c r="I1" s="258"/>
      <c r="J1" s="69"/>
      <c r="K1" s="70"/>
      <c r="L1" s="70"/>
      <c r="M1" s="65" t="s">
        <v>38</v>
      </c>
      <c r="N1" s="70"/>
      <c r="O1" s="70"/>
      <c r="P1" s="71"/>
      <c r="Q1" s="71"/>
      <c r="R1" s="72"/>
    </row>
    <row r="2" spans="1:18" x14ac:dyDescent="0.2">
      <c r="A2" s="73"/>
      <c r="B2" s="66"/>
      <c r="C2" s="67"/>
      <c r="D2" s="68"/>
      <c r="E2" s="68"/>
      <c r="F2" s="70"/>
      <c r="G2" s="74" t="s">
        <v>39</v>
      </c>
      <c r="H2" s="70"/>
      <c r="I2" s="70"/>
      <c r="J2" s="70"/>
      <c r="K2" s="70"/>
      <c r="L2" s="70"/>
      <c r="M2" s="73" t="s">
        <v>40</v>
      </c>
      <c r="N2" s="70"/>
      <c r="O2" s="70"/>
      <c r="P2" s="71"/>
      <c r="Q2" s="71"/>
      <c r="R2" s="72"/>
    </row>
    <row r="3" spans="1:18" x14ac:dyDescent="0.2">
      <c r="A3" s="73" t="s">
        <v>41</v>
      </c>
      <c r="B3" s="66"/>
      <c r="C3" s="67"/>
      <c r="D3" s="68"/>
      <c r="E3" s="68"/>
      <c r="F3" s="70"/>
      <c r="G3" s="70"/>
      <c r="H3" s="70"/>
      <c r="I3" s="70"/>
      <c r="J3" s="70"/>
      <c r="K3" s="70"/>
      <c r="L3" s="70"/>
      <c r="M3" s="73"/>
      <c r="N3" s="70" t="s">
        <v>42</v>
      </c>
      <c r="O3" s="70"/>
      <c r="P3" s="71"/>
      <c r="Q3" s="71"/>
      <c r="R3" s="72"/>
    </row>
    <row r="4" spans="1:18" x14ac:dyDescent="0.2">
      <c r="A4" s="73" t="s">
        <v>43</v>
      </c>
      <c r="B4" s="66"/>
      <c r="C4" s="67"/>
      <c r="D4" s="68"/>
      <c r="E4" s="68"/>
      <c r="F4" s="70"/>
      <c r="G4" s="70"/>
      <c r="H4" s="70"/>
      <c r="I4" s="70"/>
      <c r="J4" s="70"/>
      <c r="K4" s="70"/>
      <c r="L4" s="70"/>
      <c r="M4" s="75" t="s">
        <v>44</v>
      </c>
      <c r="N4" s="70"/>
      <c r="O4" s="70"/>
      <c r="P4" s="71"/>
      <c r="Q4" s="71"/>
      <c r="R4" s="76"/>
    </row>
    <row r="5" spans="1:18" x14ac:dyDescent="0.2">
      <c r="A5" s="77"/>
      <c r="B5" s="66"/>
      <c r="C5" s="68"/>
      <c r="D5" s="75"/>
      <c r="E5" s="70"/>
      <c r="F5" s="70"/>
      <c r="G5" s="78"/>
      <c r="H5" s="78"/>
      <c r="I5" s="78"/>
      <c r="J5" s="70"/>
      <c r="K5" s="70"/>
      <c r="L5" s="70"/>
      <c r="M5" s="73" t="s">
        <v>45</v>
      </c>
      <c r="N5" s="70"/>
      <c r="O5" s="70"/>
      <c r="P5" s="71"/>
      <c r="Q5" s="71"/>
      <c r="R5" s="72"/>
    </row>
    <row r="6" spans="1:18" x14ac:dyDescent="0.2">
      <c r="A6" s="79"/>
      <c r="B6" s="80"/>
      <c r="C6" s="81"/>
      <c r="D6" s="82"/>
      <c r="E6" s="72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2"/>
    </row>
    <row r="7" spans="1:18" x14ac:dyDescent="0.2">
      <c r="A7" s="79"/>
      <c r="B7" s="80"/>
      <c r="C7" s="81"/>
      <c r="D7" s="82"/>
      <c r="E7" s="72"/>
      <c r="F7" s="71"/>
      <c r="G7" s="71"/>
      <c r="H7" s="83" t="s">
        <v>285</v>
      </c>
      <c r="I7" s="83"/>
      <c r="J7" s="71"/>
      <c r="K7" s="71"/>
      <c r="L7" s="71"/>
      <c r="M7" s="71"/>
      <c r="N7" s="71"/>
      <c r="O7" s="71"/>
      <c r="P7" s="71"/>
      <c r="Q7" s="71"/>
      <c r="R7" s="72"/>
    </row>
    <row r="8" spans="1:18" x14ac:dyDescent="0.2">
      <c r="A8" s="79"/>
      <c r="B8" s="80"/>
      <c r="C8" s="81"/>
      <c r="D8" s="82"/>
      <c r="E8" s="72"/>
      <c r="F8" s="71"/>
      <c r="G8" s="71"/>
      <c r="H8" s="79" t="s">
        <v>47</v>
      </c>
      <c r="I8" s="79"/>
      <c r="J8" s="71"/>
      <c r="K8" s="71"/>
      <c r="L8" s="71"/>
      <c r="M8" s="71"/>
      <c r="N8" s="71"/>
      <c r="O8" s="71"/>
      <c r="P8" s="71"/>
      <c r="Q8" s="71"/>
      <c r="R8" s="72"/>
    </row>
    <row r="9" spans="1:18" x14ac:dyDescent="0.2">
      <c r="A9" s="79"/>
      <c r="B9" s="80"/>
      <c r="C9" s="81"/>
      <c r="D9" s="82"/>
      <c r="E9" s="72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2"/>
    </row>
    <row r="10" spans="1:18" x14ac:dyDescent="0.2">
      <c r="A10" s="79"/>
      <c r="B10" s="80"/>
      <c r="C10" s="84" t="s">
        <v>48</v>
      </c>
      <c r="D10" s="85" t="s">
        <v>49</v>
      </c>
      <c r="E10" s="86"/>
      <c r="F10" s="87"/>
      <c r="G10" s="87"/>
      <c r="H10" s="88"/>
      <c r="I10" s="87"/>
      <c r="J10" s="87"/>
      <c r="K10" s="87"/>
      <c r="L10" s="87"/>
      <c r="M10" s="71"/>
      <c r="N10" s="71"/>
      <c r="O10" s="71"/>
      <c r="P10" s="71"/>
      <c r="Q10" s="71"/>
      <c r="R10" s="72"/>
    </row>
    <row r="11" spans="1:18" x14ac:dyDescent="0.2">
      <c r="A11" s="79"/>
      <c r="B11" s="80"/>
      <c r="C11" s="81"/>
      <c r="D11" s="89" t="s">
        <v>286</v>
      </c>
      <c r="E11" s="90"/>
      <c r="F11" s="91"/>
      <c r="G11" s="91"/>
      <c r="H11" s="92"/>
      <c r="I11" s="91"/>
      <c r="J11" s="91"/>
      <c r="K11" s="91"/>
      <c r="L11" s="91"/>
      <c r="M11" s="71"/>
      <c r="N11" s="71"/>
      <c r="O11" s="71"/>
      <c r="P11" s="71"/>
      <c r="Q11" s="71"/>
      <c r="R11" s="72"/>
    </row>
    <row r="12" spans="1:18" x14ac:dyDescent="0.2">
      <c r="A12" s="79"/>
      <c r="B12" s="80"/>
      <c r="C12" s="81"/>
      <c r="D12" s="82"/>
      <c r="E12" s="141"/>
      <c r="F12" s="142"/>
      <c r="G12" s="142"/>
      <c r="H12" s="143" t="s">
        <v>51</v>
      </c>
      <c r="I12" s="143"/>
      <c r="J12" s="142"/>
      <c r="K12" s="93"/>
      <c r="L12" s="71"/>
      <c r="M12" s="71"/>
      <c r="N12" s="71"/>
      <c r="O12" s="71"/>
      <c r="P12" s="71"/>
      <c r="Q12" s="71"/>
      <c r="R12" s="72"/>
    </row>
    <row r="13" spans="1:18" x14ac:dyDescent="0.2">
      <c r="A13" s="95"/>
      <c r="B13" s="96"/>
      <c r="C13" s="81"/>
      <c r="D13" s="82"/>
      <c r="E13" s="72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2"/>
    </row>
    <row r="14" spans="1:18" ht="14.25" x14ac:dyDescent="0.2">
      <c r="A14" s="79"/>
      <c r="B14" s="80"/>
      <c r="C14" s="81"/>
      <c r="D14" s="97" t="s">
        <v>287</v>
      </c>
      <c r="E14" s="79"/>
      <c r="F14" s="71"/>
      <c r="G14" s="71"/>
      <c r="H14" s="71"/>
      <c r="I14" s="97"/>
      <c r="J14" s="97"/>
      <c r="K14" s="71"/>
      <c r="L14" s="71"/>
      <c r="M14" s="71"/>
      <c r="N14" s="98" t="s">
        <v>53</v>
      </c>
      <c r="O14" s="99"/>
      <c r="P14" s="99"/>
      <c r="Q14" s="71"/>
      <c r="R14" s="100"/>
    </row>
    <row r="15" spans="1:18" x14ac:dyDescent="0.2">
      <c r="A15" s="79"/>
      <c r="B15" s="80"/>
      <c r="C15" s="81"/>
      <c r="D15" s="97" t="s">
        <v>288</v>
      </c>
      <c r="E15" s="79"/>
      <c r="F15" s="71"/>
      <c r="G15" s="71"/>
      <c r="H15" s="71"/>
      <c r="I15" s="97"/>
      <c r="J15" s="259" t="s">
        <v>289</v>
      </c>
      <c r="K15" s="260"/>
      <c r="L15" s="101" t="s">
        <v>56</v>
      </c>
      <c r="M15" s="71"/>
      <c r="N15" s="102" t="s">
        <v>8</v>
      </c>
      <c r="O15" s="99"/>
      <c r="P15" s="103">
        <f>P16+P17+P18+0.001</f>
        <v>234.87304</v>
      </c>
      <c r="Q15" s="71"/>
      <c r="R15" s="72"/>
    </row>
    <row r="16" spans="1:18" x14ac:dyDescent="0.2">
      <c r="A16" s="79"/>
      <c r="B16" s="80"/>
      <c r="C16" s="81"/>
      <c r="D16" s="97" t="s">
        <v>290</v>
      </c>
      <c r="E16" s="79"/>
      <c r="F16" s="71"/>
      <c r="G16" s="71"/>
      <c r="H16" s="71"/>
      <c r="I16" s="97"/>
      <c r="J16" s="259" t="s">
        <v>291</v>
      </c>
      <c r="K16" s="260"/>
      <c r="L16" s="101" t="s">
        <v>56</v>
      </c>
      <c r="M16" s="71"/>
      <c r="N16" s="104" t="s">
        <v>57</v>
      </c>
      <c r="O16" s="70"/>
      <c r="P16" s="105">
        <f>0.071*5.98</f>
        <v>0.42458000000000001</v>
      </c>
      <c r="Q16" s="71"/>
      <c r="R16" s="72"/>
    </row>
    <row r="17" spans="1:18" x14ac:dyDescent="0.2">
      <c r="A17" s="79"/>
      <c r="B17" s="80"/>
      <c r="C17" s="81"/>
      <c r="D17" s="97" t="s">
        <v>292</v>
      </c>
      <c r="E17" s="79"/>
      <c r="F17" s="71"/>
      <c r="G17" s="71"/>
      <c r="H17" s="71"/>
      <c r="I17" s="97"/>
      <c r="J17" s="259" t="s">
        <v>293</v>
      </c>
      <c r="K17" s="260"/>
      <c r="L17" s="101" t="s">
        <v>56</v>
      </c>
      <c r="M17" s="71"/>
      <c r="N17" s="104" t="s">
        <v>57</v>
      </c>
      <c r="O17" s="70"/>
      <c r="P17" s="105">
        <f>36.403*5.98</f>
        <v>217.68994000000001</v>
      </c>
      <c r="Q17" s="71"/>
      <c r="R17" s="72"/>
    </row>
    <row r="18" spans="1:18" x14ac:dyDescent="0.2">
      <c r="A18" s="79"/>
      <c r="B18" s="80"/>
      <c r="C18" s="81"/>
      <c r="D18" s="97" t="s">
        <v>294</v>
      </c>
      <c r="E18" s="79"/>
      <c r="F18" s="71"/>
      <c r="G18" s="71"/>
      <c r="H18" s="71"/>
      <c r="I18" s="97"/>
      <c r="J18" s="259" t="s">
        <v>295</v>
      </c>
      <c r="K18" s="260"/>
      <c r="L18" s="101" t="s">
        <v>56</v>
      </c>
      <c r="M18" s="71"/>
      <c r="N18" s="104" t="s">
        <v>296</v>
      </c>
      <c r="O18" s="70"/>
      <c r="P18" s="105">
        <f>1.599*10.48</f>
        <v>16.75752</v>
      </c>
      <c r="Q18" s="71"/>
      <c r="R18" s="72"/>
    </row>
    <row r="19" spans="1:18" x14ac:dyDescent="0.2">
      <c r="A19" s="79"/>
      <c r="B19" s="80"/>
      <c r="C19" s="81"/>
      <c r="D19" s="97" t="s">
        <v>58</v>
      </c>
      <c r="E19" s="79"/>
      <c r="F19" s="71"/>
      <c r="G19" s="71"/>
      <c r="H19" s="71"/>
      <c r="I19" s="97"/>
      <c r="J19" s="259" t="s">
        <v>297</v>
      </c>
      <c r="K19" s="260"/>
      <c r="L19" s="101" t="s">
        <v>56</v>
      </c>
      <c r="M19" s="71"/>
      <c r="N19" s="71"/>
      <c r="O19" s="71"/>
      <c r="P19" s="71"/>
      <c r="Q19" s="71"/>
      <c r="R19" s="72"/>
    </row>
    <row r="20" spans="1:18" x14ac:dyDescent="0.2">
      <c r="A20" s="79"/>
      <c r="B20" s="80"/>
      <c r="C20" s="81"/>
      <c r="D20" s="97" t="s">
        <v>60</v>
      </c>
      <c r="E20" s="79"/>
      <c r="F20" s="71"/>
      <c r="G20" s="71"/>
      <c r="H20" s="71"/>
      <c r="I20" s="97"/>
      <c r="J20" s="259" t="s">
        <v>298</v>
      </c>
      <c r="K20" s="260"/>
      <c r="L20" s="101" t="s">
        <v>62</v>
      </c>
      <c r="M20" s="71"/>
      <c r="N20" s="71"/>
      <c r="O20" s="71"/>
      <c r="P20" s="71"/>
      <c r="Q20" s="71"/>
      <c r="R20" s="72"/>
    </row>
    <row r="21" spans="1:18" x14ac:dyDescent="0.2">
      <c r="A21" s="79"/>
      <c r="B21" s="80"/>
      <c r="C21" s="81"/>
      <c r="D21" s="106" t="s">
        <v>299</v>
      </c>
      <c r="E21" s="77"/>
      <c r="F21" s="70"/>
      <c r="G21" s="70"/>
      <c r="H21" s="70"/>
      <c r="I21" s="106"/>
      <c r="J21" s="107"/>
      <c r="K21" s="108"/>
      <c r="L21" s="73" t="s">
        <v>56</v>
      </c>
      <c r="M21" s="71"/>
      <c r="N21" s="104" t="s">
        <v>57</v>
      </c>
      <c r="O21" s="71"/>
      <c r="P21" s="144">
        <f>21.043*5.98</f>
        <v>125.83714000000001</v>
      </c>
      <c r="Q21" s="71"/>
      <c r="R21" s="72"/>
    </row>
    <row r="22" spans="1:18" x14ac:dyDescent="0.2">
      <c r="A22" s="79"/>
      <c r="B22" s="80"/>
      <c r="C22" s="81"/>
      <c r="D22" s="109" t="s">
        <v>64</v>
      </c>
      <c r="E22" s="77"/>
      <c r="F22" s="70"/>
      <c r="G22" s="70"/>
      <c r="H22" s="70"/>
      <c r="I22" s="70"/>
      <c r="J22" s="70"/>
      <c r="K22" s="70"/>
      <c r="L22" s="70"/>
      <c r="M22" s="71"/>
      <c r="N22" s="71"/>
      <c r="O22" s="71"/>
      <c r="P22" s="71"/>
      <c r="Q22" s="71"/>
      <c r="R22" s="72"/>
    </row>
    <row r="23" spans="1:18" x14ac:dyDescent="0.2">
      <c r="A23" s="110"/>
      <c r="B23" s="111"/>
      <c r="C23" s="112"/>
      <c r="D23" s="113"/>
      <c r="E23" s="114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72"/>
    </row>
    <row r="24" spans="1:18" x14ac:dyDescent="0.2">
      <c r="A24" s="261" t="s">
        <v>65</v>
      </c>
      <c r="B24" s="263" t="s">
        <v>66</v>
      </c>
      <c r="C24" s="261" t="s">
        <v>67</v>
      </c>
      <c r="D24" s="261" t="s">
        <v>68</v>
      </c>
      <c r="E24" s="261" t="s">
        <v>69</v>
      </c>
      <c r="F24" s="261" t="s">
        <v>70</v>
      </c>
      <c r="G24" s="262"/>
      <c r="H24" s="262"/>
      <c r="I24" s="262"/>
      <c r="J24" s="261" t="s">
        <v>71</v>
      </c>
      <c r="K24" s="262"/>
      <c r="L24" s="262"/>
      <c r="M24" s="262"/>
      <c r="N24" s="261" t="s">
        <v>72</v>
      </c>
      <c r="O24" s="261" t="s">
        <v>73</v>
      </c>
      <c r="P24" s="261" t="s">
        <v>74</v>
      </c>
      <c r="Q24" s="261" t="s">
        <v>75</v>
      </c>
      <c r="R24" s="72"/>
    </row>
    <row r="25" spans="1:18" x14ac:dyDescent="0.2">
      <c r="A25" s="262"/>
      <c r="B25" s="264"/>
      <c r="C25" s="265"/>
      <c r="D25" s="261"/>
      <c r="E25" s="262"/>
      <c r="F25" s="261" t="s">
        <v>0</v>
      </c>
      <c r="G25" s="261" t="s">
        <v>76</v>
      </c>
      <c r="H25" s="262"/>
      <c r="I25" s="262"/>
      <c r="J25" s="261" t="s">
        <v>0</v>
      </c>
      <c r="K25" s="261" t="s">
        <v>76</v>
      </c>
      <c r="L25" s="262"/>
      <c r="M25" s="262"/>
      <c r="N25" s="261"/>
      <c r="O25" s="261"/>
      <c r="P25" s="261"/>
      <c r="Q25" s="261"/>
      <c r="R25" s="72"/>
    </row>
    <row r="26" spans="1:18" x14ac:dyDescent="0.2">
      <c r="A26" s="262"/>
      <c r="B26" s="264"/>
      <c r="C26" s="265"/>
      <c r="D26" s="261"/>
      <c r="E26" s="262"/>
      <c r="F26" s="262"/>
      <c r="G26" s="116" t="s">
        <v>77</v>
      </c>
      <c r="H26" s="116" t="s">
        <v>78</v>
      </c>
      <c r="I26" s="116" t="s">
        <v>79</v>
      </c>
      <c r="J26" s="262"/>
      <c r="K26" s="116" t="s">
        <v>77</v>
      </c>
      <c r="L26" s="116" t="s">
        <v>78</v>
      </c>
      <c r="M26" s="116" t="s">
        <v>79</v>
      </c>
      <c r="N26" s="261"/>
      <c r="O26" s="261"/>
      <c r="P26" s="261"/>
      <c r="Q26" s="261"/>
      <c r="R26" s="72"/>
    </row>
    <row r="27" spans="1:18" x14ac:dyDescent="0.2">
      <c r="A27" s="117">
        <v>1</v>
      </c>
      <c r="B27" s="118">
        <v>2</v>
      </c>
      <c r="C27" s="116">
        <v>3</v>
      </c>
      <c r="D27" s="116">
        <v>4</v>
      </c>
      <c r="E27" s="117">
        <v>5</v>
      </c>
      <c r="F27" s="119">
        <v>6</v>
      </c>
      <c r="G27" s="119">
        <v>7</v>
      </c>
      <c r="H27" s="119">
        <v>8</v>
      </c>
      <c r="I27" s="119">
        <v>9</v>
      </c>
      <c r="J27" s="119">
        <v>10</v>
      </c>
      <c r="K27" s="119">
        <v>11</v>
      </c>
      <c r="L27" s="119">
        <v>12</v>
      </c>
      <c r="M27" s="119">
        <v>13</v>
      </c>
      <c r="N27" s="119">
        <v>14</v>
      </c>
      <c r="O27" s="119">
        <v>15</v>
      </c>
      <c r="P27" s="119">
        <v>16</v>
      </c>
      <c r="Q27" s="119">
        <v>17</v>
      </c>
      <c r="R27" s="72"/>
    </row>
    <row r="28" spans="1:18" x14ac:dyDescent="0.2">
      <c r="A28" s="268" t="s">
        <v>300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72"/>
    </row>
    <row r="29" spans="1:18" ht="87" x14ac:dyDescent="0.2">
      <c r="A29" s="117">
        <v>1</v>
      </c>
      <c r="B29" s="120" t="s">
        <v>301</v>
      </c>
      <c r="C29" s="126" t="s">
        <v>302</v>
      </c>
      <c r="D29" s="122" t="s">
        <v>225</v>
      </c>
      <c r="E29" s="123" t="s">
        <v>303</v>
      </c>
      <c r="F29" s="124">
        <v>5354.19</v>
      </c>
      <c r="G29" s="124">
        <v>1295.23</v>
      </c>
      <c r="H29" s="124">
        <v>1915.67</v>
      </c>
      <c r="I29" s="124">
        <v>687.03</v>
      </c>
      <c r="J29" s="125">
        <v>1285</v>
      </c>
      <c r="K29" s="125">
        <v>311</v>
      </c>
      <c r="L29" s="125">
        <v>460</v>
      </c>
      <c r="M29" s="125">
        <v>165</v>
      </c>
      <c r="N29" s="125">
        <v>92.715000000000003</v>
      </c>
      <c r="O29" s="125">
        <v>22.25</v>
      </c>
      <c r="P29" s="125">
        <v>43.76</v>
      </c>
      <c r="Q29" s="125">
        <v>10.5</v>
      </c>
      <c r="R29" s="72"/>
    </row>
    <row r="30" spans="1:18" ht="36" x14ac:dyDescent="0.2">
      <c r="A30" s="117">
        <v>2</v>
      </c>
      <c r="B30" s="120" t="s">
        <v>126</v>
      </c>
      <c r="C30" s="126" t="s">
        <v>304</v>
      </c>
      <c r="D30" s="122" t="s">
        <v>148</v>
      </c>
      <c r="E30" s="128">
        <v>24</v>
      </c>
      <c r="F30" s="124" t="s">
        <v>305</v>
      </c>
      <c r="G30" s="125"/>
      <c r="H30" s="125"/>
      <c r="I30" s="125"/>
      <c r="J30" s="125">
        <v>3068</v>
      </c>
      <c r="K30" s="125"/>
      <c r="L30" s="125"/>
      <c r="M30" s="125"/>
      <c r="N30" s="125"/>
      <c r="O30" s="125"/>
      <c r="P30" s="125"/>
      <c r="Q30" s="125"/>
      <c r="R30" s="72"/>
    </row>
    <row r="31" spans="1:18" ht="36" x14ac:dyDescent="0.2">
      <c r="A31" s="117">
        <v>3</v>
      </c>
      <c r="B31" s="120" t="s">
        <v>126</v>
      </c>
      <c r="C31" s="126" t="s">
        <v>306</v>
      </c>
      <c r="D31" s="122" t="s">
        <v>148</v>
      </c>
      <c r="E31" s="128">
        <v>26</v>
      </c>
      <c r="F31" s="124" t="s">
        <v>307</v>
      </c>
      <c r="G31" s="125"/>
      <c r="H31" s="125"/>
      <c r="I31" s="125"/>
      <c r="J31" s="125">
        <v>246</v>
      </c>
      <c r="K31" s="125"/>
      <c r="L31" s="125"/>
      <c r="M31" s="125"/>
      <c r="N31" s="125"/>
      <c r="O31" s="125"/>
      <c r="P31" s="125"/>
      <c r="Q31" s="125"/>
      <c r="R31" s="72"/>
    </row>
    <row r="32" spans="1:18" ht="36" x14ac:dyDescent="0.2">
      <c r="A32" s="117">
        <v>4</v>
      </c>
      <c r="B32" s="120" t="s">
        <v>308</v>
      </c>
      <c r="C32" s="126" t="s">
        <v>309</v>
      </c>
      <c r="D32" s="122" t="s">
        <v>225</v>
      </c>
      <c r="E32" s="123" t="s">
        <v>310</v>
      </c>
      <c r="F32" s="124">
        <v>758.17</v>
      </c>
      <c r="G32" s="124">
        <v>551.82000000000005</v>
      </c>
      <c r="H32" s="124">
        <v>27.07</v>
      </c>
      <c r="I32" s="124">
        <v>0.55000000000000004</v>
      </c>
      <c r="J32" s="125">
        <v>15</v>
      </c>
      <c r="K32" s="125">
        <v>11</v>
      </c>
      <c r="L32" s="125">
        <v>1</v>
      </c>
      <c r="M32" s="125"/>
      <c r="N32" s="125">
        <v>39.5</v>
      </c>
      <c r="O32" s="125">
        <v>0.79</v>
      </c>
      <c r="P32" s="125">
        <v>0.03</v>
      </c>
      <c r="Q32" s="125"/>
      <c r="R32" s="72"/>
    </row>
    <row r="33" spans="1:18" ht="48" x14ac:dyDescent="0.2">
      <c r="A33" s="117">
        <v>5</v>
      </c>
      <c r="B33" s="120" t="s">
        <v>126</v>
      </c>
      <c r="C33" s="126" t="s">
        <v>311</v>
      </c>
      <c r="D33" s="122" t="s">
        <v>148</v>
      </c>
      <c r="E33" s="128">
        <v>2</v>
      </c>
      <c r="F33" s="124" t="s">
        <v>312</v>
      </c>
      <c r="G33" s="125"/>
      <c r="H33" s="125"/>
      <c r="I33" s="125"/>
      <c r="J33" s="125">
        <v>49</v>
      </c>
      <c r="K33" s="125"/>
      <c r="L33" s="125"/>
      <c r="M33" s="125"/>
      <c r="N33" s="125"/>
      <c r="O33" s="125"/>
      <c r="P33" s="125"/>
      <c r="Q33" s="125"/>
      <c r="R33" s="72"/>
    </row>
    <row r="34" spans="1:18" ht="36" x14ac:dyDescent="0.2">
      <c r="A34" s="117">
        <v>6</v>
      </c>
      <c r="B34" s="120" t="s">
        <v>126</v>
      </c>
      <c r="C34" s="126" t="s">
        <v>313</v>
      </c>
      <c r="D34" s="122" t="s">
        <v>314</v>
      </c>
      <c r="E34" s="123" t="s">
        <v>315</v>
      </c>
      <c r="F34" s="124" t="s">
        <v>316</v>
      </c>
      <c r="G34" s="125"/>
      <c r="H34" s="125"/>
      <c r="I34" s="125"/>
      <c r="J34" s="125">
        <v>1100</v>
      </c>
      <c r="K34" s="125"/>
      <c r="L34" s="125"/>
      <c r="M34" s="125"/>
      <c r="N34" s="125"/>
      <c r="O34" s="125"/>
      <c r="P34" s="125"/>
      <c r="Q34" s="125"/>
      <c r="R34" s="72"/>
    </row>
    <row r="35" spans="1:18" ht="63" x14ac:dyDescent="0.2">
      <c r="A35" s="117">
        <v>7</v>
      </c>
      <c r="B35" s="120" t="s">
        <v>317</v>
      </c>
      <c r="C35" s="126" t="s">
        <v>318</v>
      </c>
      <c r="D35" s="122" t="s">
        <v>319</v>
      </c>
      <c r="E35" s="123" t="s">
        <v>320</v>
      </c>
      <c r="F35" s="124">
        <v>4547.2</v>
      </c>
      <c r="G35" s="124">
        <v>243.3</v>
      </c>
      <c r="H35" s="124">
        <v>2581.44</v>
      </c>
      <c r="I35" s="124">
        <v>295.76</v>
      </c>
      <c r="J35" s="125">
        <v>8640</v>
      </c>
      <c r="K35" s="125">
        <v>462</v>
      </c>
      <c r="L35" s="125">
        <v>4905</v>
      </c>
      <c r="M35" s="125">
        <v>562</v>
      </c>
      <c r="N35" s="125">
        <v>17.954999999999998</v>
      </c>
      <c r="O35" s="125">
        <v>34.11</v>
      </c>
      <c r="P35" s="125">
        <v>16.440000000000001</v>
      </c>
      <c r="Q35" s="125">
        <v>31.24</v>
      </c>
      <c r="R35" s="72"/>
    </row>
    <row r="36" spans="1:18" ht="60" x14ac:dyDescent="0.2">
      <c r="A36" s="117">
        <v>8</v>
      </c>
      <c r="B36" s="120" t="s">
        <v>321</v>
      </c>
      <c r="C36" s="126" t="s">
        <v>322</v>
      </c>
      <c r="D36" s="122" t="s">
        <v>218</v>
      </c>
      <c r="E36" s="123" t="s">
        <v>323</v>
      </c>
      <c r="F36" s="124">
        <v>72.650000000000006</v>
      </c>
      <c r="G36" s="125"/>
      <c r="H36" s="125"/>
      <c r="I36" s="125"/>
      <c r="J36" s="125">
        <v>1017</v>
      </c>
      <c r="K36" s="125"/>
      <c r="L36" s="125"/>
      <c r="M36" s="125"/>
      <c r="N36" s="125"/>
      <c r="O36" s="125"/>
      <c r="P36" s="125"/>
      <c r="Q36" s="125"/>
      <c r="R36" s="72"/>
    </row>
    <row r="37" spans="1:18" ht="36" x14ac:dyDescent="0.2">
      <c r="A37" s="117">
        <v>9</v>
      </c>
      <c r="B37" s="120" t="s">
        <v>126</v>
      </c>
      <c r="C37" s="126" t="s">
        <v>324</v>
      </c>
      <c r="D37" s="122" t="s">
        <v>325</v>
      </c>
      <c r="E37" s="128">
        <v>190</v>
      </c>
      <c r="F37" s="124" t="s">
        <v>326</v>
      </c>
      <c r="G37" s="125"/>
      <c r="H37" s="125"/>
      <c r="I37" s="125"/>
      <c r="J37" s="125">
        <v>1338</v>
      </c>
      <c r="K37" s="125"/>
      <c r="L37" s="125"/>
      <c r="M37" s="125"/>
      <c r="N37" s="125"/>
      <c r="O37" s="125"/>
      <c r="P37" s="125"/>
      <c r="Q37" s="125"/>
      <c r="R37" s="72"/>
    </row>
    <row r="38" spans="1:18" ht="99" x14ac:dyDescent="0.2">
      <c r="A38" s="117">
        <v>10</v>
      </c>
      <c r="B38" s="120" t="s">
        <v>327</v>
      </c>
      <c r="C38" s="126" t="s">
        <v>328</v>
      </c>
      <c r="D38" s="122" t="s">
        <v>91</v>
      </c>
      <c r="E38" s="123" t="s">
        <v>320</v>
      </c>
      <c r="F38" s="124">
        <v>681.06</v>
      </c>
      <c r="G38" s="124">
        <v>93.78</v>
      </c>
      <c r="H38" s="124">
        <v>5.85</v>
      </c>
      <c r="I38" s="124">
        <v>0.36</v>
      </c>
      <c r="J38" s="125">
        <v>1294</v>
      </c>
      <c r="K38" s="125">
        <v>178</v>
      </c>
      <c r="L38" s="125">
        <v>11</v>
      </c>
      <c r="M38" s="125">
        <v>1</v>
      </c>
      <c r="N38" s="125">
        <v>7.077</v>
      </c>
      <c r="O38" s="125">
        <v>13.45</v>
      </c>
      <c r="P38" s="125">
        <v>0.02</v>
      </c>
      <c r="Q38" s="125">
        <v>0.04</v>
      </c>
      <c r="R38" s="72"/>
    </row>
    <row r="39" spans="1:18" ht="72.75" x14ac:dyDescent="0.2">
      <c r="A39" s="117">
        <v>11</v>
      </c>
      <c r="B39" s="120" t="s">
        <v>329</v>
      </c>
      <c r="C39" s="126" t="s">
        <v>330</v>
      </c>
      <c r="D39" s="122" t="s">
        <v>91</v>
      </c>
      <c r="E39" s="123" t="s">
        <v>331</v>
      </c>
      <c r="F39" s="124">
        <v>311.39999999999998</v>
      </c>
      <c r="G39" s="124">
        <v>218.44</v>
      </c>
      <c r="H39" s="124">
        <v>38.75</v>
      </c>
      <c r="I39" s="124">
        <v>0.17</v>
      </c>
      <c r="J39" s="125">
        <v>62</v>
      </c>
      <c r="K39" s="125">
        <v>44</v>
      </c>
      <c r="L39" s="125">
        <v>8</v>
      </c>
      <c r="M39" s="125"/>
      <c r="N39" s="125">
        <v>16.29</v>
      </c>
      <c r="O39" s="125">
        <v>3.26</v>
      </c>
      <c r="P39" s="125">
        <v>0.01</v>
      </c>
      <c r="Q39" s="125"/>
      <c r="R39" s="72"/>
    </row>
    <row r="40" spans="1:18" ht="36" x14ac:dyDescent="0.2">
      <c r="A40" s="117">
        <v>12</v>
      </c>
      <c r="B40" s="120" t="s">
        <v>126</v>
      </c>
      <c r="C40" s="126" t="s">
        <v>332</v>
      </c>
      <c r="D40" s="122" t="s">
        <v>325</v>
      </c>
      <c r="E40" s="128">
        <v>15</v>
      </c>
      <c r="F40" s="124" t="s">
        <v>333</v>
      </c>
      <c r="G40" s="125"/>
      <c r="H40" s="125"/>
      <c r="I40" s="125"/>
      <c r="J40" s="125">
        <v>35</v>
      </c>
      <c r="K40" s="125"/>
      <c r="L40" s="125"/>
      <c r="M40" s="125"/>
      <c r="N40" s="125"/>
      <c r="O40" s="125"/>
      <c r="P40" s="125"/>
      <c r="Q40" s="125"/>
      <c r="R40" s="72"/>
    </row>
    <row r="41" spans="1:18" ht="36" x14ac:dyDescent="0.2">
      <c r="A41" s="117">
        <v>13</v>
      </c>
      <c r="B41" s="120" t="s">
        <v>126</v>
      </c>
      <c r="C41" s="126" t="s">
        <v>334</v>
      </c>
      <c r="D41" s="122" t="s">
        <v>325</v>
      </c>
      <c r="E41" s="128">
        <v>5</v>
      </c>
      <c r="F41" s="124" t="s">
        <v>335</v>
      </c>
      <c r="G41" s="125"/>
      <c r="H41" s="125"/>
      <c r="I41" s="125"/>
      <c r="J41" s="125">
        <v>19</v>
      </c>
      <c r="K41" s="125"/>
      <c r="L41" s="125"/>
      <c r="M41" s="125"/>
      <c r="N41" s="125"/>
      <c r="O41" s="125"/>
      <c r="P41" s="125"/>
      <c r="Q41" s="125"/>
      <c r="R41" s="72"/>
    </row>
    <row r="42" spans="1:18" ht="24" x14ac:dyDescent="0.2">
      <c r="A42" s="117">
        <v>14</v>
      </c>
      <c r="B42" s="120" t="s">
        <v>336</v>
      </c>
      <c r="C42" s="126" t="s">
        <v>337</v>
      </c>
      <c r="D42" s="122" t="s">
        <v>91</v>
      </c>
      <c r="E42" s="123" t="s">
        <v>331</v>
      </c>
      <c r="F42" s="124">
        <v>189.23</v>
      </c>
      <c r="G42" s="124">
        <v>46.64</v>
      </c>
      <c r="H42" s="124">
        <v>56.09</v>
      </c>
      <c r="I42" s="124">
        <v>24.55</v>
      </c>
      <c r="J42" s="125">
        <v>38</v>
      </c>
      <c r="K42" s="125">
        <v>9</v>
      </c>
      <c r="L42" s="125">
        <v>11</v>
      </c>
      <c r="M42" s="125">
        <v>5</v>
      </c>
      <c r="N42" s="125">
        <v>3.52</v>
      </c>
      <c r="O42" s="125">
        <v>0.7</v>
      </c>
      <c r="P42" s="125">
        <v>1.57</v>
      </c>
      <c r="Q42" s="125">
        <v>0.31</v>
      </c>
      <c r="R42" s="72"/>
    </row>
    <row r="43" spans="1:18" ht="48" x14ac:dyDescent="0.2">
      <c r="A43" s="117">
        <v>15</v>
      </c>
      <c r="B43" s="120" t="s">
        <v>126</v>
      </c>
      <c r="C43" s="126" t="s">
        <v>338</v>
      </c>
      <c r="D43" s="122" t="s">
        <v>148</v>
      </c>
      <c r="E43" s="128">
        <v>2</v>
      </c>
      <c r="F43" s="124" t="s">
        <v>339</v>
      </c>
      <c r="G43" s="125"/>
      <c r="H43" s="125"/>
      <c r="I43" s="125"/>
      <c r="J43" s="125">
        <v>9</v>
      </c>
      <c r="K43" s="125"/>
      <c r="L43" s="125"/>
      <c r="M43" s="125"/>
      <c r="N43" s="125"/>
      <c r="O43" s="125"/>
      <c r="P43" s="125"/>
      <c r="Q43" s="125"/>
      <c r="R43" s="72"/>
    </row>
    <row r="44" spans="1:18" ht="60" x14ac:dyDescent="0.2">
      <c r="A44" s="117">
        <v>16</v>
      </c>
      <c r="B44" s="120" t="s">
        <v>340</v>
      </c>
      <c r="C44" s="126" t="s">
        <v>341</v>
      </c>
      <c r="D44" s="122" t="s">
        <v>342</v>
      </c>
      <c r="E44" s="128">
        <v>28</v>
      </c>
      <c r="F44" s="124">
        <v>160.78</v>
      </c>
      <c r="G44" s="124">
        <v>43.86</v>
      </c>
      <c r="H44" s="124">
        <v>2.36</v>
      </c>
      <c r="I44" s="125"/>
      <c r="J44" s="125">
        <v>4502</v>
      </c>
      <c r="K44" s="125">
        <v>1228</v>
      </c>
      <c r="L44" s="125">
        <v>66</v>
      </c>
      <c r="M44" s="125"/>
      <c r="N44" s="125">
        <v>3.31</v>
      </c>
      <c r="O44" s="125">
        <v>92.68</v>
      </c>
      <c r="P44" s="125"/>
      <c r="Q44" s="125"/>
      <c r="R44" s="72"/>
    </row>
    <row r="45" spans="1:18" ht="36" x14ac:dyDescent="0.2">
      <c r="A45" s="117">
        <v>17</v>
      </c>
      <c r="B45" s="120" t="s">
        <v>126</v>
      </c>
      <c r="C45" s="126" t="s">
        <v>343</v>
      </c>
      <c r="D45" s="122" t="s">
        <v>148</v>
      </c>
      <c r="E45" s="128">
        <v>28</v>
      </c>
      <c r="F45" s="124" t="s">
        <v>344</v>
      </c>
      <c r="G45" s="125"/>
      <c r="H45" s="125"/>
      <c r="I45" s="125"/>
      <c r="J45" s="125">
        <v>5738</v>
      </c>
      <c r="K45" s="125"/>
      <c r="L45" s="125"/>
      <c r="M45" s="125"/>
      <c r="N45" s="125"/>
      <c r="O45" s="125"/>
      <c r="P45" s="125"/>
      <c r="Q45" s="125"/>
      <c r="R45" s="72"/>
    </row>
    <row r="46" spans="1:18" ht="36" x14ac:dyDescent="0.2">
      <c r="A46" s="117">
        <v>18</v>
      </c>
      <c r="B46" s="120" t="s">
        <v>126</v>
      </c>
      <c r="C46" s="126" t="s">
        <v>345</v>
      </c>
      <c r="D46" s="122" t="s">
        <v>148</v>
      </c>
      <c r="E46" s="128">
        <v>1</v>
      </c>
      <c r="F46" s="124" t="s">
        <v>346</v>
      </c>
      <c r="G46" s="125"/>
      <c r="H46" s="125"/>
      <c r="I46" s="125"/>
      <c r="J46" s="125">
        <v>60</v>
      </c>
      <c r="K46" s="125"/>
      <c r="L46" s="125"/>
      <c r="M46" s="125"/>
      <c r="N46" s="125"/>
      <c r="O46" s="125"/>
      <c r="P46" s="125"/>
      <c r="Q46" s="125"/>
      <c r="R46" s="72"/>
    </row>
    <row r="47" spans="1:18" x14ac:dyDescent="0.2">
      <c r="A47" s="269" t="s">
        <v>118</v>
      </c>
      <c r="B47" s="267"/>
      <c r="C47" s="267"/>
      <c r="D47" s="267"/>
      <c r="E47" s="267"/>
      <c r="F47" s="267"/>
      <c r="G47" s="267"/>
      <c r="H47" s="267"/>
      <c r="I47" s="267"/>
      <c r="J47" s="124">
        <v>28515</v>
      </c>
      <c r="K47" s="124">
        <v>2243</v>
      </c>
      <c r="L47" s="124">
        <v>5462</v>
      </c>
      <c r="M47" s="124">
        <v>733</v>
      </c>
      <c r="N47" s="125"/>
      <c r="O47" s="124">
        <v>167.24</v>
      </c>
      <c r="P47" s="125"/>
      <c r="Q47" s="124">
        <v>42.09</v>
      </c>
      <c r="R47" s="72"/>
    </row>
    <row r="48" spans="1:18" x14ac:dyDescent="0.2">
      <c r="A48" s="269" t="s">
        <v>119</v>
      </c>
      <c r="B48" s="267"/>
      <c r="C48" s="267"/>
      <c r="D48" s="267"/>
      <c r="E48" s="267"/>
      <c r="F48" s="267"/>
      <c r="G48" s="267"/>
      <c r="H48" s="267"/>
      <c r="I48" s="267"/>
      <c r="J48" s="124">
        <v>30443</v>
      </c>
      <c r="K48" s="124">
        <v>2807</v>
      </c>
      <c r="L48" s="124">
        <v>6593</v>
      </c>
      <c r="M48" s="124">
        <v>918</v>
      </c>
      <c r="N48" s="125"/>
      <c r="O48" s="124">
        <v>200.69</v>
      </c>
      <c r="P48" s="125"/>
      <c r="Q48" s="124">
        <v>50.51</v>
      </c>
      <c r="R48" s="72"/>
    </row>
    <row r="49" spans="1:18" x14ac:dyDescent="0.2">
      <c r="A49" s="269" t="s">
        <v>120</v>
      </c>
      <c r="B49" s="267"/>
      <c r="C49" s="267"/>
      <c r="D49" s="267"/>
      <c r="E49" s="267"/>
      <c r="F49" s="267"/>
      <c r="G49" s="267"/>
      <c r="H49" s="267"/>
      <c r="I49" s="267"/>
      <c r="J49" s="124">
        <v>3539</v>
      </c>
      <c r="K49" s="125"/>
      <c r="L49" s="125"/>
      <c r="M49" s="125"/>
      <c r="N49" s="125"/>
      <c r="O49" s="125"/>
      <c r="P49" s="125"/>
      <c r="Q49" s="125"/>
      <c r="R49" s="72"/>
    </row>
    <row r="50" spans="1:18" x14ac:dyDescent="0.2">
      <c r="A50" s="269" t="s">
        <v>121</v>
      </c>
      <c r="B50" s="267"/>
      <c r="C50" s="267"/>
      <c r="D50" s="267"/>
      <c r="E50" s="267"/>
      <c r="F50" s="267"/>
      <c r="G50" s="267"/>
      <c r="H50" s="267"/>
      <c r="I50" s="267"/>
      <c r="J50" s="124">
        <v>2421</v>
      </c>
      <c r="K50" s="125"/>
      <c r="L50" s="125"/>
      <c r="M50" s="125"/>
      <c r="N50" s="125"/>
      <c r="O50" s="125"/>
      <c r="P50" s="125"/>
      <c r="Q50" s="125"/>
      <c r="R50" s="72"/>
    </row>
    <row r="51" spans="1:18" x14ac:dyDescent="0.2">
      <c r="A51" s="266" t="s">
        <v>347</v>
      </c>
      <c r="B51" s="267"/>
      <c r="C51" s="267"/>
      <c r="D51" s="267"/>
      <c r="E51" s="267"/>
      <c r="F51" s="267"/>
      <c r="G51" s="267"/>
      <c r="H51" s="267"/>
      <c r="I51" s="267"/>
      <c r="J51" s="127">
        <v>36403</v>
      </c>
      <c r="K51" s="125"/>
      <c r="L51" s="125"/>
      <c r="M51" s="125"/>
      <c r="N51" s="125"/>
      <c r="O51" s="127">
        <v>200.69</v>
      </c>
      <c r="P51" s="125"/>
      <c r="Q51" s="127">
        <v>50.51</v>
      </c>
      <c r="R51" s="72"/>
    </row>
    <row r="52" spans="1:18" x14ac:dyDescent="0.2">
      <c r="A52" s="268" t="s">
        <v>348</v>
      </c>
      <c r="B52" s="267"/>
      <c r="C52" s="267"/>
      <c r="D52" s="267"/>
      <c r="E52" s="267"/>
      <c r="F52" s="267"/>
      <c r="G52" s="267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72"/>
    </row>
    <row r="53" spans="1:18" ht="36" x14ac:dyDescent="0.2">
      <c r="A53" s="117">
        <v>19</v>
      </c>
      <c r="B53" s="120" t="s">
        <v>349</v>
      </c>
      <c r="C53" s="126" t="s">
        <v>350</v>
      </c>
      <c r="D53" s="122" t="s">
        <v>225</v>
      </c>
      <c r="E53" s="123" t="s">
        <v>351</v>
      </c>
      <c r="F53" s="124">
        <v>3846.34</v>
      </c>
      <c r="G53" s="124">
        <v>869.83</v>
      </c>
      <c r="H53" s="124">
        <v>2976.51</v>
      </c>
      <c r="I53" s="124">
        <v>329.74</v>
      </c>
      <c r="J53" s="125">
        <v>38</v>
      </c>
      <c r="K53" s="125">
        <v>9</v>
      </c>
      <c r="L53" s="125">
        <v>29</v>
      </c>
      <c r="M53" s="125">
        <v>3</v>
      </c>
      <c r="N53" s="125">
        <v>67.22</v>
      </c>
      <c r="O53" s="125">
        <v>0.67</v>
      </c>
      <c r="P53" s="125">
        <v>21.11</v>
      </c>
      <c r="Q53" s="125">
        <v>0.21</v>
      </c>
      <c r="R53" s="72"/>
    </row>
    <row r="54" spans="1:18" ht="36" x14ac:dyDescent="0.2">
      <c r="A54" s="117">
        <v>20</v>
      </c>
      <c r="B54" s="120" t="s">
        <v>352</v>
      </c>
      <c r="C54" s="126" t="s">
        <v>353</v>
      </c>
      <c r="D54" s="122" t="s">
        <v>354</v>
      </c>
      <c r="E54" s="123" t="s">
        <v>310</v>
      </c>
      <c r="F54" s="124">
        <v>153.13999999999999</v>
      </c>
      <c r="G54" s="124">
        <v>126.11</v>
      </c>
      <c r="H54" s="124">
        <v>27.03</v>
      </c>
      <c r="I54" s="125"/>
      <c r="J54" s="125">
        <v>3</v>
      </c>
      <c r="K54" s="125">
        <v>3</v>
      </c>
      <c r="L54" s="125"/>
      <c r="M54" s="125"/>
      <c r="N54" s="125">
        <v>10.5</v>
      </c>
      <c r="O54" s="125">
        <v>0.21</v>
      </c>
      <c r="P54" s="125"/>
      <c r="Q54" s="125"/>
      <c r="R54" s="72"/>
    </row>
    <row r="55" spans="1:18" ht="65.25" x14ac:dyDescent="0.2">
      <c r="A55" s="117">
        <v>21</v>
      </c>
      <c r="B55" s="120" t="s">
        <v>355</v>
      </c>
      <c r="C55" s="126" t="s">
        <v>356</v>
      </c>
      <c r="D55" s="122" t="s">
        <v>354</v>
      </c>
      <c r="E55" s="123" t="s">
        <v>310</v>
      </c>
      <c r="F55" s="124">
        <v>80.510000000000005</v>
      </c>
      <c r="G55" s="124">
        <v>66.3</v>
      </c>
      <c r="H55" s="124">
        <v>14.21</v>
      </c>
      <c r="I55" s="125"/>
      <c r="J55" s="125">
        <v>2</v>
      </c>
      <c r="K55" s="125">
        <v>2</v>
      </c>
      <c r="L55" s="125"/>
      <c r="M55" s="125"/>
      <c r="N55" s="125">
        <v>5.52</v>
      </c>
      <c r="O55" s="125">
        <v>0.11</v>
      </c>
      <c r="P55" s="125"/>
      <c r="Q55" s="125"/>
      <c r="R55" s="72"/>
    </row>
    <row r="56" spans="1:18" x14ac:dyDescent="0.2">
      <c r="A56" s="269" t="s">
        <v>118</v>
      </c>
      <c r="B56" s="267"/>
      <c r="C56" s="267"/>
      <c r="D56" s="267"/>
      <c r="E56" s="267"/>
      <c r="F56" s="267"/>
      <c r="G56" s="267"/>
      <c r="H56" s="267"/>
      <c r="I56" s="267"/>
      <c r="J56" s="124">
        <v>43</v>
      </c>
      <c r="K56" s="124">
        <v>14</v>
      </c>
      <c r="L56" s="124">
        <v>29</v>
      </c>
      <c r="M56" s="124">
        <v>3</v>
      </c>
      <c r="N56" s="125"/>
      <c r="O56" s="124">
        <v>0.99</v>
      </c>
      <c r="P56" s="125"/>
      <c r="Q56" s="124">
        <v>0.21</v>
      </c>
      <c r="R56" s="72"/>
    </row>
    <row r="57" spans="1:18" x14ac:dyDescent="0.2">
      <c r="A57" s="269" t="s">
        <v>120</v>
      </c>
      <c r="B57" s="267"/>
      <c r="C57" s="267"/>
      <c r="D57" s="267"/>
      <c r="E57" s="267"/>
      <c r="F57" s="267"/>
      <c r="G57" s="267"/>
      <c r="H57" s="267"/>
      <c r="I57" s="267"/>
      <c r="J57" s="124">
        <v>17</v>
      </c>
      <c r="K57" s="125"/>
      <c r="L57" s="125"/>
      <c r="M57" s="125"/>
      <c r="N57" s="125"/>
      <c r="O57" s="125"/>
      <c r="P57" s="125"/>
      <c r="Q57" s="125"/>
      <c r="R57" s="72"/>
    </row>
    <row r="58" spans="1:18" x14ac:dyDescent="0.2">
      <c r="A58" s="269" t="s">
        <v>121</v>
      </c>
      <c r="B58" s="267"/>
      <c r="C58" s="267"/>
      <c r="D58" s="267"/>
      <c r="E58" s="267"/>
      <c r="F58" s="267"/>
      <c r="G58" s="267"/>
      <c r="H58" s="267"/>
      <c r="I58" s="267"/>
      <c r="J58" s="124">
        <v>11</v>
      </c>
      <c r="K58" s="125"/>
      <c r="L58" s="125"/>
      <c r="M58" s="125"/>
      <c r="N58" s="125"/>
      <c r="O58" s="125"/>
      <c r="P58" s="125"/>
      <c r="Q58" s="125"/>
      <c r="R58" s="72"/>
    </row>
    <row r="59" spans="1:18" x14ac:dyDescent="0.2">
      <c r="A59" s="266" t="s">
        <v>357</v>
      </c>
      <c r="B59" s="267"/>
      <c r="C59" s="267"/>
      <c r="D59" s="267"/>
      <c r="E59" s="267"/>
      <c r="F59" s="267"/>
      <c r="G59" s="267"/>
      <c r="H59" s="267"/>
      <c r="I59" s="267"/>
      <c r="J59" s="127">
        <v>71</v>
      </c>
      <c r="K59" s="125"/>
      <c r="L59" s="125"/>
      <c r="M59" s="125"/>
      <c r="N59" s="125"/>
      <c r="O59" s="127">
        <v>0.99</v>
      </c>
      <c r="P59" s="125"/>
      <c r="Q59" s="127">
        <v>0.21</v>
      </c>
      <c r="R59" s="72"/>
    </row>
    <row r="60" spans="1:18" x14ac:dyDescent="0.2">
      <c r="A60" s="268" t="s">
        <v>358</v>
      </c>
      <c r="B60" s="267"/>
      <c r="C60" s="267"/>
      <c r="D60" s="267"/>
      <c r="E60" s="267"/>
      <c r="F60" s="267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72"/>
    </row>
    <row r="61" spans="1:18" ht="36" x14ac:dyDescent="0.2">
      <c r="A61" s="117">
        <v>22</v>
      </c>
      <c r="B61" s="120" t="s">
        <v>359</v>
      </c>
      <c r="C61" s="126" t="s">
        <v>360</v>
      </c>
      <c r="D61" s="122" t="s">
        <v>361</v>
      </c>
      <c r="E61" s="128">
        <v>24</v>
      </c>
      <c r="F61" s="124">
        <v>27.06</v>
      </c>
      <c r="G61" s="124">
        <v>27.06</v>
      </c>
      <c r="H61" s="125"/>
      <c r="I61" s="125"/>
      <c r="J61" s="125">
        <v>649</v>
      </c>
      <c r="K61" s="125">
        <v>649</v>
      </c>
      <c r="L61" s="125"/>
      <c r="M61" s="125"/>
      <c r="N61" s="125">
        <v>1.5</v>
      </c>
      <c r="O61" s="125">
        <v>36</v>
      </c>
      <c r="P61" s="125"/>
      <c r="Q61" s="125"/>
      <c r="R61" s="72"/>
    </row>
    <row r="62" spans="1:18" ht="36" x14ac:dyDescent="0.2">
      <c r="A62" s="117">
        <v>23</v>
      </c>
      <c r="B62" s="120" t="s">
        <v>362</v>
      </c>
      <c r="C62" s="126" t="s">
        <v>363</v>
      </c>
      <c r="D62" s="122" t="s">
        <v>364</v>
      </c>
      <c r="E62" s="123" t="s">
        <v>303</v>
      </c>
      <c r="F62" s="124">
        <v>288.64</v>
      </c>
      <c r="G62" s="124">
        <v>288.64</v>
      </c>
      <c r="H62" s="125"/>
      <c r="I62" s="125"/>
      <c r="J62" s="125">
        <v>69</v>
      </c>
      <c r="K62" s="125">
        <v>69</v>
      </c>
      <c r="L62" s="125"/>
      <c r="M62" s="125"/>
      <c r="N62" s="125">
        <v>16</v>
      </c>
      <c r="O62" s="125">
        <v>3.84</v>
      </c>
      <c r="P62" s="125"/>
      <c r="Q62" s="125"/>
      <c r="R62" s="72"/>
    </row>
    <row r="63" spans="1:18" ht="84" x14ac:dyDescent="0.2">
      <c r="A63" s="117">
        <v>24</v>
      </c>
      <c r="B63" s="120" t="s">
        <v>365</v>
      </c>
      <c r="C63" s="126" t="s">
        <v>366</v>
      </c>
      <c r="D63" s="122" t="s">
        <v>367</v>
      </c>
      <c r="E63" s="123" t="s">
        <v>368</v>
      </c>
      <c r="F63" s="124">
        <v>7.22</v>
      </c>
      <c r="G63" s="124">
        <v>7.22</v>
      </c>
      <c r="H63" s="125"/>
      <c r="I63" s="125"/>
      <c r="J63" s="125">
        <v>217</v>
      </c>
      <c r="K63" s="125">
        <v>217</v>
      </c>
      <c r="L63" s="125"/>
      <c r="M63" s="125"/>
      <c r="N63" s="125">
        <v>0.4</v>
      </c>
      <c r="O63" s="125">
        <v>12</v>
      </c>
      <c r="P63" s="125"/>
      <c r="Q63" s="125"/>
      <c r="R63" s="72"/>
    </row>
    <row r="64" spans="1:18" x14ac:dyDescent="0.2">
      <c r="A64" s="269" t="s">
        <v>118</v>
      </c>
      <c r="B64" s="267"/>
      <c r="C64" s="267"/>
      <c r="D64" s="267"/>
      <c r="E64" s="267"/>
      <c r="F64" s="267"/>
      <c r="G64" s="267"/>
      <c r="H64" s="267"/>
      <c r="I64" s="267"/>
      <c r="J64" s="124">
        <v>935</v>
      </c>
      <c r="K64" s="124">
        <v>935</v>
      </c>
      <c r="L64" s="125"/>
      <c r="M64" s="125"/>
      <c r="N64" s="125"/>
      <c r="O64" s="124">
        <v>51.84</v>
      </c>
      <c r="P64" s="125"/>
      <c r="Q64" s="125"/>
      <c r="R64" s="72"/>
    </row>
    <row r="65" spans="1:18" x14ac:dyDescent="0.2">
      <c r="A65" s="269" t="s">
        <v>119</v>
      </c>
      <c r="B65" s="267"/>
      <c r="C65" s="267"/>
      <c r="D65" s="267"/>
      <c r="E65" s="267"/>
      <c r="F65" s="267"/>
      <c r="G65" s="267"/>
      <c r="H65" s="267"/>
      <c r="I65" s="267"/>
      <c r="J65" s="124">
        <v>780</v>
      </c>
      <c r="K65" s="124">
        <v>780</v>
      </c>
      <c r="L65" s="125"/>
      <c r="M65" s="125"/>
      <c r="N65" s="125"/>
      <c r="O65" s="124">
        <v>41.47</v>
      </c>
      <c r="P65" s="125"/>
      <c r="Q65" s="125"/>
      <c r="R65" s="72"/>
    </row>
    <row r="66" spans="1:18" x14ac:dyDescent="0.2">
      <c r="A66" s="269" t="s">
        <v>120</v>
      </c>
      <c r="B66" s="267"/>
      <c r="C66" s="267"/>
      <c r="D66" s="267"/>
      <c r="E66" s="267"/>
      <c r="F66" s="267"/>
      <c r="G66" s="267"/>
      <c r="H66" s="267"/>
      <c r="I66" s="267"/>
      <c r="J66" s="124">
        <v>507</v>
      </c>
      <c r="K66" s="125"/>
      <c r="L66" s="125"/>
      <c r="M66" s="125"/>
      <c r="N66" s="125"/>
      <c r="O66" s="125"/>
      <c r="P66" s="125"/>
      <c r="Q66" s="125"/>
      <c r="R66" s="72"/>
    </row>
    <row r="67" spans="1:18" x14ac:dyDescent="0.2">
      <c r="A67" s="269" t="s">
        <v>121</v>
      </c>
      <c r="B67" s="267"/>
      <c r="C67" s="267"/>
      <c r="D67" s="267"/>
      <c r="E67" s="267"/>
      <c r="F67" s="267"/>
      <c r="G67" s="267"/>
      <c r="H67" s="267"/>
      <c r="I67" s="267"/>
      <c r="J67" s="124">
        <v>312</v>
      </c>
      <c r="K67" s="125"/>
      <c r="L67" s="125"/>
      <c r="M67" s="125"/>
      <c r="N67" s="125"/>
      <c r="O67" s="125"/>
      <c r="P67" s="125"/>
      <c r="Q67" s="125"/>
      <c r="R67" s="72"/>
    </row>
    <row r="68" spans="1:18" x14ac:dyDescent="0.2">
      <c r="A68" s="266" t="s">
        <v>369</v>
      </c>
      <c r="B68" s="267"/>
      <c r="C68" s="267"/>
      <c r="D68" s="267"/>
      <c r="E68" s="267"/>
      <c r="F68" s="267"/>
      <c r="G68" s="267"/>
      <c r="H68" s="267"/>
      <c r="I68" s="267"/>
      <c r="J68" s="127">
        <v>1599</v>
      </c>
      <c r="K68" s="125"/>
      <c r="L68" s="125"/>
      <c r="M68" s="125"/>
      <c r="N68" s="125"/>
      <c r="O68" s="127">
        <v>41.47</v>
      </c>
      <c r="P68" s="125"/>
      <c r="Q68" s="125"/>
      <c r="R68" s="72"/>
    </row>
    <row r="69" spans="1:18" x14ac:dyDescent="0.2">
      <c r="A69" s="270" t="s">
        <v>246</v>
      </c>
      <c r="B69" s="271"/>
      <c r="C69" s="271"/>
      <c r="D69" s="271"/>
      <c r="E69" s="271"/>
      <c r="F69" s="271"/>
      <c r="G69" s="271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72"/>
    </row>
    <row r="70" spans="1:18" x14ac:dyDescent="0.2">
      <c r="A70" s="269" t="s">
        <v>247</v>
      </c>
      <c r="B70" s="267"/>
      <c r="C70" s="267"/>
      <c r="D70" s="267"/>
      <c r="E70" s="267"/>
      <c r="F70" s="267"/>
      <c r="G70" s="267"/>
      <c r="H70" s="267"/>
      <c r="I70" s="267"/>
      <c r="J70" s="124">
        <v>29493</v>
      </c>
      <c r="K70" s="124">
        <v>3192</v>
      </c>
      <c r="L70" s="124">
        <v>5491</v>
      </c>
      <c r="M70" s="124">
        <v>736</v>
      </c>
      <c r="N70" s="125"/>
      <c r="O70" s="124">
        <v>220.07</v>
      </c>
      <c r="P70" s="125"/>
      <c r="Q70" s="124">
        <v>42.3</v>
      </c>
      <c r="R70" s="72"/>
    </row>
    <row r="71" spans="1:18" x14ac:dyDescent="0.2">
      <c r="A71" s="269" t="s">
        <v>248</v>
      </c>
      <c r="B71" s="267"/>
      <c r="C71" s="267"/>
      <c r="D71" s="267"/>
      <c r="E71" s="267"/>
      <c r="F71" s="267"/>
      <c r="G71" s="267"/>
      <c r="H71" s="267"/>
      <c r="I71" s="267"/>
      <c r="J71" s="124">
        <v>31266</v>
      </c>
      <c r="K71" s="124">
        <v>3601</v>
      </c>
      <c r="L71" s="124">
        <v>6622</v>
      </c>
      <c r="M71" s="124">
        <v>921</v>
      </c>
      <c r="N71" s="125"/>
      <c r="O71" s="124">
        <v>243.15</v>
      </c>
      <c r="P71" s="125"/>
      <c r="Q71" s="124">
        <v>50.72</v>
      </c>
      <c r="R71" s="72"/>
    </row>
    <row r="72" spans="1:18" x14ac:dyDescent="0.2">
      <c r="A72" s="269" t="s">
        <v>249</v>
      </c>
      <c r="B72" s="267"/>
      <c r="C72" s="267"/>
      <c r="D72" s="267"/>
      <c r="E72" s="267"/>
      <c r="F72" s="267"/>
      <c r="G72" s="267"/>
      <c r="H72" s="267"/>
      <c r="I72" s="267"/>
      <c r="J72" s="125"/>
      <c r="K72" s="125"/>
      <c r="L72" s="125"/>
      <c r="M72" s="125"/>
      <c r="N72" s="125"/>
      <c r="O72" s="125"/>
      <c r="P72" s="125"/>
      <c r="Q72" s="125"/>
      <c r="R72" s="72"/>
    </row>
    <row r="73" spans="1:18" x14ac:dyDescent="0.2">
      <c r="A73" s="269" t="s">
        <v>370</v>
      </c>
      <c r="B73" s="267"/>
      <c r="C73" s="267"/>
      <c r="D73" s="267"/>
      <c r="E73" s="267"/>
      <c r="F73" s="267"/>
      <c r="G73" s="267"/>
      <c r="H73" s="267"/>
      <c r="I73" s="267"/>
      <c r="J73" s="124">
        <v>168</v>
      </c>
      <c r="K73" s="124">
        <v>137</v>
      </c>
      <c r="L73" s="124">
        <v>32</v>
      </c>
      <c r="M73" s="124">
        <v>32</v>
      </c>
      <c r="N73" s="125"/>
      <c r="O73" s="125"/>
      <c r="P73" s="125"/>
      <c r="Q73" s="125"/>
      <c r="R73" s="72"/>
    </row>
    <row r="74" spans="1:18" x14ac:dyDescent="0.2">
      <c r="A74" s="269" t="s">
        <v>371</v>
      </c>
      <c r="B74" s="267"/>
      <c r="C74" s="267"/>
      <c r="D74" s="267"/>
      <c r="E74" s="267"/>
      <c r="F74" s="267"/>
      <c r="G74" s="267"/>
      <c r="H74" s="267"/>
      <c r="I74" s="267"/>
      <c r="J74" s="124">
        <v>233</v>
      </c>
      <c r="K74" s="125"/>
      <c r="L74" s="125"/>
      <c r="M74" s="125"/>
      <c r="N74" s="125"/>
      <c r="O74" s="125"/>
      <c r="P74" s="125"/>
      <c r="Q74" s="125"/>
      <c r="R74" s="72"/>
    </row>
    <row r="75" spans="1:18" x14ac:dyDescent="0.2">
      <c r="A75" s="269" t="s">
        <v>372</v>
      </c>
      <c r="B75" s="267"/>
      <c r="C75" s="267"/>
      <c r="D75" s="267"/>
      <c r="E75" s="267"/>
      <c r="F75" s="267"/>
      <c r="G75" s="267"/>
      <c r="H75" s="267"/>
      <c r="I75" s="267"/>
      <c r="J75" s="124">
        <v>1567</v>
      </c>
      <c r="K75" s="124">
        <v>468</v>
      </c>
      <c r="L75" s="124">
        <v>1099</v>
      </c>
      <c r="M75" s="124">
        <v>153</v>
      </c>
      <c r="N75" s="125"/>
      <c r="O75" s="124">
        <v>33.448</v>
      </c>
      <c r="P75" s="125"/>
      <c r="Q75" s="124">
        <v>8.4179999999999993</v>
      </c>
      <c r="R75" s="72"/>
    </row>
    <row r="76" spans="1:18" x14ac:dyDescent="0.2">
      <c r="A76" s="269" t="s">
        <v>373</v>
      </c>
      <c r="B76" s="267"/>
      <c r="C76" s="267"/>
      <c r="D76" s="267"/>
      <c r="E76" s="267"/>
      <c r="F76" s="267"/>
      <c r="G76" s="267"/>
      <c r="H76" s="267"/>
      <c r="I76" s="267"/>
      <c r="J76" s="124">
        <v>-195</v>
      </c>
      <c r="K76" s="124">
        <v>-195</v>
      </c>
      <c r="L76" s="125"/>
      <c r="M76" s="125"/>
      <c r="N76" s="125"/>
      <c r="O76" s="124">
        <v>-10.368</v>
      </c>
      <c r="P76" s="125"/>
      <c r="Q76" s="125"/>
      <c r="R76" s="72"/>
    </row>
    <row r="77" spans="1:18" x14ac:dyDescent="0.2">
      <c r="A77" s="269" t="s">
        <v>120</v>
      </c>
      <c r="B77" s="267"/>
      <c r="C77" s="267"/>
      <c r="D77" s="267"/>
      <c r="E77" s="267"/>
      <c r="F77" s="267"/>
      <c r="G77" s="267"/>
      <c r="H77" s="267"/>
      <c r="I77" s="267"/>
      <c r="J77" s="124">
        <v>4063</v>
      </c>
      <c r="K77" s="125"/>
      <c r="L77" s="125"/>
      <c r="M77" s="125"/>
      <c r="N77" s="125"/>
      <c r="O77" s="125"/>
      <c r="P77" s="125"/>
      <c r="Q77" s="125"/>
      <c r="R77" s="72"/>
    </row>
    <row r="78" spans="1:18" x14ac:dyDescent="0.2">
      <c r="A78" s="269" t="s">
        <v>249</v>
      </c>
      <c r="B78" s="267"/>
      <c r="C78" s="267"/>
      <c r="D78" s="267"/>
      <c r="E78" s="267"/>
      <c r="F78" s="267"/>
      <c r="G78" s="267"/>
      <c r="H78" s="267"/>
      <c r="I78" s="267"/>
      <c r="J78" s="125"/>
      <c r="K78" s="125"/>
      <c r="L78" s="125"/>
      <c r="M78" s="125"/>
      <c r="N78" s="125"/>
      <c r="O78" s="125"/>
      <c r="P78" s="125"/>
      <c r="Q78" s="125"/>
      <c r="R78" s="72"/>
    </row>
    <row r="79" spans="1:18" x14ac:dyDescent="0.2">
      <c r="A79" s="269" t="s">
        <v>374</v>
      </c>
      <c r="B79" s="267"/>
      <c r="C79" s="267"/>
      <c r="D79" s="267"/>
      <c r="E79" s="267"/>
      <c r="F79" s="267"/>
      <c r="G79" s="267"/>
      <c r="H79" s="267"/>
      <c r="I79" s="267"/>
      <c r="J79" s="124">
        <v>507</v>
      </c>
      <c r="K79" s="125"/>
      <c r="L79" s="125"/>
      <c r="M79" s="125"/>
      <c r="N79" s="125"/>
      <c r="O79" s="125"/>
      <c r="P79" s="125"/>
      <c r="Q79" s="125"/>
      <c r="R79" s="72"/>
    </row>
    <row r="80" spans="1:18" x14ac:dyDescent="0.2">
      <c r="A80" s="269" t="s">
        <v>375</v>
      </c>
      <c r="B80" s="267"/>
      <c r="C80" s="267"/>
      <c r="D80" s="267"/>
      <c r="E80" s="267"/>
      <c r="F80" s="267"/>
      <c r="G80" s="267"/>
      <c r="H80" s="267"/>
      <c r="I80" s="267"/>
      <c r="J80" s="124">
        <v>4</v>
      </c>
      <c r="K80" s="125"/>
      <c r="L80" s="125"/>
      <c r="M80" s="125"/>
      <c r="N80" s="125"/>
      <c r="O80" s="125"/>
      <c r="P80" s="125"/>
      <c r="Q80" s="125"/>
      <c r="R80" s="72"/>
    </row>
    <row r="81" spans="1:18" x14ac:dyDescent="0.2">
      <c r="A81" s="269" t="s">
        <v>376</v>
      </c>
      <c r="B81" s="267"/>
      <c r="C81" s="267"/>
      <c r="D81" s="267"/>
      <c r="E81" s="267"/>
      <c r="F81" s="267"/>
      <c r="G81" s="267"/>
      <c r="H81" s="267"/>
      <c r="I81" s="267"/>
      <c r="J81" s="124">
        <v>3539</v>
      </c>
      <c r="K81" s="125"/>
      <c r="L81" s="125"/>
      <c r="M81" s="125"/>
      <c r="N81" s="125"/>
      <c r="O81" s="125"/>
      <c r="P81" s="125"/>
      <c r="Q81" s="125"/>
      <c r="R81" s="72"/>
    </row>
    <row r="82" spans="1:18" x14ac:dyDescent="0.2">
      <c r="A82" s="269" t="s">
        <v>377</v>
      </c>
      <c r="B82" s="267"/>
      <c r="C82" s="267"/>
      <c r="D82" s="267"/>
      <c r="E82" s="267"/>
      <c r="F82" s="267"/>
      <c r="G82" s="267"/>
      <c r="H82" s="267"/>
      <c r="I82" s="267"/>
      <c r="J82" s="124">
        <v>13</v>
      </c>
      <c r="K82" s="125"/>
      <c r="L82" s="125"/>
      <c r="M82" s="125"/>
      <c r="N82" s="125"/>
      <c r="O82" s="125"/>
      <c r="P82" s="125"/>
      <c r="Q82" s="125"/>
      <c r="R82" s="72"/>
    </row>
    <row r="83" spans="1:18" x14ac:dyDescent="0.2">
      <c r="A83" s="269" t="s">
        <v>121</v>
      </c>
      <c r="B83" s="267"/>
      <c r="C83" s="267"/>
      <c r="D83" s="267"/>
      <c r="E83" s="267"/>
      <c r="F83" s="267"/>
      <c r="G83" s="267"/>
      <c r="H83" s="267"/>
      <c r="I83" s="267"/>
      <c r="J83" s="124">
        <v>2744</v>
      </c>
      <c r="K83" s="125"/>
      <c r="L83" s="125"/>
      <c r="M83" s="125"/>
      <c r="N83" s="125"/>
      <c r="O83" s="125"/>
      <c r="P83" s="125"/>
      <c r="Q83" s="125"/>
      <c r="R83" s="72"/>
    </row>
    <row r="84" spans="1:18" x14ac:dyDescent="0.2">
      <c r="A84" s="269" t="s">
        <v>249</v>
      </c>
      <c r="B84" s="267"/>
      <c r="C84" s="267"/>
      <c r="D84" s="267"/>
      <c r="E84" s="267"/>
      <c r="F84" s="267"/>
      <c r="G84" s="267"/>
      <c r="H84" s="267"/>
      <c r="I84" s="267"/>
      <c r="J84" s="125"/>
      <c r="K84" s="125"/>
      <c r="L84" s="125"/>
      <c r="M84" s="125"/>
      <c r="N84" s="125"/>
      <c r="O84" s="125"/>
      <c r="P84" s="125"/>
      <c r="Q84" s="125"/>
      <c r="R84" s="72"/>
    </row>
    <row r="85" spans="1:18" x14ac:dyDescent="0.2">
      <c r="A85" s="269" t="s">
        <v>378</v>
      </c>
      <c r="B85" s="267"/>
      <c r="C85" s="267"/>
      <c r="D85" s="267"/>
      <c r="E85" s="267"/>
      <c r="F85" s="267"/>
      <c r="G85" s="267"/>
      <c r="H85" s="267"/>
      <c r="I85" s="267"/>
      <c r="J85" s="124">
        <v>312</v>
      </c>
      <c r="K85" s="125"/>
      <c r="L85" s="125"/>
      <c r="M85" s="125"/>
      <c r="N85" s="125"/>
      <c r="O85" s="125"/>
      <c r="P85" s="125"/>
      <c r="Q85" s="125"/>
      <c r="R85" s="72"/>
    </row>
    <row r="86" spans="1:18" x14ac:dyDescent="0.2">
      <c r="A86" s="269" t="s">
        <v>379</v>
      </c>
      <c r="B86" s="267"/>
      <c r="C86" s="267"/>
      <c r="D86" s="267"/>
      <c r="E86" s="267"/>
      <c r="F86" s="267"/>
      <c r="G86" s="267"/>
      <c r="H86" s="267"/>
      <c r="I86" s="267"/>
      <c r="J86" s="124">
        <v>3</v>
      </c>
      <c r="K86" s="125"/>
      <c r="L86" s="125"/>
      <c r="M86" s="125"/>
      <c r="N86" s="125"/>
      <c r="O86" s="125"/>
      <c r="P86" s="125"/>
      <c r="Q86" s="125"/>
      <c r="R86" s="72"/>
    </row>
    <row r="87" spans="1:18" x14ac:dyDescent="0.2">
      <c r="A87" s="269" t="s">
        <v>380</v>
      </c>
      <c r="B87" s="267"/>
      <c r="C87" s="267"/>
      <c r="D87" s="267"/>
      <c r="E87" s="267"/>
      <c r="F87" s="267"/>
      <c r="G87" s="267"/>
      <c r="H87" s="267"/>
      <c r="I87" s="267"/>
      <c r="J87" s="124">
        <v>2421</v>
      </c>
      <c r="K87" s="125"/>
      <c r="L87" s="125"/>
      <c r="M87" s="125"/>
      <c r="N87" s="125"/>
      <c r="O87" s="125"/>
      <c r="P87" s="125"/>
      <c r="Q87" s="125"/>
      <c r="R87" s="72"/>
    </row>
    <row r="88" spans="1:18" x14ac:dyDescent="0.2">
      <c r="A88" s="269" t="s">
        <v>381</v>
      </c>
      <c r="B88" s="267"/>
      <c r="C88" s="267"/>
      <c r="D88" s="267"/>
      <c r="E88" s="267"/>
      <c r="F88" s="267"/>
      <c r="G88" s="267"/>
      <c r="H88" s="267"/>
      <c r="I88" s="267"/>
      <c r="J88" s="124">
        <v>8</v>
      </c>
      <c r="K88" s="125"/>
      <c r="L88" s="125"/>
      <c r="M88" s="125"/>
      <c r="N88" s="125"/>
      <c r="O88" s="125"/>
      <c r="P88" s="125"/>
      <c r="Q88" s="125"/>
      <c r="R88" s="72"/>
    </row>
    <row r="89" spans="1:18" x14ac:dyDescent="0.2">
      <c r="A89" s="269" t="s">
        <v>271</v>
      </c>
      <c r="B89" s="267"/>
      <c r="C89" s="267"/>
      <c r="D89" s="267"/>
      <c r="E89" s="267"/>
      <c r="F89" s="267"/>
      <c r="G89" s="267"/>
      <c r="H89" s="267"/>
      <c r="I89" s="267"/>
      <c r="J89" s="124">
        <v>38073</v>
      </c>
      <c r="K89" s="125"/>
      <c r="L89" s="125"/>
      <c r="M89" s="125"/>
      <c r="N89" s="125"/>
      <c r="O89" s="124">
        <v>243.15</v>
      </c>
      <c r="P89" s="125"/>
      <c r="Q89" s="124">
        <v>50.72</v>
      </c>
      <c r="R89" s="72"/>
    </row>
    <row r="90" spans="1:18" x14ac:dyDescent="0.2">
      <c r="A90" s="269" t="s">
        <v>272</v>
      </c>
      <c r="B90" s="267"/>
      <c r="C90" s="267"/>
      <c r="D90" s="267"/>
      <c r="E90" s="267"/>
      <c r="F90" s="267"/>
      <c r="G90" s="267"/>
      <c r="H90" s="267"/>
      <c r="I90" s="267"/>
      <c r="J90" s="125"/>
      <c r="K90" s="125"/>
      <c r="L90" s="125"/>
      <c r="M90" s="125"/>
      <c r="N90" s="125"/>
      <c r="O90" s="125"/>
      <c r="P90" s="125"/>
      <c r="Q90" s="125"/>
      <c r="R90" s="72"/>
    </row>
    <row r="91" spans="1:18" x14ac:dyDescent="0.2">
      <c r="A91" s="269" t="s">
        <v>273</v>
      </c>
      <c r="B91" s="267"/>
      <c r="C91" s="267"/>
      <c r="D91" s="267"/>
      <c r="E91" s="267"/>
      <c r="F91" s="267"/>
      <c r="G91" s="267"/>
      <c r="H91" s="267"/>
      <c r="I91" s="267"/>
      <c r="J91" s="124">
        <v>21043</v>
      </c>
      <c r="K91" s="125"/>
      <c r="L91" s="125"/>
      <c r="M91" s="125"/>
      <c r="N91" s="125"/>
      <c r="O91" s="125"/>
      <c r="P91" s="125"/>
      <c r="Q91" s="125"/>
      <c r="R91" s="72"/>
    </row>
    <row r="92" spans="1:18" x14ac:dyDescent="0.2">
      <c r="A92" s="269" t="s">
        <v>274</v>
      </c>
      <c r="B92" s="267"/>
      <c r="C92" s="267"/>
      <c r="D92" s="267"/>
      <c r="E92" s="267"/>
      <c r="F92" s="267"/>
      <c r="G92" s="267"/>
      <c r="H92" s="267"/>
      <c r="I92" s="267"/>
      <c r="J92" s="124">
        <f>6622-M71</f>
        <v>5701</v>
      </c>
      <c r="K92" s="125"/>
      <c r="L92" s="125"/>
      <c r="M92" s="125"/>
      <c r="N92" s="125"/>
      <c r="O92" s="125"/>
      <c r="P92" s="125"/>
      <c r="Q92" s="125"/>
      <c r="R92" s="72"/>
    </row>
    <row r="93" spans="1:18" x14ac:dyDescent="0.2">
      <c r="A93" s="269" t="s">
        <v>275</v>
      </c>
      <c r="B93" s="267"/>
      <c r="C93" s="267"/>
      <c r="D93" s="267"/>
      <c r="E93" s="267"/>
      <c r="F93" s="267"/>
      <c r="G93" s="267"/>
      <c r="H93" s="267"/>
      <c r="I93" s="267"/>
      <c r="J93" s="124">
        <v>4522</v>
      </c>
      <c r="K93" s="125"/>
      <c r="L93" s="125"/>
      <c r="M93" s="125"/>
      <c r="N93" s="125"/>
      <c r="O93" s="125"/>
      <c r="P93" s="125"/>
      <c r="Q93" s="125"/>
      <c r="R93" s="72"/>
    </row>
    <row r="94" spans="1:18" x14ac:dyDescent="0.2">
      <c r="A94" s="269" t="s">
        <v>276</v>
      </c>
      <c r="B94" s="267"/>
      <c r="C94" s="267"/>
      <c r="D94" s="267"/>
      <c r="E94" s="267"/>
      <c r="F94" s="267"/>
      <c r="G94" s="267"/>
      <c r="H94" s="267"/>
      <c r="I94" s="267"/>
      <c r="J94" s="124">
        <v>4063</v>
      </c>
      <c r="K94" s="125"/>
      <c r="L94" s="125"/>
      <c r="M94" s="125"/>
      <c r="N94" s="125"/>
      <c r="O94" s="125"/>
      <c r="P94" s="125"/>
      <c r="Q94" s="125"/>
      <c r="R94" s="72"/>
    </row>
    <row r="95" spans="1:18" x14ac:dyDescent="0.2">
      <c r="A95" s="269" t="s">
        <v>277</v>
      </c>
      <c r="B95" s="267"/>
      <c r="C95" s="267"/>
      <c r="D95" s="267"/>
      <c r="E95" s="267"/>
      <c r="F95" s="267"/>
      <c r="G95" s="267"/>
      <c r="H95" s="267"/>
      <c r="I95" s="267"/>
      <c r="J95" s="124">
        <v>2744</v>
      </c>
      <c r="K95" s="125"/>
      <c r="L95" s="125"/>
      <c r="M95" s="125"/>
      <c r="N95" s="125"/>
      <c r="O95" s="125"/>
      <c r="P95" s="125"/>
      <c r="Q95" s="125"/>
      <c r="R95" s="72"/>
    </row>
    <row r="96" spans="1:18" x14ac:dyDescent="0.2">
      <c r="A96" s="266" t="s">
        <v>278</v>
      </c>
      <c r="B96" s="267"/>
      <c r="C96" s="267"/>
      <c r="D96" s="267"/>
      <c r="E96" s="267"/>
      <c r="F96" s="267"/>
      <c r="G96" s="267"/>
      <c r="H96" s="267"/>
      <c r="I96" s="267"/>
      <c r="J96" s="127">
        <v>38073</v>
      </c>
      <c r="K96" s="125"/>
      <c r="L96" s="125"/>
      <c r="M96" s="125"/>
      <c r="N96" s="125"/>
      <c r="O96" s="127">
        <v>243.15</v>
      </c>
      <c r="P96" s="125"/>
      <c r="Q96" s="127">
        <v>50.72</v>
      </c>
      <c r="R96" s="72"/>
    </row>
    <row r="97" spans="1:18" x14ac:dyDescent="0.2">
      <c r="A97" s="110"/>
      <c r="B97" s="111"/>
      <c r="C97" s="112"/>
      <c r="D97" s="113"/>
      <c r="E97" s="114"/>
      <c r="F97" s="129"/>
      <c r="G97" s="129"/>
      <c r="H97" s="129"/>
      <c r="I97" s="129"/>
      <c r="J97" s="129"/>
      <c r="K97" s="129"/>
      <c r="L97" s="129"/>
      <c r="M97" s="129"/>
      <c r="N97" s="129"/>
      <c r="O97" s="129"/>
      <c r="P97" s="129"/>
      <c r="Q97" s="129"/>
      <c r="R97" s="72"/>
    </row>
    <row r="98" spans="1:18" x14ac:dyDescent="0.2">
      <c r="A98" s="110"/>
      <c r="B98" s="130" t="s">
        <v>279</v>
      </c>
      <c r="F98" s="131"/>
      <c r="G98" s="131"/>
      <c r="H98" s="131"/>
      <c r="I98" s="131"/>
      <c r="J98" s="131"/>
      <c r="K98" s="131"/>
      <c r="L98" s="131"/>
      <c r="M98" s="131"/>
      <c r="N98" s="131"/>
      <c r="O98" s="131"/>
      <c r="P98" s="131"/>
      <c r="Q98" s="131"/>
      <c r="R98" s="75"/>
    </row>
    <row r="99" spans="1:18" x14ac:dyDescent="0.2">
      <c r="A99" s="110"/>
      <c r="B99" s="130"/>
      <c r="F99" s="131"/>
      <c r="G99" s="131"/>
      <c r="H99" s="131"/>
      <c r="I99" s="131"/>
      <c r="J99" s="131"/>
      <c r="K99" s="131"/>
      <c r="L99" s="131"/>
      <c r="M99" s="131"/>
      <c r="N99" s="131"/>
      <c r="O99" s="131"/>
      <c r="P99" s="131"/>
      <c r="Q99" s="131"/>
      <c r="R99" s="75"/>
    </row>
    <row r="100" spans="1:18" x14ac:dyDescent="0.2">
      <c r="A100" s="110"/>
      <c r="B100" s="106" t="s">
        <v>280</v>
      </c>
      <c r="C100" s="106"/>
      <c r="D100" s="106"/>
      <c r="E100" s="131"/>
      <c r="F100" s="132" t="s">
        <v>281</v>
      </c>
      <c r="G100" s="132"/>
      <c r="H100" s="132"/>
      <c r="I100" s="132"/>
      <c r="J100" s="132"/>
      <c r="K100" s="132"/>
      <c r="L100" s="132"/>
      <c r="M100" s="132"/>
      <c r="N100" s="132"/>
      <c r="O100" s="132"/>
      <c r="P100" s="132"/>
      <c r="R100" s="133"/>
    </row>
    <row r="101" spans="1:18" x14ac:dyDescent="0.2">
      <c r="A101" s="110"/>
      <c r="B101" s="134"/>
      <c r="C101" s="135"/>
      <c r="D101" s="136"/>
      <c r="E101" s="131"/>
      <c r="F101" s="272" t="s">
        <v>382</v>
      </c>
      <c r="G101" s="272"/>
      <c r="H101" s="138"/>
      <c r="I101" s="106"/>
      <c r="J101" s="106"/>
      <c r="K101" s="106"/>
      <c r="L101" s="106"/>
      <c r="M101" s="106"/>
      <c r="N101" s="139"/>
      <c r="O101" s="139"/>
      <c r="P101" s="139"/>
      <c r="R101" s="133"/>
    </row>
    <row r="102" spans="1:18" x14ac:dyDescent="0.2">
      <c r="A102" s="110"/>
      <c r="B102" s="134"/>
      <c r="C102" s="135"/>
      <c r="D102" s="136"/>
      <c r="E102" s="131"/>
      <c r="F102" s="273" t="s">
        <v>283</v>
      </c>
      <c r="G102" s="273"/>
      <c r="H102" s="273"/>
      <c r="I102" s="273"/>
      <c r="J102" s="273"/>
      <c r="K102" s="273"/>
      <c r="L102" s="273"/>
      <c r="M102" s="273"/>
      <c r="N102" s="273"/>
      <c r="O102" s="273"/>
      <c r="P102" s="273"/>
      <c r="Q102" s="273"/>
      <c r="R102" s="273"/>
    </row>
    <row r="103" spans="1:18" x14ac:dyDescent="0.2">
      <c r="A103" s="110"/>
      <c r="B103" s="111"/>
      <c r="C103" s="112"/>
      <c r="D103" s="113"/>
      <c r="E103" s="114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72"/>
    </row>
    <row r="104" spans="1:18" x14ac:dyDescent="0.2">
      <c r="A104" s="110"/>
      <c r="B104" s="111"/>
      <c r="C104" s="112"/>
      <c r="D104" s="113"/>
      <c r="E104" s="114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72"/>
    </row>
  </sheetData>
  <mergeCells count="69">
    <mergeCell ref="J19:K19"/>
    <mergeCell ref="E1:I1"/>
    <mergeCell ref="J15:K15"/>
    <mergeCell ref="J16:K16"/>
    <mergeCell ref="J17:K17"/>
    <mergeCell ref="J18:K18"/>
    <mergeCell ref="J20:K20"/>
    <mergeCell ref="A24:A26"/>
    <mergeCell ref="B24:B26"/>
    <mergeCell ref="C24:C26"/>
    <mergeCell ref="D24:D26"/>
    <mergeCell ref="E24:E26"/>
    <mergeCell ref="F24:I24"/>
    <mergeCell ref="J24:M24"/>
    <mergeCell ref="A51:I51"/>
    <mergeCell ref="N24:N26"/>
    <mergeCell ref="O24:O26"/>
    <mergeCell ref="P24:P26"/>
    <mergeCell ref="Q24:Q26"/>
    <mergeCell ref="F25:F26"/>
    <mergeCell ref="G25:I25"/>
    <mergeCell ref="J25:J26"/>
    <mergeCell ref="K25:M25"/>
    <mergeCell ref="A28:Q28"/>
    <mergeCell ref="A47:I47"/>
    <mergeCell ref="A48:I48"/>
    <mergeCell ref="A49:I49"/>
    <mergeCell ref="A50:I50"/>
    <mergeCell ref="A69:Q69"/>
    <mergeCell ref="A52:Q52"/>
    <mergeCell ref="A56:I56"/>
    <mergeCell ref="A57:I57"/>
    <mergeCell ref="A58:I58"/>
    <mergeCell ref="A59:I59"/>
    <mergeCell ref="A60:Q60"/>
    <mergeCell ref="A64:I64"/>
    <mergeCell ref="A65:I65"/>
    <mergeCell ref="A66:I66"/>
    <mergeCell ref="A67:I67"/>
    <mergeCell ref="A68:I68"/>
    <mergeCell ref="A81:I81"/>
    <mergeCell ref="A70:I70"/>
    <mergeCell ref="A71:I71"/>
    <mergeCell ref="A72:I72"/>
    <mergeCell ref="A73:I73"/>
    <mergeCell ref="A74:I74"/>
    <mergeCell ref="A75:I75"/>
    <mergeCell ref="A76:I76"/>
    <mergeCell ref="A77:I77"/>
    <mergeCell ref="A78:I78"/>
    <mergeCell ref="A79:I79"/>
    <mergeCell ref="A80:I80"/>
    <mergeCell ref="A93:I93"/>
    <mergeCell ref="A82:I82"/>
    <mergeCell ref="A83:I83"/>
    <mergeCell ref="A84:I84"/>
    <mergeCell ref="A85:I85"/>
    <mergeCell ref="A86:I86"/>
    <mergeCell ref="A87:I87"/>
    <mergeCell ref="A88:I88"/>
    <mergeCell ref="A89:I89"/>
    <mergeCell ref="A90:I90"/>
    <mergeCell ref="A91:I91"/>
    <mergeCell ref="A92:I92"/>
    <mergeCell ref="A94:I94"/>
    <mergeCell ref="A95:I95"/>
    <mergeCell ref="A96:I96"/>
    <mergeCell ref="F101:G101"/>
    <mergeCell ref="F102:R10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R115"/>
  <sheetViews>
    <sheetView workbookViewId="0">
      <selection activeCell="D8" sqref="D8"/>
    </sheetView>
  </sheetViews>
  <sheetFormatPr defaultRowHeight="12.75" x14ac:dyDescent="0.2"/>
  <cols>
    <col min="3" max="3" width="31" customWidth="1"/>
  </cols>
  <sheetData>
    <row r="1" spans="1:18" x14ac:dyDescent="0.2">
      <c r="A1" s="65" t="s">
        <v>36</v>
      </c>
      <c r="B1" s="145"/>
      <c r="C1" s="146"/>
      <c r="D1" s="147"/>
      <c r="E1" s="280" t="s">
        <v>1</v>
      </c>
      <c r="F1" s="281"/>
      <c r="G1" s="281"/>
      <c r="H1" s="281"/>
      <c r="I1" s="281"/>
      <c r="J1" s="281"/>
      <c r="K1" s="138"/>
      <c r="L1" s="138"/>
      <c r="M1" s="65" t="s">
        <v>38</v>
      </c>
      <c r="N1" s="70"/>
      <c r="O1" s="70"/>
      <c r="P1" s="70"/>
    </row>
    <row r="2" spans="1:18" x14ac:dyDescent="0.2">
      <c r="A2" s="148"/>
      <c r="B2" s="145"/>
      <c r="C2" s="146"/>
      <c r="D2" s="147"/>
      <c r="E2" s="149"/>
      <c r="F2" s="149"/>
      <c r="G2" s="74" t="s">
        <v>39</v>
      </c>
      <c r="H2" s="150"/>
      <c r="I2" s="151"/>
      <c r="J2" s="138"/>
      <c r="K2" s="138"/>
      <c r="L2" s="138"/>
      <c r="M2" s="73" t="s">
        <v>386</v>
      </c>
      <c r="N2" s="70"/>
      <c r="O2" s="70"/>
      <c r="P2" s="70"/>
    </row>
    <row r="3" spans="1:18" x14ac:dyDescent="0.2">
      <c r="A3" s="148" t="s">
        <v>387</v>
      </c>
      <c r="B3" s="145"/>
      <c r="C3" s="146"/>
      <c r="D3" s="147"/>
      <c r="E3" s="138"/>
      <c r="F3" s="138"/>
      <c r="G3" s="138"/>
      <c r="H3" s="138"/>
      <c r="I3" s="138"/>
      <c r="J3" s="138"/>
      <c r="K3" s="138"/>
      <c r="L3" s="138"/>
      <c r="M3" s="73" t="s">
        <v>388</v>
      </c>
      <c r="N3" s="70"/>
      <c r="O3" s="70"/>
      <c r="P3" s="70"/>
    </row>
    <row r="4" spans="1:18" x14ac:dyDescent="0.2">
      <c r="A4" s="73" t="s">
        <v>389</v>
      </c>
      <c r="B4" s="145"/>
      <c r="C4" s="146"/>
      <c r="D4" s="147"/>
      <c r="E4" s="138"/>
      <c r="F4" s="138"/>
      <c r="G4" s="78" t="s">
        <v>390</v>
      </c>
      <c r="H4" s="152"/>
      <c r="I4" s="138"/>
      <c r="J4" s="138"/>
      <c r="K4" s="138"/>
      <c r="L4" s="138"/>
      <c r="M4" s="69"/>
      <c r="N4" s="69"/>
      <c r="O4" s="153"/>
      <c r="P4" s="70"/>
    </row>
    <row r="5" spans="1:18" x14ac:dyDescent="0.2">
      <c r="A5" s="154"/>
      <c r="B5" s="145"/>
      <c r="C5" s="147"/>
      <c r="D5" s="155"/>
      <c r="E5" s="138"/>
      <c r="F5" s="138"/>
      <c r="G5" s="154" t="s">
        <v>47</v>
      </c>
      <c r="H5" s="154"/>
      <c r="I5" s="154"/>
      <c r="J5" s="138"/>
      <c r="K5" s="138"/>
      <c r="L5" s="138"/>
      <c r="M5" s="73" t="s">
        <v>45</v>
      </c>
      <c r="N5" s="70"/>
      <c r="O5" s="70"/>
      <c r="P5" s="70"/>
      <c r="Q5" s="75"/>
    </row>
    <row r="6" spans="1:18" x14ac:dyDescent="0.2">
      <c r="A6" s="154"/>
      <c r="B6" s="145"/>
      <c r="C6" s="147"/>
      <c r="D6" s="155"/>
      <c r="E6" s="138"/>
      <c r="F6" s="138"/>
      <c r="G6" s="138"/>
      <c r="H6" s="138"/>
      <c r="I6" s="138"/>
      <c r="J6" s="138"/>
      <c r="K6" s="138"/>
      <c r="L6" s="138"/>
      <c r="M6" s="70"/>
      <c r="N6" s="70"/>
      <c r="O6" s="70"/>
      <c r="P6" s="70"/>
      <c r="Q6" s="75"/>
    </row>
    <row r="7" spans="1:18" x14ac:dyDescent="0.2">
      <c r="A7" s="77"/>
      <c r="B7" s="66"/>
      <c r="C7" s="156" t="s">
        <v>48</v>
      </c>
      <c r="D7" s="157" t="s">
        <v>391</v>
      </c>
      <c r="E7" s="158"/>
      <c r="F7" s="69"/>
      <c r="G7" s="69"/>
      <c r="H7" s="159"/>
      <c r="I7" s="69"/>
      <c r="J7" s="69"/>
      <c r="K7" s="69"/>
      <c r="L7" s="69"/>
      <c r="M7" s="70"/>
      <c r="N7" s="70"/>
      <c r="O7" s="70"/>
      <c r="P7" s="70"/>
      <c r="Q7" s="70"/>
    </row>
    <row r="8" spans="1:18" x14ac:dyDescent="0.2">
      <c r="A8" s="77"/>
      <c r="B8" s="66"/>
      <c r="C8" s="156"/>
      <c r="D8" s="160" t="s">
        <v>392</v>
      </c>
      <c r="E8" s="106"/>
      <c r="F8" s="70"/>
      <c r="G8" s="70"/>
      <c r="H8" s="77"/>
      <c r="I8" s="70"/>
      <c r="J8" s="70"/>
      <c r="K8" s="161"/>
      <c r="L8" s="161"/>
      <c r="M8" s="69"/>
      <c r="N8" s="69"/>
      <c r="O8" s="70"/>
      <c r="P8" s="70"/>
      <c r="Q8" s="70"/>
    </row>
    <row r="9" spans="1:18" x14ac:dyDescent="0.2">
      <c r="A9" s="77"/>
      <c r="B9" s="66"/>
      <c r="C9" s="67"/>
      <c r="D9" s="68"/>
      <c r="E9" s="162"/>
      <c r="F9" s="163"/>
      <c r="G9" s="163"/>
      <c r="H9" s="74" t="s">
        <v>51</v>
      </c>
      <c r="I9" s="74"/>
      <c r="J9" s="163"/>
      <c r="K9" s="164"/>
      <c r="L9" s="70"/>
      <c r="M9" s="70"/>
      <c r="N9" s="70"/>
      <c r="O9" s="70"/>
      <c r="P9" s="70"/>
      <c r="Q9" s="70"/>
    </row>
    <row r="10" spans="1:18" x14ac:dyDescent="0.2">
      <c r="A10" s="165"/>
      <c r="B10" s="166"/>
      <c r="C10" s="67"/>
      <c r="D10" s="68"/>
      <c r="E10" s="75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spans="1:18" ht="14.25" x14ac:dyDescent="0.2">
      <c r="A11" s="77"/>
      <c r="B11" s="66"/>
      <c r="C11" s="67"/>
      <c r="D11" s="106" t="s">
        <v>393</v>
      </c>
      <c r="E11" s="77"/>
      <c r="F11" s="70"/>
      <c r="G11" s="70"/>
      <c r="H11" s="70"/>
      <c r="I11" s="106"/>
      <c r="J11" s="106"/>
      <c r="K11" s="70"/>
      <c r="L11" s="70"/>
      <c r="M11" s="70"/>
      <c r="N11" s="98" t="s">
        <v>53</v>
      </c>
      <c r="O11" s="99"/>
      <c r="P11" s="99"/>
      <c r="Q11" s="70"/>
      <c r="R11" s="167"/>
    </row>
    <row r="12" spans="1:18" x14ac:dyDescent="0.2">
      <c r="A12" s="77"/>
      <c r="B12" s="66"/>
      <c r="C12" s="67"/>
      <c r="D12" s="106" t="s">
        <v>54</v>
      </c>
      <c r="E12" s="77"/>
      <c r="F12" s="70"/>
      <c r="G12" s="70"/>
      <c r="H12" s="70"/>
      <c r="I12" s="106"/>
      <c r="J12" s="282" t="s">
        <v>394</v>
      </c>
      <c r="K12" s="260"/>
      <c r="L12" s="73" t="s">
        <v>56</v>
      </c>
      <c r="M12" s="70"/>
      <c r="N12" s="102" t="s">
        <v>57</v>
      </c>
      <c r="O12" s="99"/>
      <c r="P12" s="99">
        <f>ROUND(10.638*5.98,3)</f>
        <v>63.615000000000002</v>
      </c>
      <c r="Q12" s="70"/>
      <c r="R12" s="75"/>
    </row>
    <row r="13" spans="1:18" x14ac:dyDescent="0.2">
      <c r="A13" s="77"/>
      <c r="B13" s="66"/>
      <c r="C13" s="67"/>
      <c r="D13" s="106" t="s">
        <v>58</v>
      </c>
      <c r="E13" s="77"/>
      <c r="F13" s="70"/>
      <c r="G13" s="70"/>
      <c r="H13" s="70"/>
      <c r="I13" s="106"/>
      <c r="J13" s="282" t="s">
        <v>395</v>
      </c>
      <c r="K13" s="260"/>
      <c r="L13" s="73" t="s">
        <v>56</v>
      </c>
      <c r="M13" s="70"/>
      <c r="N13" s="102" t="s">
        <v>57</v>
      </c>
      <c r="O13" s="99"/>
      <c r="P13" s="99">
        <f>ROUND(1.727*5.98,3)</f>
        <v>10.327</v>
      </c>
      <c r="Q13" s="70"/>
      <c r="R13" s="75"/>
    </row>
    <row r="14" spans="1:18" x14ac:dyDescent="0.2">
      <c r="A14" s="77"/>
      <c r="B14" s="66"/>
      <c r="C14" s="67"/>
      <c r="D14" s="106" t="s">
        <v>60</v>
      </c>
      <c r="E14" s="77"/>
      <c r="F14" s="70"/>
      <c r="G14" s="70"/>
      <c r="H14" s="70"/>
      <c r="I14" s="106"/>
      <c r="J14" s="282" t="s">
        <v>396</v>
      </c>
      <c r="K14" s="260"/>
      <c r="L14" s="73" t="s">
        <v>62</v>
      </c>
      <c r="M14" s="70"/>
      <c r="N14" s="70"/>
      <c r="O14" s="70"/>
      <c r="P14" s="70"/>
      <c r="Q14" s="70"/>
      <c r="R14" s="75"/>
    </row>
    <row r="15" spans="1:18" x14ac:dyDescent="0.2">
      <c r="A15" s="154"/>
      <c r="B15" s="145"/>
      <c r="C15" s="146"/>
      <c r="D15" s="106" t="s">
        <v>397</v>
      </c>
      <c r="E15" s="154"/>
      <c r="F15" s="138"/>
      <c r="G15" s="138"/>
      <c r="H15" s="138"/>
      <c r="I15" s="168"/>
      <c r="J15" s="283">
        <f>J102/1000</f>
        <v>4.4189999999999996</v>
      </c>
      <c r="K15" s="283"/>
      <c r="L15" s="148" t="s">
        <v>398</v>
      </c>
      <c r="M15" s="138"/>
      <c r="N15" s="102" t="s">
        <v>57</v>
      </c>
      <c r="O15" s="169"/>
      <c r="P15" s="99">
        <f>ROUND(4.419*5.98,3)</f>
        <v>26.425999999999998</v>
      </c>
      <c r="Q15" s="170"/>
      <c r="R15" s="102"/>
    </row>
    <row r="16" spans="1:18" x14ac:dyDescent="0.2">
      <c r="A16" s="154"/>
      <c r="B16" s="145"/>
      <c r="C16" s="171"/>
      <c r="D16" s="109" t="s">
        <v>64</v>
      </c>
      <c r="E16" s="106"/>
      <c r="F16" s="106"/>
      <c r="G16" s="106"/>
      <c r="H16" s="106"/>
      <c r="I16" s="106"/>
      <c r="J16" s="106"/>
      <c r="K16" s="106"/>
      <c r="L16" s="106"/>
      <c r="M16" s="138"/>
      <c r="N16" s="138"/>
      <c r="O16" s="138"/>
      <c r="P16" s="138"/>
      <c r="R16" s="70"/>
    </row>
    <row r="17" spans="1:18" x14ac:dyDescent="0.2">
      <c r="A17" s="137"/>
      <c r="B17" s="172"/>
      <c r="C17" s="134"/>
      <c r="D17" s="135"/>
      <c r="E17" s="136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75"/>
    </row>
    <row r="18" spans="1:18" x14ac:dyDescent="0.2">
      <c r="A18" s="278" t="s">
        <v>65</v>
      </c>
      <c r="B18" s="284" t="s">
        <v>399</v>
      </c>
      <c r="C18" s="278" t="s">
        <v>67</v>
      </c>
      <c r="D18" s="278" t="s">
        <v>68</v>
      </c>
      <c r="E18" s="278" t="s">
        <v>69</v>
      </c>
      <c r="F18" s="278" t="s">
        <v>70</v>
      </c>
      <c r="G18" s="279"/>
      <c r="H18" s="279"/>
      <c r="I18" s="279"/>
      <c r="J18" s="278" t="s">
        <v>71</v>
      </c>
      <c r="K18" s="279"/>
      <c r="L18" s="279"/>
      <c r="M18" s="279"/>
      <c r="N18" s="278" t="s">
        <v>72</v>
      </c>
      <c r="O18" s="278" t="s">
        <v>73</v>
      </c>
      <c r="P18" s="278" t="s">
        <v>74</v>
      </c>
      <c r="Q18" s="278" t="s">
        <v>75</v>
      </c>
      <c r="R18" s="75"/>
    </row>
    <row r="19" spans="1:18" x14ac:dyDescent="0.2">
      <c r="A19" s="279"/>
      <c r="B19" s="285"/>
      <c r="C19" s="286"/>
      <c r="D19" s="278"/>
      <c r="E19" s="279"/>
      <c r="F19" s="278" t="s">
        <v>0</v>
      </c>
      <c r="G19" s="278" t="s">
        <v>76</v>
      </c>
      <c r="H19" s="279"/>
      <c r="I19" s="279"/>
      <c r="J19" s="278" t="s">
        <v>0</v>
      </c>
      <c r="K19" s="278" t="s">
        <v>76</v>
      </c>
      <c r="L19" s="279"/>
      <c r="M19" s="279"/>
      <c r="N19" s="278"/>
      <c r="O19" s="278"/>
      <c r="P19" s="278"/>
      <c r="Q19" s="278"/>
      <c r="R19" s="75"/>
    </row>
    <row r="20" spans="1:18" x14ac:dyDescent="0.2">
      <c r="A20" s="279"/>
      <c r="B20" s="285"/>
      <c r="C20" s="286"/>
      <c r="D20" s="278"/>
      <c r="E20" s="279"/>
      <c r="F20" s="279"/>
      <c r="G20" s="174" t="s">
        <v>77</v>
      </c>
      <c r="H20" s="174" t="s">
        <v>78</v>
      </c>
      <c r="I20" s="174" t="s">
        <v>79</v>
      </c>
      <c r="J20" s="279"/>
      <c r="K20" s="174" t="s">
        <v>77</v>
      </c>
      <c r="L20" s="174" t="s">
        <v>78</v>
      </c>
      <c r="M20" s="174" t="s">
        <v>79</v>
      </c>
      <c r="N20" s="278"/>
      <c r="O20" s="278"/>
      <c r="P20" s="278"/>
      <c r="Q20" s="278"/>
      <c r="R20" s="75"/>
    </row>
    <row r="21" spans="1:18" x14ac:dyDescent="0.2">
      <c r="A21" s="175">
        <v>1</v>
      </c>
      <c r="B21" s="176">
        <v>2</v>
      </c>
      <c r="C21" s="174">
        <v>3</v>
      </c>
      <c r="D21" s="174">
        <v>4</v>
      </c>
      <c r="E21" s="175">
        <v>5</v>
      </c>
      <c r="F21" s="177">
        <v>6</v>
      </c>
      <c r="G21" s="177">
        <v>7</v>
      </c>
      <c r="H21" s="177">
        <v>8</v>
      </c>
      <c r="I21" s="177">
        <v>9</v>
      </c>
      <c r="J21" s="177">
        <v>10</v>
      </c>
      <c r="K21" s="177">
        <v>11</v>
      </c>
      <c r="L21" s="177">
        <v>12</v>
      </c>
      <c r="M21" s="177">
        <v>13</v>
      </c>
      <c r="N21" s="177">
        <v>14</v>
      </c>
      <c r="O21" s="177">
        <v>15</v>
      </c>
      <c r="P21" s="177">
        <v>16</v>
      </c>
      <c r="Q21" s="177">
        <v>17</v>
      </c>
      <c r="R21" s="75"/>
    </row>
    <row r="22" spans="1:18" x14ac:dyDescent="0.2">
      <c r="A22" s="276" t="s">
        <v>400</v>
      </c>
      <c r="B22" s="267"/>
      <c r="C22" s="267"/>
      <c r="D22" s="267"/>
      <c r="E22" s="267"/>
      <c r="F22" s="267"/>
      <c r="G22" s="267"/>
      <c r="H22" s="267"/>
      <c r="I22" s="267"/>
      <c r="J22" s="267"/>
      <c r="K22" s="267"/>
      <c r="L22" s="267"/>
      <c r="M22" s="267"/>
      <c r="N22" s="267"/>
      <c r="O22" s="267"/>
      <c r="P22" s="267"/>
      <c r="Q22" s="267"/>
      <c r="R22" s="75"/>
    </row>
    <row r="23" spans="1:18" ht="65.25" x14ac:dyDescent="0.2">
      <c r="A23" s="175">
        <v>1</v>
      </c>
      <c r="B23" s="178" t="s">
        <v>401</v>
      </c>
      <c r="C23" s="179" t="s">
        <v>402</v>
      </c>
      <c r="D23" s="180" t="s">
        <v>342</v>
      </c>
      <c r="E23" s="181">
        <v>2</v>
      </c>
      <c r="F23" s="182">
        <v>9.64</v>
      </c>
      <c r="G23" s="182">
        <v>7.52</v>
      </c>
      <c r="H23" s="182">
        <v>2.12</v>
      </c>
      <c r="I23" s="183"/>
      <c r="J23" s="183">
        <v>19</v>
      </c>
      <c r="K23" s="183">
        <v>15</v>
      </c>
      <c r="L23" s="183">
        <v>4</v>
      </c>
      <c r="M23" s="183"/>
      <c r="N23" s="183">
        <v>0.59</v>
      </c>
      <c r="O23" s="183">
        <v>1.18</v>
      </c>
      <c r="P23" s="183"/>
      <c r="Q23" s="183"/>
      <c r="R23" s="75"/>
    </row>
    <row r="24" spans="1:18" ht="36" x14ac:dyDescent="0.2">
      <c r="A24" s="175">
        <v>2</v>
      </c>
      <c r="B24" s="178" t="s">
        <v>403</v>
      </c>
      <c r="C24" s="179" t="s">
        <v>404</v>
      </c>
      <c r="D24" s="180" t="s">
        <v>91</v>
      </c>
      <c r="E24" s="184">
        <v>5.5E-2</v>
      </c>
      <c r="F24" s="182">
        <v>1028.82</v>
      </c>
      <c r="G24" s="182">
        <v>1015.92</v>
      </c>
      <c r="H24" s="182">
        <v>12.9</v>
      </c>
      <c r="I24" s="182">
        <v>5</v>
      </c>
      <c r="J24" s="183">
        <v>57</v>
      </c>
      <c r="K24" s="183">
        <v>56</v>
      </c>
      <c r="L24" s="183">
        <v>1</v>
      </c>
      <c r="M24" s="183"/>
      <c r="N24" s="183">
        <v>85.3</v>
      </c>
      <c r="O24" s="183">
        <v>4.6900000000000004</v>
      </c>
      <c r="P24" s="183">
        <v>0.32</v>
      </c>
      <c r="Q24" s="183">
        <v>0.02</v>
      </c>
      <c r="R24" s="75"/>
    </row>
    <row r="25" spans="1:18" ht="24" x14ac:dyDescent="0.2">
      <c r="A25" s="175">
        <v>3</v>
      </c>
      <c r="B25" s="178" t="s">
        <v>405</v>
      </c>
      <c r="C25" s="179" t="s">
        <v>406</v>
      </c>
      <c r="D25" s="180" t="s">
        <v>137</v>
      </c>
      <c r="E25" s="184">
        <v>2.4</v>
      </c>
      <c r="F25" s="182">
        <v>495.3</v>
      </c>
      <c r="G25" s="182">
        <v>114.13</v>
      </c>
      <c r="H25" s="182">
        <v>381.17</v>
      </c>
      <c r="I25" s="182">
        <v>35.299999999999997</v>
      </c>
      <c r="J25" s="183">
        <v>1189</v>
      </c>
      <c r="K25" s="183">
        <v>274</v>
      </c>
      <c r="L25" s="183">
        <v>915</v>
      </c>
      <c r="M25" s="183">
        <v>85</v>
      </c>
      <c r="N25" s="183">
        <v>8.93</v>
      </c>
      <c r="O25" s="183">
        <v>21.43</v>
      </c>
      <c r="P25" s="183">
        <v>2.2599999999999998</v>
      </c>
      <c r="Q25" s="183">
        <v>5.42</v>
      </c>
      <c r="R25" s="75"/>
    </row>
    <row r="26" spans="1:18" x14ac:dyDescent="0.2">
      <c r="A26" s="274" t="s">
        <v>407</v>
      </c>
      <c r="B26" s="267"/>
      <c r="C26" s="267"/>
      <c r="D26" s="267"/>
      <c r="E26" s="267"/>
      <c r="F26" s="267"/>
      <c r="G26" s="267"/>
      <c r="H26" s="267"/>
      <c r="I26" s="267"/>
      <c r="J26" s="185">
        <v>2387</v>
      </c>
      <c r="K26" s="183"/>
      <c r="L26" s="183"/>
      <c r="M26" s="183"/>
      <c r="N26" s="183"/>
      <c r="O26" s="185">
        <v>31.62</v>
      </c>
      <c r="P26" s="183"/>
      <c r="Q26" s="185">
        <v>6.25</v>
      </c>
      <c r="R26" s="75"/>
    </row>
    <row r="27" spans="1:18" x14ac:dyDescent="0.2">
      <c r="A27" s="276" t="s">
        <v>408</v>
      </c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7"/>
      <c r="R27" s="75"/>
    </row>
    <row r="28" spans="1:18" ht="60" x14ac:dyDescent="0.2">
      <c r="A28" s="175">
        <v>4</v>
      </c>
      <c r="B28" s="178" t="s">
        <v>409</v>
      </c>
      <c r="C28" s="179" t="s">
        <v>410</v>
      </c>
      <c r="D28" s="180" t="s">
        <v>91</v>
      </c>
      <c r="E28" s="184">
        <v>0.246</v>
      </c>
      <c r="F28" s="182">
        <v>5654.2</v>
      </c>
      <c r="G28" s="182">
        <v>502.3</v>
      </c>
      <c r="H28" s="182">
        <v>79.16</v>
      </c>
      <c r="I28" s="182">
        <v>2.73</v>
      </c>
      <c r="J28" s="183">
        <v>1391</v>
      </c>
      <c r="K28" s="183">
        <v>124</v>
      </c>
      <c r="L28" s="183">
        <v>19</v>
      </c>
      <c r="M28" s="183">
        <v>1</v>
      </c>
      <c r="N28" s="183">
        <v>37.07</v>
      </c>
      <c r="O28" s="183">
        <v>9.1199999999999992</v>
      </c>
      <c r="P28" s="183">
        <v>0.15</v>
      </c>
      <c r="Q28" s="183">
        <v>0.04</v>
      </c>
      <c r="R28" s="75"/>
    </row>
    <row r="29" spans="1:18" ht="60" x14ac:dyDescent="0.2">
      <c r="A29" s="175">
        <v>5</v>
      </c>
      <c r="B29" s="178" t="s">
        <v>411</v>
      </c>
      <c r="C29" s="179" t="s">
        <v>412</v>
      </c>
      <c r="D29" s="180" t="s">
        <v>91</v>
      </c>
      <c r="E29" s="184">
        <v>8.7999999999999995E-2</v>
      </c>
      <c r="F29" s="182">
        <v>7311.57</v>
      </c>
      <c r="G29" s="182">
        <v>502.3</v>
      </c>
      <c r="H29" s="182">
        <v>79.16</v>
      </c>
      <c r="I29" s="182">
        <v>2.73</v>
      </c>
      <c r="J29" s="183">
        <v>643</v>
      </c>
      <c r="K29" s="183">
        <v>44</v>
      </c>
      <c r="L29" s="183">
        <v>7</v>
      </c>
      <c r="M29" s="183"/>
      <c r="N29" s="183">
        <v>37.07</v>
      </c>
      <c r="O29" s="183">
        <v>3.26</v>
      </c>
      <c r="P29" s="183">
        <v>0.15</v>
      </c>
      <c r="Q29" s="183">
        <v>0.01</v>
      </c>
      <c r="R29" s="75"/>
    </row>
    <row r="30" spans="1:18" ht="24" x14ac:dyDescent="0.2">
      <c r="A30" s="175">
        <v>6</v>
      </c>
      <c r="B30" s="178" t="s">
        <v>413</v>
      </c>
      <c r="C30" s="179" t="s">
        <v>414</v>
      </c>
      <c r="D30" s="180" t="s">
        <v>128</v>
      </c>
      <c r="E30" s="181">
        <v>0.98</v>
      </c>
      <c r="F30" s="182">
        <v>17.02</v>
      </c>
      <c r="G30" s="183"/>
      <c r="H30" s="183"/>
      <c r="I30" s="183"/>
      <c r="J30" s="183">
        <v>17</v>
      </c>
      <c r="K30" s="183"/>
      <c r="L30" s="183"/>
      <c r="M30" s="183"/>
      <c r="N30" s="183"/>
      <c r="O30" s="183"/>
      <c r="P30" s="183"/>
      <c r="Q30" s="183"/>
      <c r="R30" s="75"/>
    </row>
    <row r="31" spans="1:18" ht="36" x14ac:dyDescent="0.2">
      <c r="A31" s="175">
        <v>7</v>
      </c>
      <c r="B31" s="178" t="s">
        <v>415</v>
      </c>
      <c r="C31" s="179" t="s">
        <v>416</v>
      </c>
      <c r="D31" s="180" t="s">
        <v>148</v>
      </c>
      <c r="E31" s="181">
        <v>1</v>
      </c>
      <c r="F31" s="182" t="s">
        <v>417</v>
      </c>
      <c r="G31" s="183"/>
      <c r="H31" s="183"/>
      <c r="I31" s="183"/>
      <c r="J31" s="183">
        <v>70</v>
      </c>
      <c r="K31" s="183"/>
      <c r="L31" s="183"/>
      <c r="M31" s="183"/>
      <c r="N31" s="183"/>
      <c r="O31" s="183"/>
      <c r="P31" s="183"/>
      <c r="Q31" s="183"/>
      <c r="R31" s="75"/>
    </row>
    <row r="32" spans="1:18" ht="24" x14ac:dyDescent="0.2">
      <c r="A32" s="175">
        <v>8</v>
      </c>
      <c r="B32" s="178" t="s">
        <v>418</v>
      </c>
      <c r="C32" s="179" t="s">
        <v>419</v>
      </c>
      <c r="D32" s="180" t="s">
        <v>148</v>
      </c>
      <c r="E32" s="181">
        <v>4</v>
      </c>
      <c r="F32" s="182">
        <v>39.32</v>
      </c>
      <c r="G32" s="183"/>
      <c r="H32" s="183"/>
      <c r="I32" s="183"/>
      <c r="J32" s="183">
        <v>157</v>
      </c>
      <c r="K32" s="183"/>
      <c r="L32" s="183"/>
      <c r="M32" s="183"/>
      <c r="N32" s="183"/>
      <c r="O32" s="183"/>
      <c r="P32" s="183"/>
      <c r="Q32" s="183"/>
      <c r="R32" s="75"/>
    </row>
    <row r="33" spans="1:18" ht="60" x14ac:dyDescent="0.2">
      <c r="A33" s="175">
        <v>9</v>
      </c>
      <c r="B33" s="178" t="s">
        <v>420</v>
      </c>
      <c r="C33" s="179" t="s">
        <v>421</v>
      </c>
      <c r="D33" s="180" t="s">
        <v>342</v>
      </c>
      <c r="E33" s="181">
        <v>2</v>
      </c>
      <c r="F33" s="182">
        <v>138.58000000000001</v>
      </c>
      <c r="G33" s="182">
        <v>18.79</v>
      </c>
      <c r="H33" s="182">
        <v>5.32</v>
      </c>
      <c r="I33" s="183"/>
      <c r="J33" s="183">
        <v>277</v>
      </c>
      <c r="K33" s="183">
        <v>38</v>
      </c>
      <c r="L33" s="183">
        <v>11</v>
      </c>
      <c r="M33" s="183"/>
      <c r="N33" s="183">
        <v>1.47</v>
      </c>
      <c r="O33" s="183">
        <v>2.94</v>
      </c>
      <c r="P33" s="183"/>
      <c r="Q33" s="183"/>
      <c r="R33" s="75"/>
    </row>
    <row r="34" spans="1:18" ht="36" x14ac:dyDescent="0.2">
      <c r="A34" s="175">
        <v>10</v>
      </c>
      <c r="B34" s="178" t="s">
        <v>415</v>
      </c>
      <c r="C34" s="179" t="s">
        <v>422</v>
      </c>
      <c r="D34" s="180" t="s">
        <v>148</v>
      </c>
      <c r="E34" s="181">
        <v>2</v>
      </c>
      <c r="F34" s="182" t="s">
        <v>423</v>
      </c>
      <c r="G34" s="183"/>
      <c r="H34" s="183"/>
      <c r="I34" s="183"/>
      <c r="J34" s="183">
        <v>159</v>
      </c>
      <c r="K34" s="183"/>
      <c r="L34" s="183"/>
      <c r="M34" s="183"/>
      <c r="N34" s="183"/>
      <c r="O34" s="183"/>
      <c r="P34" s="183"/>
      <c r="Q34" s="183"/>
      <c r="R34" s="75"/>
    </row>
    <row r="35" spans="1:18" ht="36" x14ac:dyDescent="0.2">
      <c r="A35" s="175">
        <v>11</v>
      </c>
      <c r="B35" s="178" t="s">
        <v>424</v>
      </c>
      <c r="C35" s="179" t="s">
        <v>425</v>
      </c>
      <c r="D35" s="180" t="s">
        <v>426</v>
      </c>
      <c r="E35" s="181">
        <v>2</v>
      </c>
      <c r="F35" s="182">
        <v>173.38</v>
      </c>
      <c r="G35" s="182">
        <v>62.31</v>
      </c>
      <c r="H35" s="182">
        <v>5.56</v>
      </c>
      <c r="I35" s="183"/>
      <c r="J35" s="183">
        <v>347</v>
      </c>
      <c r="K35" s="183">
        <v>125</v>
      </c>
      <c r="L35" s="183">
        <v>11</v>
      </c>
      <c r="M35" s="183"/>
      <c r="N35" s="183">
        <v>4.46</v>
      </c>
      <c r="O35" s="183">
        <v>8.92</v>
      </c>
      <c r="P35" s="183"/>
      <c r="Q35" s="183"/>
      <c r="R35" s="75"/>
    </row>
    <row r="36" spans="1:18" ht="60" x14ac:dyDescent="0.2">
      <c r="A36" s="175">
        <v>12</v>
      </c>
      <c r="B36" s="178" t="s">
        <v>427</v>
      </c>
      <c r="C36" s="179" t="s">
        <v>428</v>
      </c>
      <c r="D36" s="180" t="s">
        <v>91</v>
      </c>
      <c r="E36" s="184">
        <v>0.33400000000000002</v>
      </c>
      <c r="F36" s="182">
        <v>104.4</v>
      </c>
      <c r="G36" s="182">
        <v>82.16</v>
      </c>
      <c r="H36" s="182">
        <v>15.29</v>
      </c>
      <c r="I36" s="183"/>
      <c r="J36" s="183">
        <v>35</v>
      </c>
      <c r="K36" s="183">
        <v>27</v>
      </c>
      <c r="L36" s="183">
        <v>5</v>
      </c>
      <c r="M36" s="183"/>
      <c r="N36" s="183">
        <v>5.01</v>
      </c>
      <c r="O36" s="183">
        <v>1.67</v>
      </c>
      <c r="P36" s="183"/>
      <c r="Q36" s="183"/>
      <c r="R36" s="75"/>
    </row>
    <row r="37" spans="1:18" ht="36" x14ac:dyDescent="0.2">
      <c r="A37" s="175">
        <v>13</v>
      </c>
      <c r="B37" s="178" t="s">
        <v>429</v>
      </c>
      <c r="C37" s="179" t="s">
        <v>430</v>
      </c>
      <c r="D37" s="180" t="s">
        <v>83</v>
      </c>
      <c r="E37" s="184">
        <v>4.8000000000000001E-2</v>
      </c>
      <c r="F37" s="182">
        <v>417.46</v>
      </c>
      <c r="G37" s="182">
        <v>79.650000000000006</v>
      </c>
      <c r="H37" s="182">
        <v>10.15</v>
      </c>
      <c r="I37" s="182">
        <v>0.16</v>
      </c>
      <c r="J37" s="183">
        <v>20</v>
      </c>
      <c r="K37" s="183">
        <v>4</v>
      </c>
      <c r="L37" s="183"/>
      <c r="M37" s="183"/>
      <c r="N37" s="183">
        <v>5.31</v>
      </c>
      <c r="O37" s="183">
        <v>0.25</v>
      </c>
      <c r="P37" s="183">
        <v>0.01</v>
      </c>
      <c r="Q37" s="183"/>
      <c r="R37" s="75"/>
    </row>
    <row r="38" spans="1:18" ht="36" x14ac:dyDescent="0.2">
      <c r="A38" s="175">
        <v>14</v>
      </c>
      <c r="B38" s="178" t="s">
        <v>431</v>
      </c>
      <c r="C38" s="179" t="s">
        <v>432</v>
      </c>
      <c r="D38" s="180" t="s">
        <v>83</v>
      </c>
      <c r="E38" s="184">
        <v>4.8000000000000001E-2</v>
      </c>
      <c r="F38" s="182">
        <v>1384.09</v>
      </c>
      <c r="G38" s="182">
        <v>886.83</v>
      </c>
      <c r="H38" s="182">
        <v>3.68</v>
      </c>
      <c r="I38" s="182">
        <v>0.16</v>
      </c>
      <c r="J38" s="183">
        <v>66</v>
      </c>
      <c r="K38" s="183">
        <v>43</v>
      </c>
      <c r="L38" s="183"/>
      <c r="M38" s="183"/>
      <c r="N38" s="183">
        <v>71.06</v>
      </c>
      <c r="O38" s="183">
        <v>3.41</v>
      </c>
      <c r="P38" s="183">
        <v>0.01</v>
      </c>
      <c r="Q38" s="183"/>
      <c r="R38" s="75"/>
    </row>
    <row r="39" spans="1:18" ht="24" x14ac:dyDescent="0.2">
      <c r="A39" s="175">
        <v>15</v>
      </c>
      <c r="B39" s="178" t="s">
        <v>433</v>
      </c>
      <c r="C39" s="179" t="s">
        <v>434</v>
      </c>
      <c r="D39" s="180" t="s">
        <v>209</v>
      </c>
      <c r="E39" s="181">
        <v>0.15</v>
      </c>
      <c r="F39" s="182">
        <v>445.68</v>
      </c>
      <c r="G39" s="182">
        <v>259.38</v>
      </c>
      <c r="H39" s="182">
        <v>71.42</v>
      </c>
      <c r="I39" s="183"/>
      <c r="J39" s="183">
        <v>67</v>
      </c>
      <c r="K39" s="183">
        <v>39</v>
      </c>
      <c r="L39" s="183">
        <v>11</v>
      </c>
      <c r="M39" s="183"/>
      <c r="N39" s="183">
        <v>18.850000000000001</v>
      </c>
      <c r="O39" s="183">
        <v>2.83</v>
      </c>
      <c r="P39" s="183"/>
      <c r="Q39" s="183"/>
      <c r="R39" s="75"/>
    </row>
    <row r="40" spans="1:18" ht="22.5" x14ac:dyDescent="0.2">
      <c r="A40" s="186" t="s">
        <v>435</v>
      </c>
      <c r="B40" s="187" t="s">
        <v>436</v>
      </c>
      <c r="C40" s="188" t="s">
        <v>437</v>
      </c>
      <c r="D40" s="186" t="s">
        <v>159</v>
      </c>
      <c r="E40" s="189" t="s">
        <v>438</v>
      </c>
      <c r="F40" s="190">
        <v>17616.25</v>
      </c>
      <c r="G40" s="183"/>
      <c r="H40" s="183"/>
      <c r="I40" s="183"/>
      <c r="J40" s="191">
        <v>70.02</v>
      </c>
      <c r="K40" s="183"/>
      <c r="L40" s="183"/>
      <c r="M40" s="183"/>
      <c r="N40" s="183"/>
      <c r="O40" s="183"/>
      <c r="P40" s="183"/>
      <c r="Q40" s="183"/>
      <c r="R40" s="75"/>
    </row>
    <row r="41" spans="1:18" ht="33.75" x14ac:dyDescent="0.2">
      <c r="A41" s="186" t="s">
        <v>435</v>
      </c>
      <c r="B41" s="187" t="s">
        <v>439</v>
      </c>
      <c r="C41" s="188" t="s">
        <v>440</v>
      </c>
      <c r="D41" s="186" t="s">
        <v>441</v>
      </c>
      <c r="E41" s="189" t="s">
        <v>442</v>
      </c>
      <c r="F41" s="190">
        <v>414.12</v>
      </c>
      <c r="G41" s="183"/>
      <c r="H41" s="183"/>
      <c r="I41" s="183"/>
      <c r="J41" s="191">
        <v>95.66</v>
      </c>
      <c r="K41" s="183"/>
      <c r="L41" s="183"/>
      <c r="M41" s="183"/>
      <c r="N41" s="183"/>
      <c r="O41" s="183"/>
      <c r="P41" s="183"/>
      <c r="Q41" s="183"/>
      <c r="R41" s="75"/>
    </row>
    <row r="42" spans="1:18" ht="22.5" x14ac:dyDescent="0.2">
      <c r="A42" s="186" t="s">
        <v>435</v>
      </c>
      <c r="B42" s="187" t="s">
        <v>443</v>
      </c>
      <c r="C42" s="188" t="s">
        <v>444</v>
      </c>
      <c r="D42" s="186" t="s">
        <v>445</v>
      </c>
      <c r="E42" s="189" t="s">
        <v>446</v>
      </c>
      <c r="F42" s="190">
        <v>21560</v>
      </c>
      <c r="G42" s="183"/>
      <c r="H42" s="183"/>
      <c r="I42" s="183"/>
      <c r="J42" s="191">
        <v>7.13</v>
      </c>
      <c r="K42" s="183"/>
      <c r="L42" s="183"/>
      <c r="M42" s="183"/>
      <c r="N42" s="183"/>
      <c r="O42" s="183"/>
      <c r="P42" s="183"/>
      <c r="Q42" s="183"/>
      <c r="R42" s="75"/>
    </row>
    <row r="43" spans="1:18" ht="22.5" x14ac:dyDescent="0.2">
      <c r="A43" s="186" t="s">
        <v>435</v>
      </c>
      <c r="B43" s="187" t="s">
        <v>447</v>
      </c>
      <c r="C43" s="188" t="s">
        <v>448</v>
      </c>
      <c r="D43" s="186" t="s">
        <v>128</v>
      </c>
      <c r="E43" s="189" t="s">
        <v>449</v>
      </c>
      <c r="F43" s="190">
        <v>42.32</v>
      </c>
      <c r="G43" s="183"/>
      <c r="H43" s="183"/>
      <c r="I43" s="183"/>
      <c r="J43" s="191">
        <v>4.95</v>
      </c>
      <c r="K43" s="183"/>
      <c r="L43" s="183"/>
      <c r="M43" s="183"/>
      <c r="N43" s="183"/>
      <c r="O43" s="183"/>
      <c r="P43" s="183"/>
      <c r="Q43" s="183"/>
      <c r="R43" s="75"/>
    </row>
    <row r="44" spans="1:18" ht="48" x14ac:dyDescent="0.2">
      <c r="A44" s="175">
        <v>16</v>
      </c>
      <c r="B44" s="178" t="s">
        <v>415</v>
      </c>
      <c r="C44" s="179" t="s">
        <v>450</v>
      </c>
      <c r="D44" s="180" t="s">
        <v>441</v>
      </c>
      <c r="E44" s="181">
        <v>0.15</v>
      </c>
      <c r="F44" s="182" t="s">
        <v>451</v>
      </c>
      <c r="G44" s="183"/>
      <c r="H44" s="183"/>
      <c r="I44" s="183"/>
      <c r="J44" s="183">
        <v>88</v>
      </c>
      <c r="K44" s="183"/>
      <c r="L44" s="183"/>
      <c r="M44" s="183"/>
      <c r="N44" s="183"/>
      <c r="O44" s="183"/>
      <c r="P44" s="183"/>
      <c r="Q44" s="183"/>
      <c r="R44" s="75"/>
    </row>
    <row r="45" spans="1:18" ht="24" x14ac:dyDescent="0.2">
      <c r="A45" s="175">
        <v>17</v>
      </c>
      <c r="B45" s="178" t="s">
        <v>452</v>
      </c>
      <c r="C45" s="179" t="s">
        <v>453</v>
      </c>
      <c r="D45" s="180" t="s">
        <v>454</v>
      </c>
      <c r="E45" s="184">
        <v>0.1</v>
      </c>
      <c r="F45" s="182">
        <v>1309.83</v>
      </c>
      <c r="G45" s="182">
        <v>1157.52</v>
      </c>
      <c r="H45" s="182">
        <v>128.27000000000001</v>
      </c>
      <c r="I45" s="182">
        <v>16.36</v>
      </c>
      <c r="J45" s="183">
        <v>131</v>
      </c>
      <c r="K45" s="183">
        <v>116</v>
      </c>
      <c r="L45" s="183">
        <v>13</v>
      </c>
      <c r="M45" s="183">
        <v>2</v>
      </c>
      <c r="N45" s="183">
        <v>87.36</v>
      </c>
      <c r="O45" s="183">
        <v>8.74</v>
      </c>
      <c r="P45" s="183">
        <v>0.99</v>
      </c>
      <c r="Q45" s="183">
        <v>0.1</v>
      </c>
      <c r="R45" s="75"/>
    </row>
    <row r="46" spans="1:18" ht="67.5" x14ac:dyDescent="0.2">
      <c r="A46" s="186" t="s">
        <v>435</v>
      </c>
      <c r="B46" s="187" t="s">
        <v>455</v>
      </c>
      <c r="C46" s="188" t="s">
        <v>456</v>
      </c>
      <c r="D46" s="186" t="s">
        <v>195</v>
      </c>
      <c r="E46" s="189" t="s">
        <v>457</v>
      </c>
      <c r="F46" s="190">
        <v>2545.7800000000002</v>
      </c>
      <c r="G46" s="183"/>
      <c r="H46" s="183"/>
      <c r="I46" s="183"/>
      <c r="J46" s="191">
        <v>2545.7800000000002</v>
      </c>
      <c r="K46" s="183"/>
      <c r="L46" s="183"/>
      <c r="M46" s="183"/>
      <c r="N46" s="183"/>
      <c r="O46" s="183"/>
      <c r="P46" s="183"/>
      <c r="Q46" s="183"/>
      <c r="R46" s="75"/>
    </row>
    <row r="47" spans="1:18" ht="48" x14ac:dyDescent="0.2">
      <c r="A47" s="175">
        <v>18</v>
      </c>
      <c r="B47" s="178" t="s">
        <v>458</v>
      </c>
      <c r="C47" s="179" t="s">
        <v>459</v>
      </c>
      <c r="D47" s="180" t="s">
        <v>354</v>
      </c>
      <c r="E47" s="184">
        <v>0.08</v>
      </c>
      <c r="F47" s="182">
        <v>83.02</v>
      </c>
      <c r="G47" s="182">
        <v>65.930000000000007</v>
      </c>
      <c r="H47" s="182">
        <v>17.09</v>
      </c>
      <c r="I47" s="183"/>
      <c r="J47" s="183">
        <v>7</v>
      </c>
      <c r="K47" s="183">
        <v>6</v>
      </c>
      <c r="L47" s="183">
        <v>1</v>
      </c>
      <c r="M47" s="183"/>
      <c r="N47" s="183">
        <v>5.49</v>
      </c>
      <c r="O47" s="183">
        <v>0.44</v>
      </c>
      <c r="P47" s="183"/>
      <c r="Q47" s="183"/>
      <c r="R47" s="75"/>
    </row>
    <row r="48" spans="1:18" ht="48" x14ac:dyDescent="0.2">
      <c r="A48" s="175">
        <v>19</v>
      </c>
      <c r="B48" s="178" t="s">
        <v>460</v>
      </c>
      <c r="C48" s="179" t="s">
        <v>461</v>
      </c>
      <c r="D48" s="180" t="s">
        <v>462</v>
      </c>
      <c r="E48" s="184">
        <v>6.8000000000000005E-2</v>
      </c>
      <c r="F48" s="182">
        <v>19811.29</v>
      </c>
      <c r="G48" s="182">
        <v>1681.16</v>
      </c>
      <c r="H48" s="182">
        <v>446.18</v>
      </c>
      <c r="I48" s="182">
        <v>16.739999999999998</v>
      </c>
      <c r="J48" s="183">
        <v>1347</v>
      </c>
      <c r="K48" s="183">
        <v>114</v>
      </c>
      <c r="L48" s="183">
        <v>30</v>
      </c>
      <c r="M48" s="183">
        <v>1</v>
      </c>
      <c r="N48" s="183">
        <v>129.91999999999999</v>
      </c>
      <c r="O48" s="183">
        <v>8.83</v>
      </c>
      <c r="P48" s="183">
        <v>0.92</v>
      </c>
      <c r="Q48" s="183">
        <v>0.06</v>
      </c>
      <c r="R48" s="75"/>
    </row>
    <row r="49" spans="1:18" ht="24" x14ac:dyDescent="0.2">
      <c r="A49" s="175">
        <v>20</v>
      </c>
      <c r="B49" s="178" t="s">
        <v>463</v>
      </c>
      <c r="C49" s="179" t="s">
        <v>464</v>
      </c>
      <c r="D49" s="180" t="s">
        <v>465</v>
      </c>
      <c r="E49" s="184">
        <v>0.01</v>
      </c>
      <c r="F49" s="182">
        <v>24807.67</v>
      </c>
      <c r="G49" s="182">
        <v>2990.52</v>
      </c>
      <c r="H49" s="182">
        <v>83.7</v>
      </c>
      <c r="I49" s="182">
        <v>8.75</v>
      </c>
      <c r="J49" s="183">
        <v>248</v>
      </c>
      <c r="K49" s="183">
        <v>30</v>
      </c>
      <c r="L49" s="183">
        <v>1</v>
      </c>
      <c r="M49" s="183"/>
      <c r="N49" s="183">
        <v>234</v>
      </c>
      <c r="O49" s="183">
        <v>2.34</v>
      </c>
      <c r="P49" s="183">
        <v>0.56000000000000005</v>
      </c>
      <c r="Q49" s="183">
        <v>0.01</v>
      </c>
      <c r="R49" s="75"/>
    </row>
    <row r="50" spans="1:18" x14ac:dyDescent="0.2">
      <c r="A50" s="275" t="s">
        <v>466</v>
      </c>
      <c r="B50" s="267"/>
      <c r="C50" s="267"/>
      <c r="D50" s="267"/>
      <c r="E50" s="267"/>
      <c r="F50" s="267"/>
      <c r="G50" s="267"/>
      <c r="H50" s="267"/>
      <c r="I50" s="267"/>
      <c r="J50" s="267"/>
      <c r="K50" s="267"/>
      <c r="L50" s="267"/>
      <c r="M50" s="267"/>
      <c r="N50" s="267"/>
      <c r="O50" s="267"/>
      <c r="P50" s="267"/>
      <c r="Q50" s="267"/>
      <c r="R50" s="75"/>
    </row>
    <row r="51" spans="1:18" ht="43.5" x14ac:dyDescent="0.2">
      <c r="A51" s="175">
        <v>21</v>
      </c>
      <c r="B51" s="178" t="s">
        <v>467</v>
      </c>
      <c r="C51" s="179" t="s">
        <v>468</v>
      </c>
      <c r="D51" s="180" t="s">
        <v>83</v>
      </c>
      <c r="E51" s="184">
        <v>0.04</v>
      </c>
      <c r="F51" s="182">
        <v>388.09</v>
      </c>
      <c r="G51" s="182">
        <v>284.08</v>
      </c>
      <c r="H51" s="182">
        <v>104.01</v>
      </c>
      <c r="I51" s="183"/>
      <c r="J51" s="183">
        <v>16</v>
      </c>
      <c r="K51" s="183">
        <v>12</v>
      </c>
      <c r="L51" s="183">
        <v>4</v>
      </c>
      <c r="M51" s="183"/>
      <c r="N51" s="183">
        <v>21.2</v>
      </c>
      <c r="O51" s="183">
        <v>0.85</v>
      </c>
      <c r="P51" s="183"/>
      <c r="Q51" s="183"/>
      <c r="R51" s="75"/>
    </row>
    <row r="52" spans="1:18" ht="48" x14ac:dyDescent="0.2">
      <c r="A52" s="175">
        <v>22</v>
      </c>
      <c r="B52" s="178" t="s">
        <v>415</v>
      </c>
      <c r="C52" s="179" t="s">
        <v>469</v>
      </c>
      <c r="D52" s="180" t="s">
        <v>470</v>
      </c>
      <c r="E52" s="184">
        <v>1.4</v>
      </c>
      <c r="F52" s="182" t="s">
        <v>471</v>
      </c>
      <c r="G52" s="183"/>
      <c r="H52" s="183"/>
      <c r="I52" s="183"/>
      <c r="J52" s="183">
        <v>11</v>
      </c>
      <c r="K52" s="183"/>
      <c r="L52" s="183"/>
      <c r="M52" s="183"/>
      <c r="N52" s="183"/>
      <c r="O52" s="183"/>
      <c r="P52" s="183"/>
      <c r="Q52" s="183"/>
      <c r="R52" s="75"/>
    </row>
    <row r="53" spans="1:18" ht="36" x14ac:dyDescent="0.2">
      <c r="A53" s="175">
        <v>23</v>
      </c>
      <c r="B53" s="178" t="s">
        <v>415</v>
      </c>
      <c r="C53" s="179" t="s">
        <v>472</v>
      </c>
      <c r="D53" s="180" t="s">
        <v>128</v>
      </c>
      <c r="E53" s="184">
        <v>8.8000000000000007</v>
      </c>
      <c r="F53" s="182" t="s">
        <v>473</v>
      </c>
      <c r="G53" s="183"/>
      <c r="H53" s="183"/>
      <c r="I53" s="183"/>
      <c r="J53" s="183">
        <v>76</v>
      </c>
      <c r="K53" s="183"/>
      <c r="L53" s="183"/>
      <c r="M53" s="183"/>
      <c r="N53" s="183"/>
      <c r="O53" s="183"/>
      <c r="P53" s="183"/>
      <c r="Q53" s="183"/>
      <c r="R53" s="75"/>
    </row>
    <row r="54" spans="1:18" ht="55.5" x14ac:dyDescent="0.2">
      <c r="A54" s="175">
        <v>24</v>
      </c>
      <c r="B54" s="178" t="s">
        <v>474</v>
      </c>
      <c r="C54" s="179" t="s">
        <v>475</v>
      </c>
      <c r="D54" s="180" t="s">
        <v>83</v>
      </c>
      <c r="E54" s="184">
        <v>0.04</v>
      </c>
      <c r="F54" s="182">
        <v>307.20999999999998</v>
      </c>
      <c r="G54" s="182">
        <v>171.74</v>
      </c>
      <c r="H54" s="182">
        <v>135.47</v>
      </c>
      <c r="I54" s="183"/>
      <c r="J54" s="183">
        <v>12</v>
      </c>
      <c r="K54" s="183">
        <v>7</v>
      </c>
      <c r="L54" s="183">
        <v>5</v>
      </c>
      <c r="M54" s="183"/>
      <c r="N54" s="183">
        <v>14.3</v>
      </c>
      <c r="O54" s="183">
        <v>0.56999999999999995</v>
      </c>
      <c r="P54" s="183"/>
      <c r="Q54" s="183"/>
      <c r="R54" s="75"/>
    </row>
    <row r="55" spans="1:18" ht="36" x14ac:dyDescent="0.2">
      <c r="A55" s="175">
        <v>25</v>
      </c>
      <c r="B55" s="178" t="s">
        <v>415</v>
      </c>
      <c r="C55" s="179" t="s">
        <v>476</v>
      </c>
      <c r="D55" s="180" t="s">
        <v>325</v>
      </c>
      <c r="E55" s="181">
        <v>3</v>
      </c>
      <c r="F55" s="182" t="s">
        <v>477</v>
      </c>
      <c r="G55" s="183"/>
      <c r="H55" s="183"/>
      <c r="I55" s="183"/>
      <c r="J55" s="183">
        <v>9</v>
      </c>
      <c r="K55" s="183"/>
      <c r="L55" s="183"/>
      <c r="M55" s="183"/>
      <c r="N55" s="183"/>
      <c r="O55" s="183"/>
      <c r="P55" s="183"/>
      <c r="Q55" s="183"/>
      <c r="R55" s="75"/>
    </row>
    <row r="56" spans="1:18" ht="24" x14ac:dyDescent="0.2">
      <c r="A56" s="175">
        <v>26</v>
      </c>
      <c r="B56" s="178" t="s">
        <v>478</v>
      </c>
      <c r="C56" s="179" t="s">
        <v>479</v>
      </c>
      <c r="D56" s="180" t="s">
        <v>83</v>
      </c>
      <c r="E56" s="184">
        <v>0.04</v>
      </c>
      <c r="F56" s="182">
        <v>2445.67</v>
      </c>
      <c r="G56" s="182">
        <v>452.41</v>
      </c>
      <c r="H56" s="182">
        <v>211.63</v>
      </c>
      <c r="I56" s="182">
        <v>44.36</v>
      </c>
      <c r="J56" s="183">
        <v>98</v>
      </c>
      <c r="K56" s="183">
        <v>18</v>
      </c>
      <c r="L56" s="183">
        <v>8</v>
      </c>
      <c r="M56" s="183">
        <v>2</v>
      </c>
      <c r="N56" s="183">
        <v>40.43</v>
      </c>
      <c r="O56" s="183">
        <v>1.62</v>
      </c>
      <c r="P56" s="183">
        <v>2.84</v>
      </c>
      <c r="Q56" s="183">
        <v>0.11</v>
      </c>
      <c r="R56" s="75"/>
    </row>
    <row r="57" spans="1:18" x14ac:dyDescent="0.2">
      <c r="A57" s="274" t="s">
        <v>480</v>
      </c>
      <c r="B57" s="267"/>
      <c r="C57" s="267"/>
      <c r="D57" s="267"/>
      <c r="E57" s="267"/>
      <c r="F57" s="267"/>
      <c r="G57" s="267"/>
      <c r="H57" s="267"/>
      <c r="I57" s="267"/>
      <c r="J57" s="185">
        <v>8251</v>
      </c>
      <c r="K57" s="183"/>
      <c r="L57" s="183"/>
      <c r="M57" s="183"/>
      <c r="N57" s="183"/>
      <c r="O57" s="185">
        <v>85.48</v>
      </c>
      <c r="P57" s="183"/>
      <c r="Q57" s="185">
        <v>0.55000000000000004</v>
      </c>
      <c r="R57" s="75"/>
    </row>
    <row r="58" spans="1:18" x14ac:dyDescent="0.2">
      <c r="A58" s="277" t="s">
        <v>246</v>
      </c>
      <c r="B58" s="271"/>
      <c r="C58" s="271"/>
      <c r="D58" s="271"/>
      <c r="E58" s="271"/>
      <c r="F58" s="271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75"/>
    </row>
    <row r="59" spans="1:18" x14ac:dyDescent="0.2">
      <c r="A59" s="275" t="s">
        <v>247</v>
      </c>
      <c r="B59" s="267"/>
      <c r="C59" s="267"/>
      <c r="D59" s="267"/>
      <c r="E59" s="267"/>
      <c r="F59" s="267"/>
      <c r="G59" s="267"/>
      <c r="H59" s="267"/>
      <c r="I59" s="267"/>
      <c r="J59" s="182">
        <v>6557</v>
      </c>
      <c r="K59" s="182">
        <v>1092</v>
      </c>
      <c r="L59" s="182">
        <v>1046</v>
      </c>
      <c r="M59" s="182">
        <v>91</v>
      </c>
      <c r="N59" s="183"/>
      <c r="O59" s="182">
        <v>83.09</v>
      </c>
      <c r="P59" s="183"/>
      <c r="Q59" s="182">
        <v>5.77</v>
      </c>
      <c r="R59" s="75"/>
    </row>
    <row r="60" spans="1:18" x14ac:dyDescent="0.2">
      <c r="A60" s="275" t="s">
        <v>248</v>
      </c>
      <c r="B60" s="267"/>
      <c r="C60" s="267"/>
      <c r="D60" s="267"/>
      <c r="E60" s="267"/>
      <c r="F60" s="267"/>
      <c r="G60" s="267"/>
      <c r="H60" s="267"/>
      <c r="I60" s="267"/>
      <c r="J60" s="182">
        <v>7308</v>
      </c>
      <c r="K60" s="182">
        <v>1614</v>
      </c>
      <c r="L60" s="182">
        <v>1275</v>
      </c>
      <c r="M60" s="182">
        <v>113</v>
      </c>
      <c r="N60" s="183"/>
      <c r="O60" s="182">
        <v>117.1</v>
      </c>
      <c r="P60" s="183"/>
      <c r="Q60" s="182">
        <v>6.8</v>
      </c>
      <c r="R60" s="75"/>
    </row>
    <row r="61" spans="1:18" x14ac:dyDescent="0.2">
      <c r="A61" s="275" t="s">
        <v>249</v>
      </c>
      <c r="B61" s="267"/>
      <c r="C61" s="267"/>
      <c r="D61" s="267"/>
      <c r="E61" s="267"/>
      <c r="F61" s="267"/>
      <c r="G61" s="267"/>
      <c r="H61" s="267"/>
      <c r="I61" s="267"/>
      <c r="J61" s="183"/>
      <c r="K61" s="183"/>
      <c r="L61" s="183"/>
      <c r="M61" s="183"/>
      <c r="N61" s="183"/>
      <c r="O61" s="183"/>
      <c r="P61" s="183"/>
      <c r="Q61" s="183"/>
      <c r="R61" s="75"/>
    </row>
    <row r="62" spans="1:18" x14ac:dyDescent="0.2">
      <c r="A62" s="275" t="s">
        <v>481</v>
      </c>
      <c r="B62" s="267"/>
      <c r="C62" s="267"/>
      <c r="D62" s="267"/>
      <c r="E62" s="267"/>
      <c r="F62" s="267"/>
      <c r="G62" s="267"/>
      <c r="H62" s="267"/>
      <c r="I62" s="267"/>
      <c r="J62" s="182">
        <v>51</v>
      </c>
      <c r="K62" s="182">
        <v>47</v>
      </c>
      <c r="L62" s="182">
        <v>4</v>
      </c>
      <c r="M62" s="182">
        <v>4</v>
      </c>
      <c r="N62" s="183"/>
      <c r="O62" s="183"/>
      <c r="P62" s="183"/>
      <c r="Q62" s="183"/>
      <c r="R62" s="75"/>
    </row>
    <row r="63" spans="1:18" x14ac:dyDescent="0.2">
      <c r="A63" s="275" t="s">
        <v>482</v>
      </c>
      <c r="B63" s="267"/>
      <c r="C63" s="267"/>
      <c r="D63" s="267"/>
      <c r="E63" s="267"/>
      <c r="F63" s="267"/>
      <c r="G63" s="267"/>
      <c r="H63" s="267"/>
      <c r="I63" s="267"/>
      <c r="J63" s="182">
        <v>143</v>
      </c>
      <c r="K63" s="182">
        <v>111</v>
      </c>
      <c r="L63" s="182">
        <v>31</v>
      </c>
      <c r="M63" s="182">
        <v>2</v>
      </c>
      <c r="N63" s="183"/>
      <c r="O63" s="182">
        <v>7.9515000000000002</v>
      </c>
      <c r="P63" s="183"/>
      <c r="Q63" s="182">
        <v>0.08</v>
      </c>
      <c r="R63" s="75"/>
    </row>
    <row r="64" spans="1:18" x14ac:dyDescent="0.2">
      <c r="A64" s="275" t="s">
        <v>483</v>
      </c>
      <c r="B64" s="267"/>
      <c r="C64" s="267"/>
      <c r="D64" s="267"/>
      <c r="E64" s="267"/>
      <c r="F64" s="267"/>
      <c r="G64" s="267"/>
      <c r="H64" s="267"/>
      <c r="I64" s="267"/>
      <c r="J64" s="182">
        <v>361</v>
      </c>
      <c r="K64" s="182">
        <v>304</v>
      </c>
      <c r="L64" s="182">
        <v>56</v>
      </c>
      <c r="M64" s="182">
        <v>3</v>
      </c>
      <c r="N64" s="183"/>
      <c r="O64" s="182">
        <v>21.7455</v>
      </c>
      <c r="P64" s="183"/>
      <c r="Q64" s="182">
        <v>0.14000000000000001</v>
      </c>
      <c r="R64" s="75"/>
    </row>
    <row r="65" spans="1:18" x14ac:dyDescent="0.2">
      <c r="A65" s="275" t="s">
        <v>484</v>
      </c>
      <c r="B65" s="267"/>
      <c r="C65" s="267"/>
      <c r="D65" s="267"/>
      <c r="E65" s="267"/>
      <c r="F65" s="267"/>
      <c r="G65" s="267"/>
      <c r="H65" s="267"/>
      <c r="I65" s="267"/>
      <c r="J65" s="182">
        <v>196</v>
      </c>
      <c r="K65" s="182">
        <v>57</v>
      </c>
      <c r="L65" s="182">
        <v>138</v>
      </c>
      <c r="M65" s="182">
        <v>13</v>
      </c>
      <c r="N65" s="183"/>
      <c r="O65" s="182">
        <v>4.335</v>
      </c>
      <c r="P65" s="183"/>
      <c r="Q65" s="182">
        <v>0.8175</v>
      </c>
      <c r="R65" s="75"/>
    </row>
    <row r="66" spans="1:18" x14ac:dyDescent="0.2">
      <c r="A66" s="275" t="s">
        <v>120</v>
      </c>
      <c r="B66" s="267"/>
      <c r="C66" s="267"/>
      <c r="D66" s="267"/>
      <c r="E66" s="267"/>
      <c r="F66" s="267"/>
      <c r="G66" s="267"/>
      <c r="H66" s="267"/>
      <c r="I66" s="267"/>
      <c r="J66" s="182">
        <v>2015</v>
      </c>
      <c r="K66" s="183"/>
      <c r="L66" s="183"/>
      <c r="M66" s="183"/>
      <c r="N66" s="183"/>
      <c r="O66" s="183"/>
      <c r="P66" s="183"/>
      <c r="Q66" s="183"/>
      <c r="R66" s="75"/>
    </row>
    <row r="67" spans="1:18" x14ac:dyDescent="0.2">
      <c r="A67" s="275" t="s">
        <v>249</v>
      </c>
      <c r="B67" s="267"/>
      <c r="C67" s="267"/>
      <c r="D67" s="267"/>
      <c r="E67" s="267"/>
      <c r="F67" s="267"/>
      <c r="G67" s="267"/>
      <c r="H67" s="267"/>
      <c r="I67" s="267"/>
      <c r="J67" s="183"/>
      <c r="K67" s="183"/>
      <c r="L67" s="183"/>
      <c r="M67" s="183"/>
      <c r="N67" s="183"/>
      <c r="O67" s="183"/>
      <c r="P67" s="183"/>
      <c r="Q67" s="183"/>
      <c r="R67" s="75"/>
    </row>
    <row r="68" spans="1:18" x14ac:dyDescent="0.2">
      <c r="A68" s="275" t="s">
        <v>485</v>
      </c>
      <c r="B68" s="267"/>
      <c r="C68" s="267"/>
      <c r="D68" s="267"/>
      <c r="E68" s="267"/>
      <c r="F68" s="267"/>
      <c r="G68" s="267"/>
      <c r="H68" s="267"/>
      <c r="I68" s="267"/>
      <c r="J68" s="182">
        <v>50</v>
      </c>
      <c r="K68" s="183"/>
      <c r="L68" s="183"/>
      <c r="M68" s="183"/>
      <c r="N68" s="183"/>
      <c r="O68" s="183"/>
      <c r="P68" s="183"/>
      <c r="Q68" s="183"/>
      <c r="R68" s="75"/>
    </row>
    <row r="69" spans="1:18" x14ac:dyDescent="0.2">
      <c r="A69" s="275" t="s">
        <v>486</v>
      </c>
      <c r="B69" s="267"/>
      <c r="C69" s="267"/>
      <c r="D69" s="267"/>
      <c r="E69" s="267"/>
      <c r="F69" s="267"/>
      <c r="G69" s="267"/>
      <c r="H69" s="267"/>
      <c r="I69" s="267"/>
      <c r="J69" s="182">
        <v>5</v>
      </c>
      <c r="K69" s="183"/>
      <c r="L69" s="183"/>
      <c r="M69" s="183"/>
      <c r="N69" s="183"/>
      <c r="O69" s="183"/>
      <c r="P69" s="183"/>
      <c r="Q69" s="183"/>
      <c r="R69" s="75"/>
    </row>
    <row r="70" spans="1:18" x14ac:dyDescent="0.2">
      <c r="A70" s="275" t="s">
        <v>487</v>
      </c>
      <c r="B70" s="267"/>
      <c r="C70" s="267"/>
      <c r="D70" s="267"/>
      <c r="E70" s="267"/>
      <c r="F70" s="267"/>
      <c r="G70" s="267"/>
      <c r="H70" s="267"/>
      <c r="I70" s="267"/>
      <c r="J70" s="182">
        <v>6</v>
      </c>
      <c r="K70" s="183"/>
      <c r="L70" s="183"/>
      <c r="M70" s="183"/>
      <c r="N70" s="183"/>
      <c r="O70" s="183"/>
      <c r="P70" s="183"/>
      <c r="Q70" s="183"/>
      <c r="R70" s="75"/>
    </row>
    <row r="71" spans="1:18" x14ac:dyDescent="0.2">
      <c r="A71" s="275" t="s">
        <v>488</v>
      </c>
      <c r="B71" s="267"/>
      <c r="C71" s="267"/>
      <c r="D71" s="267"/>
      <c r="E71" s="267"/>
      <c r="F71" s="267"/>
      <c r="G71" s="267"/>
      <c r="H71" s="267"/>
      <c r="I71" s="267"/>
      <c r="J71" s="182">
        <v>63</v>
      </c>
      <c r="K71" s="183"/>
      <c r="L71" s="183"/>
      <c r="M71" s="183"/>
      <c r="N71" s="183"/>
      <c r="O71" s="183"/>
      <c r="P71" s="183"/>
      <c r="Q71" s="183"/>
      <c r="R71" s="75"/>
    </row>
    <row r="72" spans="1:18" x14ac:dyDescent="0.2">
      <c r="A72" s="275" t="s">
        <v>489</v>
      </c>
      <c r="B72" s="267"/>
      <c r="C72" s="267"/>
      <c r="D72" s="267"/>
      <c r="E72" s="267"/>
      <c r="F72" s="267"/>
      <c r="G72" s="267"/>
      <c r="H72" s="267"/>
      <c r="I72" s="267"/>
      <c r="J72" s="182">
        <v>37</v>
      </c>
      <c r="K72" s="183"/>
      <c r="L72" s="183"/>
      <c r="M72" s="183"/>
      <c r="N72" s="183"/>
      <c r="O72" s="183"/>
      <c r="P72" s="183"/>
      <c r="Q72" s="183"/>
      <c r="R72" s="75"/>
    </row>
    <row r="73" spans="1:18" x14ac:dyDescent="0.2">
      <c r="A73" s="275" t="s">
        <v>490</v>
      </c>
      <c r="B73" s="267"/>
      <c r="C73" s="267"/>
      <c r="D73" s="267"/>
      <c r="E73" s="267"/>
      <c r="F73" s="267"/>
      <c r="G73" s="267"/>
      <c r="H73" s="267"/>
      <c r="I73" s="267"/>
      <c r="J73" s="182">
        <v>44</v>
      </c>
      <c r="K73" s="183"/>
      <c r="L73" s="183"/>
      <c r="M73" s="183"/>
      <c r="N73" s="183"/>
      <c r="O73" s="183"/>
      <c r="P73" s="183"/>
      <c r="Q73" s="183"/>
      <c r="R73" s="75"/>
    </row>
    <row r="74" spans="1:18" x14ac:dyDescent="0.2">
      <c r="A74" s="275" t="s">
        <v>491</v>
      </c>
      <c r="B74" s="267"/>
      <c r="C74" s="267"/>
      <c r="D74" s="267"/>
      <c r="E74" s="267"/>
      <c r="F74" s="267"/>
      <c r="G74" s="267"/>
      <c r="H74" s="267"/>
      <c r="I74" s="267"/>
      <c r="J74" s="182">
        <v>474</v>
      </c>
      <c r="K74" s="183"/>
      <c r="L74" s="183"/>
      <c r="M74" s="183"/>
      <c r="N74" s="183"/>
      <c r="O74" s="183"/>
      <c r="P74" s="183"/>
      <c r="Q74" s="183"/>
      <c r="R74" s="75"/>
    </row>
    <row r="75" spans="1:18" x14ac:dyDescent="0.2">
      <c r="A75" s="275" t="s">
        <v>492</v>
      </c>
      <c r="B75" s="267"/>
      <c r="C75" s="267"/>
      <c r="D75" s="267"/>
      <c r="E75" s="267"/>
      <c r="F75" s="267"/>
      <c r="G75" s="267"/>
      <c r="H75" s="267"/>
      <c r="I75" s="267"/>
      <c r="J75" s="182">
        <v>38</v>
      </c>
      <c r="K75" s="183"/>
      <c r="L75" s="183"/>
      <c r="M75" s="183"/>
      <c r="N75" s="183"/>
      <c r="O75" s="183"/>
      <c r="P75" s="183"/>
      <c r="Q75" s="183"/>
      <c r="R75" s="75"/>
    </row>
    <row r="76" spans="1:18" x14ac:dyDescent="0.2">
      <c r="A76" s="275" t="s">
        <v>493</v>
      </c>
      <c r="B76" s="267"/>
      <c r="C76" s="267"/>
      <c r="D76" s="267"/>
      <c r="E76" s="267"/>
      <c r="F76" s="267"/>
      <c r="G76" s="267"/>
      <c r="H76" s="267"/>
      <c r="I76" s="267"/>
      <c r="J76" s="182">
        <v>42</v>
      </c>
      <c r="K76" s="183"/>
      <c r="L76" s="183"/>
      <c r="M76" s="183"/>
      <c r="N76" s="183"/>
      <c r="O76" s="183"/>
      <c r="P76" s="183"/>
      <c r="Q76" s="183"/>
      <c r="R76" s="75"/>
    </row>
    <row r="77" spans="1:18" x14ac:dyDescent="0.2">
      <c r="A77" s="275" t="s">
        <v>494</v>
      </c>
      <c r="B77" s="267"/>
      <c r="C77" s="267"/>
      <c r="D77" s="267"/>
      <c r="E77" s="267"/>
      <c r="F77" s="267"/>
      <c r="G77" s="267"/>
      <c r="H77" s="267"/>
      <c r="I77" s="267"/>
      <c r="J77" s="182">
        <v>1256</v>
      </c>
      <c r="K77" s="183"/>
      <c r="L77" s="183"/>
      <c r="M77" s="183"/>
      <c r="N77" s="183"/>
      <c r="O77" s="183"/>
      <c r="P77" s="183"/>
      <c r="Q77" s="183"/>
      <c r="R77" s="75"/>
    </row>
    <row r="78" spans="1:18" x14ac:dyDescent="0.2">
      <c r="A78" s="275" t="s">
        <v>121</v>
      </c>
      <c r="B78" s="267"/>
      <c r="C78" s="267"/>
      <c r="D78" s="267"/>
      <c r="E78" s="267"/>
      <c r="F78" s="267"/>
      <c r="G78" s="267"/>
      <c r="H78" s="267"/>
      <c r="I78" s="267"/>
      <c r="J78" s="182">
        <v>1315</v>
      </c>
      <c r="K78" s="183"/>
      <c r="L78" s="183"/>
      <c r="M78" s="183"/>
      <c r="N78" s="183"/>
      <c r="O78" s="183"/>
      <c r="P78" s="183"/>
      <c r="Q78" s="183"/>
      <c r="R78" s="75"/>
    </row>
    <row r="79" spans="1:18" x14ac:dyDescent="0.2">
      <c r="A79" s="275" t="s">
        <v>249</v>
      </c>
      <c r="B79" s="267"/>
      <c r="C79" s="267"/>
      <c r="D79" s="267"/>
      <c r="E79" s="267"/>
      <c r="F79" s="267"/>
      <c r="G79" s="267"/>
      <c r="H79" s="267"/>
      <c r="I79" s="267"/>
      <c r="J79" s="183"/>
      <c r="K79" s="183"/>
      <c r="L79" s="183"/>
      <c r="M79" s="183"/>
      <c r="N79" s="183"/>
      <c r="O79" s="183"/>
      <c r="P79" s="183"/>
      <c r="Q79" s="183"/>
      <c r="R79" s="75"/>
    </row>
    <row r="80" spans="1:18" x14ac:dyDescent="0.2">
      <c r="A80" s="275" t="s">
        <v>495</v>
      </c>
      <c r="B80" s="267"/>
      <c r="C80" s="267"/>
      <c r="D80" s="267"/>
      <c r="E80" s="267"/>
      <c r="F80" s="267"/>
      <c r="G80" s="267"/>
      <c r="H80" s="267"/>
      <c r="I80" s="267"/>
      <c r="J80" s="182">
        <v>38</v>
      </c>
      <c r="K80" s="183"/>
      <c r="L80" s="183"/>
      <c r="M80" s="183"/>
      <c r="N80" s="183"/>
      <c r="O80" s="183"/>
      <c r="P80" s="183"/>
      <c r="Q80" s="183"/>
      <c r="R80" s="75"/>
    </row>
    <row r="81" spans="1:18" x14ac:dyDescent="0.2">
      <c r="A81" s="275" t="s">
        <v>496</v>
      </c>
      <c r="B81" s="267"/>
      <c r="C81" s="267"/>
      <c r="D81" s="267"/>
      <c r="E81" s="267"/>
      <c r="F81" s="267"/>
      <c r="G81" s="267"/>
      <c r="H81" s="267"/>
      <c r="I81" s="267"/>
      <c r="J81" s="182">
        <v>39</v>
      </c>
      <c r="K81" s="183"/>
      <c r="L81" s="183"/>
      <c r="M81" s="183"/>
      <c r="N81" s="183"/>
      <c r="O81" s="183"/>
      <c r="P81" s="183"/>
      <c r="Q81" s="183"/>
      <c r="R81" s="75"/>
    </row>
    <row r="82" spans="1:18" x14ac:dyDescent="0.2">
      <c r="A82" s="275" t="s">
        <v>497</v>
      </c>
      <c r="B82" s="267"/>
      <c r="C82" s="267"/>
      <c r="D82" s="267"/>
      <c r="E82" s="267"/>
      <c r="F82" s="267"/>
      <c r="G82" s="267"/>
      <c r="H82" s="267"/>
      <c r="I82" s="267"/>
      <c r="J82" s="182">
        <v>22</v>
      </c>
      <c r="K82" s="183"/>
      <c r="L82" s="183"/>
      <c r="M82" s="183"/>
      <c r="N82" s="183"/>
      <c r="O82" s="183"/>
      <c r="P82" s="183"/>
      <c r="Q82" s="183"/>
      <c r="R82" s="75"/>
    </row>
    <row r="83" spans="1:18" x14ac:dyDescent="0.2">
      <c r="A83" s="275" t="s">
        <v>498</v>
      </c>
      <c r="B83" s="267"/>
      <c r="C83" s="267"/>
      <c r="D83" s="267"/>
      <c r="E83" s="267"/>
      <c r="F83" s="267"/>
      <c r="G83" s="267"/>
      <c r="H83" s="267"/>
      <c r="I83" s="267"/>
      <c r="J83" s="182">
        <v>351</v>
      </c>
      <c r="K83" s="183"/>
      <c r="L83" s="183"/>
      <c r="M83" s="183"/>
      <c r="N83" s="183"/>
      <c r="O83" s="183"/>
      <c r="P83" s="183"/>
      <c r="Q83" s="183"/>
      <c r="R83" s="75"/>
    </row>
    <row r="84" spans="1:18" x14ac:dyDescent="0.2">
      <c r="A84" s="275" t="s">
        <v>499</v>
      </c>
      <c r="B84" s="267"/>
      <c r="C84" s="267"/>
      <c r="D84" s="267"/>
      <c r="E84" s="267"/>
      <c r="F84" s="267"/>
      <c r="G84" s="267"/>
      <c r="H84" s="267"/>
      <c r="I84" s="267"/>
      <c r="J84" s="182">
        <v>26</v>
      </c>
      <c r="K84" s="183"/>
      <c r="L84" s="183"/>
      <c r="M84" s="183"/>
      <c r="N84" s="183"/>
      <c r="O84" s="183"/>
      <c r="P84" s="183"/>
      <c r="Q84" s="183"/>
      <c r="R84" s="75"/>
    </row>
    <row r="85" spans="1:18" x14ac:dyDescent="0.2">
      <c r="A85" s="275" t="s">
        <v>500</v>
      </c>
      <c r="B85" s="267"/>
      <c r="C85" s="267"/>
      <c r="D85" s="267"/>
      <c r="E85" s="267"/>
      <c r="F85" s="267"/>
      <c r="G85" s="267"/>
      <c r="H85" s="267"/>
      <c r="I85" s="267"/>
      <c r="J85" s="182">
        <v>25</v>
      </c>
      <c r="K85" s="183"/>
      <c r="L85" s="183"/>
      <c r="M85" s="183"/>
      <c r="N85" s="183"/>
      <c r="O85" s="183"/>
      <c r="P85" s="183"/>
      <c r="Q85" s="183"/>
      <c r="R85" s="75"/>
    </row>
    <row r="86" spans="1:18" x14ac:dyDescent="0.2">
      <c r="A86" s="275" t="s">
        <v>501</v>
      </c>
      <c r="B86" s="267"/>
      <c r="C86" s="267"/>
      <c r="D86" s="267"/>
      <c r="E86" s="267"/>
      <c r="F86" s="267"/>
      <c r="G86" s="267"/>
      <c r="H86" s="267"/>
      <c r="I86" s="267"/>
      <c r="J86" s="182">
        <v>814</v>
      </c>
      <c r="K86" s="183"/>
      <c r="L86" s="183"/>
      <c r="M86" s="183"/>
      <c r="N86" s="183"/>
      <c r="O86" s="183"/>
      <c r="P86" s="183"/>
      <c r="Q86" s="183"/>
      <c r="R86" s="75"/>
    </row>
    <row r="87" spans="1:18" x14ac:dyDescent="0.2">
      <c r="A87" s="274" t="s">
        <v>502</v>
      </c>
      <c r="B87" s="267"/>
      <c r="C87" s="267"/>
      <c r="D87" s="267"/>
      <c r="E87" s="267"/>
      <c r="F87" s="267"/>
      <c r="G87" s="267"/>
      <c r="H87" s="267"/>
      <c r="I87" s="267"/>
      <c r="J87" s="183"/>
      <c r="K87" s="183"/>
      <c r="L87" s="183"/>
      <c r="M87" s="183"/>
      <c r="N87" s="183"/>
      <c r="O87" s="183"/>
      <c r="P87" s="183"/>
      <c r="Q87" s="183"/>
      <c r="R87" s="75"/>
    </row>
    <row r="88" spans="1:18" x14ac:dyDescent="0.2">
      <c r="A88" s="275" t="s">
        <v>503</v>
      </c>
      <c r="B88" s="267"/>
      <c r="C88" s="267"/>
      <c r="D88" s="267"/>
      <c r="E88" s="267"/>
      <c r="F88" s="267"/>
      <c r="G88" s="267"/>
      <c r="H88" s="267"/>
      <c r="I88" s="267"/>
      <c r="J88" s="182">
        <v>6698</v>
      </c>
      <c r="K88" s="183"/>
      <c r="L88" s="183"/>
      <c r="M88" s="183"/>
      <c r="N88" s="183"/>
      <c r="O88" s="182">
        <v>69.09</v>
      </c>
      <c r="P88" s="183"/>
      <c r="Q88" s="182">
        <v>0.35</v>
      </c>
      <c r="R88" s="75"/>
    </row>
    <row r="89" spans="1:18" x14ac:dyDescent="0.2">
      <c r="A89" s="275" t="s">
        <v>504</v>
      </c>
      <c r="B89" s="267"/>
      <c r="C89" s="267"/>
      <c r="D89" s="267"/>
      <c r="E89" s="267"/>
      <c r="F89" s="267"/>
      <c r="G89" s="267"/>
      <c r="H89" s="267"/>
      <c r="I89" s="267"/>
      <c r="J89" s="182">
        <v>152</v>
      </c>
      <c r="K89" s="183"/>
      <c r="L89" s="183"/>
      <c r="M89" s="183"/>
      <c r="N89" s="183"/>
      <c r="O89" s="182">
        <v>5.39</v>
      </c>
      <c r="P89" s="183"/>
      <c r="Q89" s="182">
        <v>0.02</v>
      </c>
      <c r="R89" s="75"/>
    </row>
    <row r="90" spans="1:18" x14ac:dyDescent="0.2">
      <c r="A90" s="275" t="s">
        <v>505</v>
      </c>
      <c r="B90" s="267"/>
      <c r="C90" s="267"/>
      <c r="D90" s="267"/>
      <c r="E90" s="267"/>
      <c r="F90" s="267"/>
      <c r="G90" s="267"/>
      <c r="H90" s="267"/>
      <c r="I90" s="267"/>
      <c r="J90" s="182">
        <v>2162</v>
      </c>
      <c r="K90" s="183"/>
      <c r="L90" s="183"/>
      <c r="M90" s="183"/>
      <c r="N90" s="183"/>
      <c r="O90" s="182">
        <v>24.64</v>
      </c>
      <c r="P90" s="183"/>
      <c r="Q90" s="182">
        <v>6.23</v>
      </c>
      <c r="R90" s="75"/>
    </row>
    <row r="91" spans="1:18" x14ac:dyDescent="0.2">
      <c r="A91" s="275" t="s">
        <v>506</v>
      </c>
      <c r="B91" s="267"/>
      <c r="C91" s="267"/>
      <c r="D91" s="267"/>
      <c r="E91" s="267"/>
      <c r="F91" s="267"/>
      <c r="G91" s="267"/>
      <c r="H91" s="267"/>
      <c r="I91" s="267"/>
      <c r="J91" s="182">
        <v>174</v>
      </c>
      <c r="K91" s="183"/>
      <c r="L91" s="183"/>
      <c r="M91" s="183"/>
      <c r="N91" s="183"/>
      <c r="O91" s="183"/>
      <c r="P91" s="183"/>
      <c r="Q91" s="183"/>
      <c r="R91" s="75"/>
    </row>
    <row r="92" spans="1:18" x14ac:dyDescent="0.2">
      <c r="A92" s="275" t="s">
        <v>507</v>
      </c>
      <c r="B92" s="267"/>
      <c r="C92" s="267"/>
      <c r="D92" s="267"/>
      <c r="E92" s="267"/>
      <c r="F92" s="267"/>
      <c r="G92" s="267"/>
      <c r="H92" s="267"/>
      <c r="I92" s="267"/>
      <c r="J92" s="182">
        <v>413</v>
      </c>
      <c r="K92" s="183"/>
      <c r="L92" s="183"/>
      <c r="M92" s="183"/>
      <c r="N92" s="183"/>
      <c r="O92" s="183"/>
      <c r="P92" s="183"/>
      <c r="Q92" s="183"/>
      <c r="R92" s="75"/>
    </row>
    <row r="93" spans="1:18" x14ac:dyDescent="0.2">
      <c r="A93" s="275" t="s">
        <v>508</v>
      </c>
      <c r="B93" s="267"/>
      <c r="C93" s="267"/>
      <c r="D93" s="267"/>
      <c r="E93" s="267"/>
      <c r="F93" s="267"/>
      <c r="G93" s="267"/>
      <c r="H93" s="267"/>
      <c r="I93" s="267"/>
      <c r="J93" s="182">
        <v>34</v>
      </c>
      <c r="K93" s="183"/>
      <c r="L93" s="183"/>
      <c r="M93" s="183"/>
      <c r="N93" s="183"/>
      <c r="O93" s="182">
        <v>0.39</v>
      </c>
      <c r="P93" s="183"/>
      <c r="Q93" s="183"/>
      <c r="R93" s="75"/>
    </row>
    <row r="94" spans="1:18" x14ac:dyDescent="0.2">
      <c r="A94" s="275" t="s">
        <v>509</v>
      </c>
      <c r="B94" s="267"/>
      <c r="C94" s="267"/>
      <c r="D94" s="267"/>
      <c r="E94" s="267"/>
      <c r="F94" s="267"/>
      <c r="G94" s="267"/>
      <c r="H94" s="267"/>
      <c r="I94" s="267"/>
      <c r="J94" s="182">
        <v>176</v>
      </c>
      <c r="K94" s="183"/>
      <c r="L94" s="183"/>
      <c r="M94" s="183"/>
      <c r="N94" s="183"/>
      <c r="O94" s="182">
        <v>5.29</v>
      </c>
      <c r="P94" s="183"/>
      <c r="Q94" s="183"/>
      <c r="R94" s="75"/>
    </row>
    <row r="95" spans="1:18" x14ac:dyDescent="0.2">
      <c r="A95" s="275" t="s">
        <v>510</v>
      </c>
      <c r="B95" s="267"/>
      <c r="C95" s="267"/>
      <c r="D95" s="267"/>
      <c r="E95" s="267"/>
      <c r="F95" s="267"/>
      <c r="G95" s="267"/>
      <c r="H95" s="267"/>
      <c r="I95" s="267"/>
      <c r="J95" s="182">
        <v>206</v>
      </c>
      <c r="K95" s="183"/>
      <c r="L95" s="183"/>
      <c r="M95" s="183"/>
      <c r="N95" s="183"/>
      <c r="O95" s="182">
        <v>4.3899999999999997</v>
      </c>
      <c r="P95" s="183"/>
      <c r="Q95" s="183"/>
      <c r="R95" s="75"/>
    </row>
    <row r="96" spans="1:18" x14ac:dyDescent="0.2">
      <c r="A96" s="275" t="s">
        <v>511</v>
      </c>
      <c r="B96" s="267"/>
      <c r="C96" s="267"/>
      <c r="D96" s="267"/>
      <c r="E96" s="267"/>
      <c r="F96" s="267"/>
      <c r="G96" s="267"/>
      <c r="H96" s="267"/>
      <c r="I96" s="267"/>
      <c r="J96" s="182">
        <v>17</v>
      </c>
      <c r="K96" s="183"/>
      <c r="L96" s="183"/>
      <c r="M96" s="183"/>
      <c r="N96" s="183"/>
      <c r="O96" s="182">
        <v>0.51</v>
      </c>
      <c r="P96" s="183"/>
      <c r="Q96" s="183"/>
      <c r="R96" s="75"/>
    </row>
    <row r="97" spans="1:18" x14ac:dyDescent="0.2">
      <c r="A97" s="275" t="s">
        <v>512</v>
      </c>
      <c r="B97" s="267"/>
      <c r="C97" s="267"/>
      <c r="D97" s="267"/>
      <c r="E97" s="267"/>
      <c r="F97" s="267"/>
      <c r="G97" s="267"/>
      <c r="H97" s="267"/>
      <c r="I97" s="267"/>
      <c r="J97" s="182">
        <v>313</v>
      </c>
      <c r="K97" s="183"/>
      <c r="L97" s="183"/>
      <c r="M97" s="183"/>
      <c r="N97" s="183"/>
      <c r="O97" s="182">
        <v>2.69</v>
      </c>
      <c r="P97" s="183"/>
      <c r="Q97" s="182">
        <v>0.01</v>
      </c>
      <c r="R97" s="75"/>
    </row>
    <row r="98" spans="1:18" x14ac:dyDescent="0.2">
      <c r="A98" s="275" t="s">
        <v>513</v>
      </c>
      <c r="B98" s="267"/>
      <c r="C98" s="267"/>
      <c r="D98" s="267"/>
      <c r="E98" s="267"/>
      <c r="F98" s="267"/>
      <c r="G98" s="267"/>
      <c r="H98" s="267"/>
      <c r="I98" s="267"/>
      <c r="J98" s="182">
        <v>109</v>
      </c>
      <c r="K98" s="183"/>
      <c r="L98" s="183"/>
      <c r="M98" s="183"/>
      <c r="N98" s="183"/>
      <c r="O98" s="182">
        <v>2.2000000000000002</v>
      </c>
      <c r="P98" s="183"/>
      <c r="Q98" s="183"/>
      <c r="R98" s="75"/>
    </row>
    <row r="99" spans="1:18" x14ac:dyDescent="0.2">
      <c r="A99" s="275" t="s">
        <v>514</v>
      </c>
      <c r="B99" s="267"/>
      <c r="C99" s="267"/>
      <c r="D99" s="267"/>
      <c r="E99" s="267"/>
      <c r="F99" s="267"/>
      <c r="G99" s="267"/>
      <c r="H99" s="267"/>
      <c r="I99" s="267"/>
      <c r="J99" s="182">
        <v>184</v>
      </c>
      <c r="K99" s="183"/>
      <c r="L99" s="183"/>
      <c r="M99" s="183"/>
      <c r="N99" s="183"/>
      <c r="O99" s="182">
        <v>2.5099999999999998</v>
      </c>
      <c r="P99" s="183"/>
      <c r="Q99" s="182">
        <v>0.19</v>
      </c>
      <c r="R99" s="75"/>
    </row>
    <row r="100" spans="1:18" x14ac:dyDescent="0.2">
      <c r="A100" s="275" t="s">
        <v>271</v>
      </c>
      <c r="B100" s="267"/>
      <c r="C100" s="267"/>
      <c r="D100" s="267"/>
      <c r="E100" s="267"/>
      <c r="F100" s="267"/>
      <c r="G100" s="267"/>
      <c r="H100" s="267"/>
      <c r="I100" s="267"/>
      <c r="J100" s="182">
        <v>10638</v>
      </c>
      <c r="K100" s="183"/>
      <c r="L100" s="183"/>
      <c r="M100" s="183"/>
      <c r="N100" s="183"/>
      <c r="O100" s="182">
        <v>117.1</v>
      </c>
      <c r="P100" s="183"/>
      <c r="Q100" s="182">
        <v>6.8</v>
      </c>
      <c r="R100" s="75"/>
    </row>
    <row r="101" spans="1:18" x14ac:dyDescent="0.2">
      <c r="A101" s="275" t="s">
        <v>272</v>
      </c>
      <c r="B101" s="267"/>
      <c r="C101" s="267"/>
      <c r="D101" s="267"/>
      <c r="E101" s="267"/>
      <c r="F101" s="267"/>
      <c r="G101" s="267"/>
      <c r="H101" s="267"/>
      <c r="I101" s="267"/>
      <c r="J101" s="183"/>
      <c r="K101" s="183"/>
      <c r="L101" s="183"/>
      <c r="M101" s="183"/>
      <c r="N101" s="183"/>
      <c r="O101" s="183"/>
      <c r="P101" s="183"/>
      <c r="Q101" s="183"/>
      <c r="R101" s="75"/>
    </row>
    <row r="102" spans="1:18" x14ac:dyDescent="0.2">
      <c r="A102" s="275" t="s">
        <v>273</v>
      </c>
      <c r="B102" s="267"/>
      <c r="C102" s="267"/>
      <c r="D102" s="267"/>
      <c r="E102" s="267"/>
      <c r="F102" s="267"/>
      <c r="G102" s="267"/>
      <c r="H102" s="267"/>
      <c r="I102" s="267"/>
      <c r="J102" s="182">
        <v>4419</v>
      </c>
      <c r="K102" s="183"/>
      <c r="L102" s="183"/>
      <c r="M102" s="183"/>
      <c r="N102" s="183"/>
      <c r="O102" s="183"/>
      <c r="P102" s="183"/>
      <c r="Q102" s="183"/>
      <c r="R102" s="75"/>
    </row>
    <row r="103" spans="1:18" x14ac:dyDescent="0.2">
      <c r="A103" s="275" t="s">
        <v>274</v>
      </c>
      <c r="B103" s="267"/>
      <c r="C103" s="267"/>
      <c r="D103" s="267"/>
      <c r="E103" s="267"/>
      <c r="F103" s="267"/>
      <c r="G103" s="267"/>
      <c r="H103" s="267"/>
      <c r="I103" s="267"/>
      <c r="J103" s="182">
        <f>1275-M60</f>
        <v>1162</v>
      </c>
      <c r="K103" s="183"/>
      <c r="L103" s="183"/>
      <c r="M103" s="183"/>
      <c r="N103" s="183"/>
      <c r="O103" s="183"/>
      <c r="P103" s="183"/>
      <c r="Q103" s="183"/>
      <c r="R103" s="75"/>
    </row>
    <row r="104" spans="1:18" x14ac:dyDescent="0.2">
      <c r="A104" s="275" t="s">
        <v>275</v>
      </c>
      <c r="B104" s="267"/>
      <c r="C104" s="267"/>
      <c r="D104" s="267"/>
      <c r="E104" s="267"/>
      <c r="F104" s="267"/>
      <c r="G104" s="267"/>
      <c r="H104" s="267"/>
      <c r="I104" s="267"/>
      <c r="J104" s="182">
        <v>1727</v>
      </c>
      <c r="K104" s="183"/>
      <c r="L104" s="183"/>
      <c r="M104" s="183"/>
      <c r="N104" s="183"/>
      <c r="O104" s="183"/>
      <c r="P104" s="183"/>
      <c r="Q104" s="183"/>
      <c r="R104" s="75"/>
    </row>
    <row r="105" spans="1:18" x14ac:dyDescent="0.2">
      <c r="A105" s="275" t="s">
        <v>276</v>
      </c>
      <c r="B105" s="267"/>
      <c r="C105" s="267"/>
      <c r="D105" s="267"/>
      <c r="E105" s="267"/>
      <c r="F105" s="267"/>
      <c r="G105" s="267"/>
      <c r="H105" s="267"/>
      <c r="I105" s="267"/>
      <c r="J105" s="182">
        <v>2015</v>
      </c>
      <c r="K105" s="183"/>
      <c r="L105" s="183"/>
      <c r="M105" s="183"/>
      <c r="N105" s="183"/>
      <c r="O105" s="183"/>
      <c r="P105" s="183"/>
      <c r="Q105" s="183"/>
      <c r="R105" s="75"/>
    </row>
    <row r="106" spans="1:18" x14ac:dyDescent="0.2">
      <c r="A106" s="275" t="s">
        <v>277</v>
      </c>
      <c r="B106" s="267"/>
      <c r="C106" s="267"/>
      <c r="D106" s="267"/>
      <c r="E106" s="267"/>
      <c r="F106" s="267"/>
      <c r="G106" s="267"/>
      <c r="H106" s="267"/>
      <c r="I106" s="267"/>
      <c r="J106" s="182">
        <v>1315</v>
      </c>
      <c r="K106" s="183"/>
      <c r="L106" s="183"/>
      <c r="M106" s="183"/>
      <c r="N106" s="183"/>
      <c r="O106" s="183"/>
      <c r="P106" s="183"/>
      <c r="Q106" s="183"/>
      <c r="R106" s="75"/>
    </row>
    <row r="107" spans="1:18" x14ac:dyDescent="0.2">
      <c r="A107" s="274" t="s">
        <v>278</v>
      </c>
      <c r="B107" s="267"/>
      <c r="C107" s="267"/>
      <c r="D107" s="267"/>
      <c r="E107" s="267"/>
      <c r="F107" s="267"/>
      <c r="G107" s="267"/>
      <c r="H107" s="267"/>
      <c r="I107" s="267"/>
      <c r="J107" s="185">
        <v>10638</v>
      </c>
      <c r="K107" s="183"/>
      <c r="L107" s="183"/>
      <c r="M107" s="183"/>
      <c r="N107" s="183"/>
      <c r="O107" s="185">
        <v>117.1</v>
      </c>
      <c r="P107" s="183"/>
      <c r="Q107" s="185">
        <v>6.8</v>
      </c>
      <c r="R107" s="75"/>
    </row>
    <row r="108" spans="1:18" x14ac:dyDescent="0.2">
      <c r="A108" s="77"/>
      <c r="B108" s="66"/>
      <c r="C108" s="67"/>
      <c r="D108" s="192"/>
      <c r="E108" s="77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5"/>
    </row>
    <row r="109" spans="1:18" x14ac:dyDescent="0.2">
      <c r="A109" s="193"/>
      <c r="B109" s="194" t="s">
        <v>515</v>
      </c>
      <c r="C109" s="195"/>
      <c r="D109" s="195"/>
      <c r="E109" s="195"/>
      <c r="F109" s="195"/>
      <c r="G109" s="195"/>
      <c r="H109" s="195"/>
      <c r="I109" s="195"/>
      <c r="J109" s="196"/>
      <c r="K109" s="197"/>
      <c r="L109" s="197"/>
      <c r="M109" s="197"/>
      <c r="N109" s="197"/>
      <c r="O109" s="196"/>
      <c r="P109" s="197"/>
      <c r="Q109" s="196"/>
      <c r="R109" s="75"/>
    </row>
    <row r="110" spans="1:18" x14ac:dyDescent="0.2">
      <c r="R110" s="75"/>
    </row>
    <row r="111" spans="1:18" x14ac:dyDescent="0.2">
      <c r="A111" s="198"/>
      <c r="B111" s="199"/>
      <c r="C111" s="200"/>
      <c r="D111" s="201"/>
      <c r="E111" s="202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39"/>
      <c r="Q111" s="139"/>
      <c r="R111" s="75"/>
    </row>
    <row r="112" spans="1:18" x14ac:dyDescent="0.2">
      <c r="A112" s="203"/>
      <c r="B112" s="204" t="s">
        <v>516</v>
      </c>
      <c r="C112" s="205"/>
      <c r="D112" s="205"/>
      <c r="E112" s="205"/>
      <c r="F112" s="205"/>
      <c r="G112" s="205"/>
      <c r="H112" s="205"/>
      <c r="I112" s="204" t="s">
        <v>517</v>
      </c>
      <c r="J112" s="148"/>
      <c r="K112" s="148"/>
      <c r="L112" s="148"/>
      <c r="M112" s="148"/>
      <c r="N112" s="148"/>
      <c r="O112" s="148"/>
      <c r="P112" s="148"/>
      <c r="Q112" s="138"/>
      <c r="R112" s="75"/>
    </row>
    <row r="113" spans="1:18" x14ac:dyDescent="0.2">
      <c r="A113" s="154"/>
      <c r="B113" s="148"/>
      <c r="C113" s="205"/>
      <c r="D113" s="147"/>
      <c r="E113" s="148"/>
      <c r="F113" s="148"/>
      <c r="G113" s="205"/>
      <c r="H113" s="138"/>
      <c r="I113" s="206" t="s">
        <v>518</v>
      </c>
      <c r="J113" s="138"/>
      <c r="K113" s="138"/>
      <c r="L113" s="138"/>
      <c r="M113" s="138"/>
      <c r="N113" s="138"/>
      <c r="O113" s="138"/>
      <c r="P113" s="138"/>
      <c r="Q113" s="138"/>
      <c r="R113" s="75"/>
    </row>
    <row r="114" spans="1:18" x14ac:dyDescent="0.2">
      <c r="A114" s="198"/>
      <c r="B114" s="199"/>
      <c r="C114" s="200"/>
      <c r="D114" s="201"/>
      <c r="E114" s="202"/>
      <c r="F114" s="139"/>
      <c r="G114" s="139"/>
      <c r="H114" s="139"/>
      <c r="I114" s="204" t="s">
        <v>519</v>
      </c>
      <c r="J114" s="148"/>
      <c r="K114" s="148"/>
      <c r="L114" s="148"/>
      <c r="M114" s="148"/>
      <c r="N114" s="148"/>
      <c r="O114" s="148"/>
      <c r="P114" s="148"/>
      <c r="Q114" s="139"/>
      <c r="R114" s="75"/>
    </row>
    <row r="115" spans="1:18" x14ac:dyDescent="0.2">
      <c r="A115" s="198"/>
      <c r="B115" s="199"/>
      <c r="C115" s="200"/>
      <c r="D115" s="201"/>
      <c r="E115" s="202"/>
      <c r="F115" s="139"/>
      <c r="G115" s="139"/>
      <c r="H115" s="139"/>
      <c r="I115" s="148"/>
      <c r="J115" s="148"/>
      <c r="K115" s="148"/>
      <c r="L115" s="148"/>
      <c r="M115" s="148"/>
      <c r="N115" s="148"/>
      <c r="O115" s="148"/>
      <c r="P115" s="148"/>
      <c r="Q115" s="139"/>
      <c r="R115" s="75"/>
    </row>
  </sheetData>
  <mergeCells count="75">
    <mergeCell ref="A18:A20"/>
    <mergeCell ref="B18:B20"/>
    <mergeCell ref="C18:C20"/>
    <mergeCell ref="D18:D20"/>
    <mergeCell ref="E18:E20"/>
    <mergeCell ref="E1:J1"/>
    <mergeCell ref="J12:K12"/>
    <mergeCell ref="J13:K13"/>
    <mergeCell ref="J14:K14"/>
    <mergeCell ref="J15:K15"/>
    <mergeCell ref="Q18:Q20"/>
    <mergeCell ref="F19:F20"/>
    <mergeCell ref="G19:I19"/>
    <mergeCell ref="J19:J20"/>
    <mergeCell ref="K19:M19"/>
    <mergeCell ref="F18:I18"/>
    <mergeCell ref="J18:M18"/>
    <mergeCell ref="N18:N20"/>
    <mergeCell ref="O18:O20"/>
    <mergeCell ref="P18:P20"/>
    <mergeCell ref="A64:I64"/>
    <mergeCell ref="A22:Q22"/>
    <mergeCell ref="A26:I26"/>
    <mergeCell ref="A27:Q27"/>
    <mergeCell ref="A50:Q50"/>
    <mergeCell ref="A57:I57"/>
    <mergeCell ref="A58:Q58"/>
    <mergeCell ref="A59:I59"/>
    <mergeCell ref="A60:I60"/>
    <mergeCell ref="A61:I61"/>
    <mergeCell ref="A62:I62"/>
    <mergeCell ref="A63:I63"/>
    <mergeCell ref="A76:I76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74:I74"/>
    <mergeCell ref="A75:I75"/>
    <mergeCell ref="A88:I88"/>
    <mergeCell ref="A77:I77"/>
    <mergeCell ref="A78:I78"/>
    <mergeCell ref="A79:I79"/>
    <mergeCell ref="A80:I80"/>
    <mergeCell ref="A81:I81"/>
    <mergeCell ref="A82:I82"/>
    <mergeCell ref="A83:I83"/>
    <mergeCell ref="A84:I84"/>
    <mergeCell ref="A85:I85"/>
    <mergeCell ref="A86:I86"/>
    <mergeCell ref="A87:I87"/>
    <mergeCell ref="A100:I100"/>
    <mergeCell ref="A89:I89"/>
    <mergeCell ref="A90:I90"/>
    <mergeCell ref="A91:I91"/>
    <mergeCell ref="A92:I92"/>
    <mergeCell ref="A93:I93"/>
    <mergeCell ref="A94:I94"/>
    <mergeCell ref="A95:I95"/>
    <mergeCell ref="A96:I96"/>
    <mergeCell ref="A97:I97"/>
    <mergeCell ref="A98:I98"/>
    <mergeCell ref="A99:I99"/>
    <mergeCell ref="A107:I107"/>
    <mergeCell ref="A101:I101"/>
    <mergeCell ref="A102:I102"/>
    <mergeCell ref="A103:I103"/>
    <mergeCell ref="A104:I104"/>
    <mergeCell ref="A105:I105"/>
    <mergeCell ref="A106:I10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R155"/>
  <sheetViews>
    <sheetView workbookViewId="0">
      <selection activeCell="G9" sqref="G9"/>
    </sheetView>
  </sheetViews>
  <sheetFormatPr defaultRowHeight="12.75" x14ac:dyDescent="0.2"/>
  <cols>
    <col min="3" max="3" width="29.42578125" customWidth="1"/>
  </cols>
  <sheetData>
    <row r="1" spans="1:18" x14ac:dyDescent="0.2">
      <c r="A1" s="65" t="s">
        <v>36</v>
      </c>
      <c r="B1" s="66"/>
      <c r="C1" s="67"/>
      <c r="D1" s="207"/>
      <c r="E1" s="258" t="s">
        <v>1</v>
      </c>
      <c r="F1" s="258"/>
      <c r="G1" s="258"/>
      <c r="H1" s="258"/>
      <c r="I1" s="258"/>
      <c r="J1" s="70"/>
      <c r="K1" s="70"/>
      <c r="L1" s="70"/>
      <c r="M1" s="65" t="s">
        <v>38</v>
      </c>
      <c r="N1" s="70"/>
      <c r="O1" s="70"/>
      <c r="P1" s="70"/>
    </row>
    <row r="2" spans="1:18" x14ac:dyDescent="0.2">
      <c r="A2" s="73"/>
      <c r="B2" s="66"/>
      <c r="C2" s="67"/>
      <c r="D2" s="68"/>
      <c r="E2" s="68"/>
      <c r="F2" s="70"/>
      <c r="G2" s="208" t="s">
        <v>39</v>
      </c>
      <c r="H2" s="70"/>
      <c r="I2" s="70"/>
      <c r="J2" s="70"/>
      <c r="K2" s="70"/>
      <c r="L2" s="70"/>
      <c r="M2" s="73" t="s">
        <v>386</v>
      </c>
      <c r="N2" s="70"/>
      <c r="O2" s="70"/>
      <c r="P2" s="70"/>
    </row>
    <row r="3" spans="1:18" x14ac:dyDescent="0.2">
      <c r="A3" s="73"/>
      <c r="B3" s="66"/>
      <c r="C3" s="67"/>
      <c r="D3" s="68"/>
      <c r="E3" s="68"/>
      <c r="F3" s="70"/>
      <c r="G3" s="208"/>
      <c r="H3" s="70"/>
      <c r="I3" s="70"/>
      <c r="J3" s="70"/>
      <c r="K3" s="70"/>
      <c r="L3" s="73"/>
      <c r="M3" s="73" t="s">
        <v>520</v>
      </c>
      <c r="N3" s="70"/>
      <c r="O3" s="70"/>
      <c r="P3" s="70"/>
    </row>
    <row r="4" spans="1:18" x14ac:dyDescent="0.2">
      <c r="A4" s="73" t="s">
        <v>41</v>
      </c>
      <c r="B4" s="66"/>
      <c r="C4" s="67"/>
      <c r="D4" s="68"/>
      <c r="E4" s="68"/>
      <c r="F4" s="70"/>
      <c r="G4" s="70"/>
      <c r="H4" s="70"/>
      <c r="I4" s="70"/>
      <c r="J4" s="70"/>
      <c r="K4" s="70"/>
      <c r="L4" s="70"/>
      <c r="M4" s="73" t="s">
        <v>41</v>
      </c>
      <c r="N4" s="70"/>
      <c r="O4" s="70"/>
      <c r="P4" s="70"/>
    </row>
    <row r="5" spans="1:18" x14ac:dyDescent="0.2">
      <c r="A5" s="73" t="s">
        <v>43</v>
      </c>
      <c r="B5" s="66"/>
      <c r="C5" s="67"/>
      <c r="D5" s="68"/>
      <c r="E5" s="68"/>
      <c r="F5" s="70"/>
      <c r="G5" s="70"/>
      <c r="H5" s="70"/>
      <c r="I5" s="70"/>
      <c r="J5" s="70"/>
      <c r="K5" s="70"/>
      <c r="L5" s="70"/>
      <c r="M5" s="73" t="s">
        <v>45</v>
      </c>
      <c r="N5" s="70"/>
      <c r="O5" s="70"/>
      <c r="P5" s="70"/>
    </row>
    <row r="6" spans="1:18" x14ac:dyDescent="0.2">
      <c r="A6" s="77"/>
      <c r="B6" s="66"/>
      <c r="C6" s="68"/>
      <c r="D6" s="75"/>
      <c r="E6" s="70"/>
      <c r="F6" s="70"/>
      <c r="G6" s="78" t="s">
        <v>521</v>
      </c>
      <c r="H6" s="78"/>
      <c r="I6" s="78"/>
      <c r="J6" s="70"/>
      <c r="K6" s="70"/>
      <c r="L6" s="70"/>
      <c r="M6" s="70"/>
      <c r="N6" s="70"/>
      <c r="O6" s="70"/>
      <c r="P6" s="70"/>
      <c r="Q6" s="75"/>
      <c r="R6" s="75"/>
    </row>
    <row r="7" spans="1:18" x14ac:dyDescent="0.2">
      <c r="A7" s="77"/>
      <c r="B7" s="66"/>
      <c r="C7" s="68"/>
      <c r="D7" s="75"/>
      <c r="E7" s="70"/>
      <c r="F7" s="70"/>
      <c r="G7" s="77" t="s">
        <v>47</v>
      </c>
      <c r="H7" s="77"/>
      <c r="I7" s="77"/>
      <c r="J7" s="70"/>
      <c r="K7" s="70"/>
      <c r="L7" s="70"/>
      <c r="M7" s="70"/>
      <c r="N7" s="70"/>
      <c r="O7" s="70"/>
      <c r="P7" s="70"/>
      <c r="Q7" s="75"/>
      <c r="R7" s="75"/>
    </row>
    <row r="8" spans="1:18" x14ac:dyDescent="0.2">
      <c r="A8" s="77"/>
      <c r="B8" s="66"/>
      <c r="C8" s="68"/>
      <c r="D8" s="75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5"/>
      <c r="R8" s="75"/>
    </row>
    <row r="9" spans="1:18" x14ac:dyDescent="0.2">
      <c r="A9" s="77"/>
      <c r="B9" s="66"/>
      <c r="C9" s="156" t="s">
        <v>48</v>
      </c>
      <c r="D9" s="158" t="s">
        <v>522</v>
      </c>
      <c r="E9" s="69"/>
      <c r="F9" s="69"/>
      <c r="G9" s="159"/>
      <c r="H9" s="69"/>
      <c r="I9" s="69"/>
      <c r="J9" s="69"/>
      <c r="K9" s="69"/>
      <c r="L9" s="69"/>
      <c r="M9" s="69"/>
      <c r="N9" s="70"/>
      <c r="O9" s="70"/>
      <c r="P9" s="70"/>
      <c r="Q9" s="75"/>
      <c r="R9" s="75"/>
    </row>
    <row r="10" spans="1:18" x14ac:dyDescent="0.2">
      <c r="A10" s="77"/>
      <c r="B10" s="66"/>
      <c r="C10" s="156"/>
      <c r="D10" s="258" t="s">
        <v>523</v>
      </c>
      <c r="E10" s="258"/>
      <c r="F10" s="258"/>
      <c r="G10" s="258"/>
      <c r="H10" s="258"/>
      <c r="I10" s="258"/>
      <c r="J10" s="258"/>
      <c r="K10" s="70"/>
      <c r="L10" s="70"/>
      <c r="M10" s="70"/>
      <c r="N10" s="70"/>
      <c r="O10" s="70"/>
      <c r="P10" s="70"/>
      <c r="Q10" s="75"/>
      <c r="R10" s="75"/>
    </row>
    <row r="11" spans="1:18" x14ac:dyDescent="0.2">
      <c r="A11" s="77"/>
      <c r="B11" s="66"/>
      <c r="C11" s="68"/>
      <c r="D11" s="162"/>
      <c r="E11" s="163"/>
      <c r="F11" s="163"/>
      <c r="G11" s="74" t="s">
        <v>51</v>
      </c>
      <c r="H11" s="74"/>
      <c r="I11" s="74"/>
      <c r="J11" s="163"/>
      <c r="K11" s="164"/>
      <c r="L11" s="70"/>
      <c r="M11" s="70"/>
      <c r="N11" s="70"/>
      <c r="O11" s="70"/>
      <c r="P11" s="70"/>
      <c r="Q11" s="75"/>
      <c r="R11" s="75"/>
    </row>
    <row r="12" spans="1:18" x14ac:dyDescent="0.2">
      <c r="A12" s="165"/>
      <c r="B12" s="166"/>
      <c r="C12" s="68"/>
      <c r="D12" s="75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5"/>
      <c r="R12" s="75"/>
    </row>
    <row r="13" spans="1:18" x14ac:dyDescent="0.2">
      <c r="A13" s="77"/>
      <c r="B13" s="66"/>
      <c r="C13" s="68"/>
      <c r="D13" s="106" t="s">
        <v>524</v>
      </c>
      <c r="E13" s="70"/>
      <c r="F13" s="70"/>
      <c r="G13" s="70"/>
      <c r="H13" s="106"/>
      <c r="I13" s="106"/>
      <c r="J13" s="106"/>
      <c r="K13" s="70"/>
      <c r="L13" s="70"/>
      <c r="M13" s="70"/>
      <c r="N13" s="98" t="s">
        <v>53</v>
      </c>
      <c r="O13" s="99"/>
      <c r="P13" s="99"/>
      <c r="Q13" s="70"/>
      <c r="R13" s="75"/>
    </row>
    <row r="14" spans="1:18" x14ac:dyDescent="0.2">
      <c r="A14" s="77"/>
      <c r="B14" s="66"/>
      <c r="C14" s="68"/>
      <c r="D14" s="106" t="s">
        <v>288</v>
      </c>
      <c r="E14" s="70"/>
      <c r="F14" s="70"/>
      <c r="G14" s="70"/>
      <c r="H14" s="106"/>
      <c r="I14" s="106"/>
      <c r="J14" s="282" t="s">
        <v>525</v>
      </c>
      <c r="K14" s="260"/>
      <c r="L14" s="73" t="s">
        <v>56</v>
      </c>
      <c r="M14" s="70"/>
      <c r="N14" s="102" t="s">
        <v>526</v>
      </c>
      <c r="O14" s="99"/>
      <c r="P14" s="103">
        <f>P15+P16+P17+P18</f>
        <v>765.41034999999999</v>
      </c>
      <c r="Q14" s="75"/>
      <c r="R14" s="75"/>
    </row>
    <row r="15" spans="1:18" x14ac:dyDescent="0.2">
      <c r="A15" s="77"/>
      <c r="B15" s="66"/>
      <c r="C15" s="68"/>
      <c r="D15" s="106" t="s">
        <v>290</v>
      </c>
      <c r="E15" s="70"/>
      <c r="F15" s="70"/>
      <c r="G15" s="70"/>
      <c r="H15" s="106"/>
      <c r="I15" s="106"/>
      <c r="J15" s="282" t="s">
        <v>527</v>
      </c>
      <c r="K15" s="260"/>
      <c r="L15" s="73" t="s">
        <v>56</v>
      </c>
      <c r="M15" s="70"/>
      <c r="N15" s="102" t="s">
        <v>57</v>
      </c>
      <c r="O15" s="99"/>
      <c r="P15" s="103">
        <f>5.98*15.261</f>
        <v>91.260779999999997</v>
      </c>
      <c r="Q15" s="75"/>
      <c r="R15" s="75"/>
    </row>
    <row r="16" spans="1:18" x14ac:dyDescent="0.2">
      <c r="A16" s="77"/>
      <c r="B16" s="66"/>
      <c r="C16" s="68"/>
      <c r="D16" s="106" t="s">
        <v>292</v>
      </c>
      <c r="E16" s="70"/>
      <c r="F16" s="70"/>
      <c r="G16" s="70"/>
      <c r="H16" s="106"/>
      <c r="I16" s="106"/>
      <c r="J16" s="282" t="s">
        <v>528</v>
      </c>
      <c r="K16" s="260"/>
      <c r="L16" s="73" t="s">
        <v>56</v>
      </c>
      <c r="M16" s="70"/>
      <c r="N16" s="102" t="s">
        <v>57</v>
      </c>
      <c r="O16" s="99"/>
      <c r="P16" s="103">
        <f>5.98*101.48</f>
        <v>606.85040000000004</v>
      </c>
      <c r="Q16" s="75"/>
      <c r="R16" s="75"/>
    </row>
    <row r="17" spans="1:18" x14ac:dyDescent="0.2">
      <c r="A17" s="77"/>
      <c r="B17" s="66"/>
      <c r="C17" s="68"/>
      <c r="D17" s="106" t="s">
        <v>529</v>
      </c>
      <c r="E17" s="70"/>
      <c r="F17" s="70"/>
      <c r="G17" s="70"/>
      <c r="H17" s="106"/>
      <c r="I17" s="106"/>
      <c r="J17" s="282" t="s">
        <v>530</v>
      </c>
      <c r="K17" s="260"/>
      <c r="L17" s="73" t="s">
        <v>56</v>
      </c>
      <c r="M17" s="70"/>
      <c r="N17" s="102" t="s">
        <v>296</v>
      </c>
      <c r="O17" s="99"/>
      <c r="P17" s="103">
        <f>10.48*1.726</f>
        <v>18.088480000000001</v>
      </c>
      <c r="Q17" s="75"/>
      <c r="R17" s="75"/>
    </row>
    <row r="18" spans="1:18" x14ac:dyDescent="0.2">
      <c r="A18" s="77"/>
      <c r="B18" s="66"/>
      <c r="C18" s="68"/>
      <c r="D18" s="106" t="s">
        <v>531</v>
      </c>
      <c r="E18" s="70"/>
      <c r="F18" s="70"/>
      <c r="G18" s="70"/>
      <c r="H18" s="106"/>
      <c r="I18" s="106"/>
      <c r="J18" s="282" t="s">
        <v>532</v>
      </c>
      <c r="K18" s="260"/>
      <c r="L18" s="73" t="s">
        <v>56</v>
      </c>
      <c r="M18" s="70"/>
      <c r="N18" s="102" t="s">
        <v>533</v>
      </c>
      <c r="O18" s="99"/>
      <c r="P18" s="103">
        <f>4.21*11.689</f>
        <v>49.21069</v>
      </c>
      <c r="Q18" s="75"/>
      <c r="R18" s="75"/>
    </row>
    <row r="19" spans="1:18" x14ac:dyDescent="0.2">
      <c r="A19" s="77"/>
      <c r="B19" s="66"/>
      <c r="C19" s="68"/>
      <c r="D19" s="106" t="s">
        <v>534</v>
      </c>
      <c r="E19" s="70"/>
      <c r="F19" s="70"/>
      <c r="G19" s="70"/>
      <c r="H19" s="106"/>
      <c r="I19" s="106"/>
      <c r="J19" s="282" t="s">
        <v>535</v>
      </c>
      <c r="K19" s="260"/>
      <c r="L19" s="73" t="s">
        <v>56</v>
      </c>
      <c r="M19" s="70"/>
      <c r="N19" s="70"/>
      <c r="O19" s="70"/>
      <c r="P19" s="70"/>
      <c r="Q19" s="75"/>
      <c r="R19" s="75"/>
    </row>
    <row r="20" spans="1:18" x14ac:dyDescent="0.2">
      <c r="A20" s="77"/>
      <c r="B20" s="66"/>
      <c r="C20" s="68"/>
      <c r="D20" s="106" t="s">
        <v>60</v>
      </c>
      <c r="E20" s="70"/>
      <c r="F20" s="70"/>
      <c r="G20" s="70"/>
      <c r="H20" s="106"/>
      <c r="I20" s="106"/>
      <c r="J20" s="282" t="s">
        <v>536</v>
      </c>
      <c r="K20" s="260"/>
      <c r="L20" s="73" t="s">
        <v>62</v>
      </c>
      <c r="M20" s="70"/>
      <c r="N20" s="70"/>
      <c r="O20" s="70"/>
      <c r="P20" s="70"/>
      <c r="Q20" s="75"/>
      <c r="R20" s="75"/>
    </row>
    <row r="21" spans="1:18" x14ac:dyDescent="0.2">
      <c r="A21" s="154"/>
      <c r="B21" s="145"/>
      <c r="C21" s="171"/>
      <c r="D21" s="106" t="s">
        <v>537</v>
      </c>
      <c r="E21" s="106"/>
      <c r="F21" s="106"/>
      <c r="G21" s="106"/>
      <c r="H21" s="106"/>
      <c r="I21" s="106"/>
      <c r="J21" s="106"/>
      <c r="K21" s="209">
        <f>K146/1000</f>
        <v>82.090999999999994</v>
      </c>
      <c r="L21" s="106" t="s">
        <v>398</v>
      </c>
      <c r="M21" s="138"/>
      <c r="N21" s="102" t="s">
        <v>57</v>
      </c>
      <c r="O21" s="169"/>
      <c r="P21" s="103">
        <f>K21*5.98</f>
        <v>490.90418</v>
      </c>
      <c r="Q21" s="170"/>
      <c r="R21" s="102"/>
    </row>
    <row r="22" spans="1:18" x14ac:dyDescent="0.2">
      <c r="A22" s="154"/>
      <c r="B22" s="145"/>
      <c r="C22" s="171"/>
      <c r="D22" s="109" t="s">
        <v>64</v>
      </c>
      <c r="E22" s="106"/>
      <c r="F22" s="106"/>
      <c r="G22" s="106"/>
      <c r="H22" s="106"/>
      <c r="I22" s="106"/>
      <c r="J22" s="106"/>
      <c r="K22" s="106"/>
      <c r="L22" s="106"/>
      <c r="M22" s="138"/>
      <c r="N22" s="138"/>
      <c r="O22" s="138"/>
      <c r="P22" s="138"/>
    </row>
    <row r="23" spans="1:18" x14ac:dyDescent="0.2">
      <c r="A23" s="77"/>
      <c r="B23" s="66"/>
      <c r="C23" s="67"/>
      <c r="D23" s="68"/>
      <c r="E23" s="77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5"/>
      <c r="R23" s="75"/>
    </row>
    <row r="24" spans="1:18" x14ac:dyDescent="0.2">
      <c r="A24" s="278" t="s">
        <v>65</v>
      </c>
      <c r="B24" s="284" t="s">
        <v>538</v>
      </c>
      <c r="C24" s="278" t="s">
        <v>67</v>
      </c>
      <c r="D24" s="278" t="s">
        <v>68</v>
      </c>
      <c r="E24" s="278" t="s">
        <v>69</v>
      </c>
      <c r="F24" s="278" t="s">
        <v>70</v>
      </c>
      <c r="G24" s="279"/>
      <c r="H24" s="279"/>
      <c r="I24" s="279"/>
      <c r="J24" s="278" t="s">
        <v>71</v>
      </c>
      <c r="K24" s="290"/>
      <c r="L24" s="290"/>
      <c r="M24" s="290"/>
      <c r="N24" s="290"/>
      <c r="O24" s="278" t="s">
        <v>72</v>
      </c>
      <c r="P24" s="278" t="s">
        <v>73</v>
      </c>
      <c r="Q24" s="289" t="s">
        <v>539</v>
      </c>
      <c r="R24" s="75"/>
    </row>
    <row r="25" spans="1:18" x14ac:dyDescent="0.2">
      <c r="A25" s="279"/>
      <c r="B25" s="285"/>
      <c r="C25" s="286"/>
      <c r="D25" s="278"/>
      <c r="E25" s="278"/>
      <c r="F25" s="278" t="s">
        <v>0</v>
      </c>
      <c r="G25" s="278" t="s">
        <v>76</v>
      </c>
      <c r="H25" s="279"/>
      <c r="I25" s="279"/>
      <c r="J25" s="278" t="s">
        <v>540</v>
      </c>
      <c r="K25" s="278" t="s">
        <v>0</v>
      </c>
      <c r="L25" s="278" t="s">
        <v>76</v>
      </c>
      <c r="M25" s="279"/>
      <c r="N25" s="279"/>
      <c r="O25" s="278"/>
      <c r="P25" s="278"/>
      <c r="Q25" s="289"/>
      <c r="R25" s="75"/>
    </row>
    <row r="26" spans="1:18" x14ac:dyDescent="0.2">
      <c r="A26" s="279"/>
      <c r="B26" s="285"/>
      <c r="C26" s="286"/>
      <c r="D26" s="278"/>
      <c r="E26" s="278"/>
      <c r="F26" s="279"/>
      <c r="G26" s="174" t="s">
        <v>77</v>
      </c>
      <c r="H26" s="174" t="s">
        <v>78</v>
      </c>
      <c r="I26" s="174" t="s">
        <v>79</v>
      </c>
      <c r="J26" s="286"/>
      <c r="K26" s="279"/>
      <c r="L26" s="174" t="s">
        <v>77</v>
      </c>
      <c r="M26" s="174" t="s">
        <v>78</v>
      </c>
      <c r="N26" s="174" t="s">
        <v>79</v>
      </c>
      <c r="O26" s="278"/>
      <c r="P26" s="278"/>
      <c r="Q26" s="289"/>
      <c r="R26" s="75"/>
    </row>
    <row r="27" spans="1:18" x14ac:dyDescent="0.2">
      <c r="A27" s="175">
        <v>1</v>
      </c>
      <c r="B27" s="176">
        <v>2</v>
      </c>
      <c r="C27" s="174">
        <v>3</v>
      </c>
      <c r="D27" s="174">
        <v>4</v>
      </c>
      <c r="E27" s="180">
        <v>5</v>
      </c>
      <c r="F27" s="177">
        <v>6</v>
      </c>
      <c r="G27" s="177">
        <v>7</v>
      </c>
      <c r="H27" s="177">
        <v>8</v>
      </c>
      <c r="I27" s="177">
        <v>9</v>
      </c>
      <c r="J27" s="177">
        <v>10</v>
      </c>
      <c r="K27" s="177">
        <v>11</v>
      </c>
      <c r="L27" s="177">
        <v>12</v>
      </c>
      <c r="M27" s="177">
        <v>13</v>
      </c>
      <c r="N27" s="177">
        <v>14</v>
      </c>
      <c r="O27" s="177">
        <v>15</v>
      </c>
      <c r="P27" s="177">
        <v>16</v>
      </c>
      <c r="Q27" s="177">
        <v>17</v>
      </c>
      <c r="R27" s="75"/>
    </row>
    <row r="28" spans="1:18" x14ac:dyDescent="0.2">
      <c r="A28" s="276" t="s">
        <v>541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75"/>
    </row>
    <row r="29" spans="1:18" ht="82.5" x14ac:dyDescent="0.2">
      <c r="A29" s="175">
        <v>1</v>
      </c>
      <c r="B29" s="178" t="s">
        <v>542</v>
      </c>
      <c r="C29" s="179" t="s">
        <v>543</v>
      </c>
      <c r="D29" s="180" t="s">
        <v>342</v>
      </c>
      <c r="E29" s="181">
        <v>6</v>
      </c>
      <c r="F29" s="182">
        <v>19.809999999999999</v>
      </c>
      <c r="G29" s="182">
        <v>11.54</v>
      </c>
      <c r="H29" s="182">
        <v>8.27</v>
      </c>
      <c r="I29" s="182">
        <v>0.49</v>
      </c>
      <c r="J29" s="183"/>
      <c r="K29" s="183">
        <v>119</v>
      </c>
      <c r="L29" s="183">
        <v>69</v>
      </c>
      <c r="M29" s="183">
        <v>50</v>
      </c>
      <c r="N29" s="183">
        <v>3</v>
      </c>
      <c r="O29" s="183">
        <v>0.85</v>
      </c>
      <c r="P29" s="183">
        <v>5.0999999999999996</v>
      </c>
      <c r="Q29" s="183"/>
      <c r="R29" s="75"/>
    </row>
    <row r="30" spans="1:18" ht="82.5" x14ac:dyDescent="0.2">
      <c r="A30" s="175">
        <v>2</v>
      </c>
      <c r="B30" s="178" t="s">
        <v>544</v>
      </c>
      <c r="C30" s="179" t="s">
        <v>545</v>
      </c>
      <c r="D30" s="180" t="s">
        <v>546</v>
      </c>
      <c r="E30" s="181">
        <v>6</v>
      </c>
      <c r="F30" s="182">
        <v>179.13</v>
      </c>
      <c r="G30" s="182">
        <v>74.39</v>
      </c>
      <c r="H30" s="182">
        <v>104.74</v>
      </c>
      <c r="I30" s="182">
        <v>8.3000000000000007</v>
      </c>
      <c r="J30" s="183"/>
      <c r="K30" s="183">
        <v>1075</v>
      </c>
      <c r="L30" s="183">
        <v>446</v>
      </c>
      <c r="M30" s="183">
        <v>629</v>
      </c>
      <c r="N30" s="183">
        <v>50</v>
      </c>
      <c r="O30" s="183">
        <v>5.49</v>
      </c>
      <c r="P30" s="183">
        <v>32.94</v>
      </c>
      <c r="Q30" s="183"/>
      <c r="R30" s="75"/>
    </row>
    <row r="31" spans="1:18" ht="82.5" x14ac:dyDescent="0.2">
      <c r="A31" s="175">
        <v>3</v>
      </c>
      <c r="B31" s="178" t="s">
        <v>547</v>
      </c>
      <c r="C31" s="179" t="s">
        <v>548</v>
      </c>
      <c r="D31" s="180" t="s">
        <v>342</v>
      </c>
      <c r="E31" s="181">
        <v>1</v>
      </c>
      <c r="F31" s="182">
        <v>68.430000000000007</v>
      </c>
      <c r="G31" s="182">
        <v>9.93</v>
      </c>
      <c r="H31" s="182">
        <v>58.5</v>
      </c>
      <c r="I31" s="182">
        <v>4.34</v>
      </c>
      <c r="J31" s="183"/>
      <c r="K31" s="183">
        <v>68</v>
      </c>
      <c r="L31" s="183">
        <v>10</v>
      </c>
      <c r="M31" s="183">
        <v>58</v>
      </c>
      <c r="N31" s="183">
        <v>4</v>
      </c>
      <c r="O31" s="183">
        <v>0.71</v>
      </c>
      <c r="P31" s="183">
        <v>0.71</v>
      </c>
      <c r="Q31" s="183"/>
      <c r="R31" s="75"/>
    </row>
    <row r="32" spans="1:18" ht="94.5" x14ac:dyDescent="0.2">
      <c r="A32" s="175">
        <v>4</v>
      </c>
      <c r="B32" s="178" t="s">
        <v>549</v>
      </c>
      <c r="C32" s="179" t="s">
        <v>550</v>
      </c>
      <c r="D32" s="180" t="s">
        <v>319</v>
      </c>
      <c r="E32" s="181">
        <v>0.2</v>
      </c>
      <c r="F32" s="182">
        <v>137.62</v>
      </c>
      <c r="G32" s="182">
        <v>29.76</v>
      </c>
      <c r="H32" s="182">
        <v>107.86</v>
      </c>
      <c r="I32" s="182">
        <v>10.81</v>
      </c>
      <c r="J32" s="183"/>
      <c r="K32" s="183">
        <v>28</v>
      </c>
      <c r="L32" s="183">
        <v>6</v>
      </c>
      <c r="M32" s="183">
        <v>22</v>
      </c>
      <c r="N32" s="183">
        <v>2</v>
      </c>
      <c r="O32" s="183">
        <v>2.2000000000000002</v>
      </c>
      <c r="P32" s="183">
        <v>0.44</v>
      </c>
      <c r="Q32" s="183"/>
      <c r="R32" s="75"/>
    </row>
    <row r="33" spans="1:18" x14ac:dyDescent="0.2">
      <c r="A33" s="274" t="s">
        <v>551</v>
      </c>
      <c r="B33" s="267"/>
      <c r="C33" s="267"/>
      <c r="D33" s="267"/>
      <c r="E33" s="267"/>
      <c r="F33" s="267"/>
      <c r="G33" s="267"/>
      <c r="H33" s="267"/>
      <c r="I33" s="267"/>
      <c r="J33" s="267"/>
      <c r="K33" s="185">
        <v>3108</v>
      </c>
      <c r="L33" s="183"/>
      <c r="M33" s="183"/>
      <c r="N33" s="183"/>
      <c r="O33" s="183"/>
      <c r="P33" s="185">
        <v>52.91</v>
      </c>
      <c r="Q33" s="183"/>
      <c r="R33" s="75"/>
    </row>
    <row r="34" spans="1:18" x14ac:dyDescent="0.2">
      <c r="A34" s="276" t="s">
        <v>552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75"/>
    </row>
    <row r="35" spans="1:18" ht="36" x14ac:dyDescent="0.2">
      <c r="A35" s="175">
        <v>5</v>
      </c>
      <c r="B35" s="178" t="s">
        <v>553</v>
      </c>
      <c r="C35" s="179" t="s">
        <v>554</v>
      </c>
      <c r="D35" s="180" t="s">
        <v>148</v>
      </c>
      <c r="E35" s="181">
        <v>6</v>
      </c>
      <c r="F35" s="182" t="s">
        <v>555</v>
      </c>
      <c r="G35" s="183"/>
      <c r="H35" s="183"/>
      <c r="I35" s="183"/>
      <c r="J35" s="183"/>
      <c r="K35" s="183">
        <v>83</v>
      </c>
      <c r="L35" s="183"/>
      <c r="M35" s="183"/>
      <c r="N35" s="183"/>
      <c r="O35" s="183"/>
      <c r="P35" s="183"/>
      <c r="Q35" s="183"/>
      <c r="R35" s="75"/>
    </row>
    <row r="36" spans="1:18" ht="24" x14ac:dyDescent="0.2">
      <c r="A36" s="175">
        <v>6</v>
      </c>
      <c r="B36" s="178" t="s">
        <v>542</v>
      </c>
      <c r="C36" s="179" t="s">
        <v>556</v>
      </c>
      <c r="D36" s="180" t="s">
        <v>342</v>
      </c>
      <c r="E36" s="181">
        <v>6</v>
      </c>
      <c r="F36" s="182">
        <v>110.45</v>
      </c>
      <c r="G36" s="182">
        <v>38.479999999999997</v>
      </c>
      <c r="H36" s="182">
        <v>27.56</v>
      </c>
      <c r="I36" s="182">
        <v>1.64</v>
      </c>
      <c r="J36" s="183"/>
      <c r="K36" s="183">
        <v>663</v>
      </c>
      <c r="L36" s="183">
        <v>231</v>
      </c>
      <c r="M36" s="183">
        <v>165</v>
      </c>
      <c r="N36" s="183">
        <v>10</v>
      </c>
      <c r="O36" s="183">
        <v>2.84</v>
      </c>
      <c r="P36" s="183">
        <v>17.04</v>
      </c>
      <c r="Q36" s="183"/>
      <c r="R36" s="75"/>
    </row>
    <row r="37" spans="1:18" ht="36" x14ac:dyDescent="0.2">
      <c r="A37" s="175">
        <v>7</v>
      </c>
      <c r="B37" s="178" t="s">
        <v>553</v>
      </c>
      <c r="C37" s="179" t="s">
        <v>557</v>
      </c>
      <c r="D37" s="180" t="s">
        <v>148</v>
      </c>
      <c r="E37" s="181">
        <v>6</v>
      </c>
      <c r="F37" s="182" t="s">
        <v>558</v>
      </c>
      <c r="G37" s="183"/>
      <c r="H37" s="183"/>
      <c r="I37" s="183"/>
      <c r="J37" s="183"/>
      <c r="K37" s="183">
        <v>379</v>
      </c>
      <c r="L37" s="183"/>
      <c r="M37" s="183"/>
      <c r="N37" s="183"/>
      <c r="O37" s="183"/>
      <c r="P37" s="183"/>
      <c r="Q37" s="183"/>
      <c r="R37" s="75"/>
    </row>
    <row r="38" spans="1:18" ht="24" x14ac:dyDescent="0.2">
      <c r="A38" s="175">
        <v>8</v>
      </c>
      <c r="B38" s="178" t="s">
        <v>544</v>
      </c>
      <c r="C38" s="179" t="s">
        <v>559</v>
      </c>
      <c r="D38" s="180" t="s">
        <v>546</v>
      </c>
      <c r="E38" s="181">
        <v>6</v>
      </c>
      <c r="F38" s="182">
        <v>377.14</v>
      </c>
      <c r="G38" s="182">
        <v>247.97</v>
      </c>
      <c r="H38" s="182">
        <v>6.46</v>
      </c>
      <c r="I38" s="183"/>
      <c r="J38" s="183"/>
      <c r="K38" s="183">
        <v>2263</v>
      </c>
      <c r="L38" s="183">
        <v>1488</v>
      </c>
      <c r="M38" s="183">
        <v>39</v>
      </c>
      <c r="N38" s="183"/>
      <c r="O38" s="183">
        <v>18.3</v>
      </c>
      <c r="P38" s="183">
        <v>109.8</v>
      </c>
      <c r="Q38" s="183"/>
      <c r="R38" s="75"/>
    </row>
    <row r="39" spans="1:18" ht="36" x14ac:dyDescent="0.2">
      <c r="A39" s="175">
        <v>9</v>
      </c>
      <c r="B39" s="178" t="s">
        <v>553</v>
      </c>
      <c r="C39" s="179" t="s">
        <v>560</v>
      </c>
      <c r="D39" s="180" t="s">
        <v>148</v>
      </c>
      <c r="E39" s="181">
        <v>1</v>
      </c>
      <c r="F39" s="210" t="s">
        <v>561</v>
      </c>
      <c r="G39" s="183"/>
      <c r="H39" s="183"/>
      <c r="I39" s="183"/>
      <c r="J39" s="183">
        <v>1473</v>
      </c>
      <c r="K39" s="183">
        <v>1473</v>
      </c>
      <c r="L39" s="183"/>
      <c r="M39" s="183"/>
      <c r="N39" s="183"/>
      <c r="O39" s="183"/>
      <c r="P39" s="183"/>
      <c r="Q39" s="183"/>
      <c r="R39" s="75"/>
    </row>
    <row r="40" spans="1:18" ht="36" x14ac:dyDescent="0.2">
      <c r="A40" s="175">
        <v>10</v>
      </c>
      <c r="B40" s="178" t="s">
        <v>562</v>
      </c>
      <c r="C40" s="179" t="s">
        <v>563</v>
      </c>
      <c r="D40" s="180" t="s">
        <v>342</v>
      </c>
      <c r="E40" s="181">
        <v>1</v>
      </c>
      <c r="F40" s="182">
        <v>126.83</v>
      </c>
      <c r="G40" s="182">
        <v>33.11</v>
      </c>
      <c r="H40" s="182">
        <v>89.04</v>
      </c>
      <c r="I40" s="182">
        <v>6.72</v>
      </c>
      <c r="J40" s="183"/>
      <c r="K40" s="183">
        <v>127</v>
      </c>
      <c r="L40" s="183">
        <v>33</v>
      </c>
      <c r="M40" s="183">
        <v>89</v>
      </c>
      <c r="N40" s="183">
        <v>7</v>
      </c>
      <c r="O40" s="183">
        <v>2.37</v>
      </c>
      <c r="P40" s="183">
        <v>2.37</v>
      </c>
      <c r="Q40" s="183"/>
      <c r="R40" s="75"/>
    </row>
    <row r="41" spans="1:18" ht="36" x14ac:dyDescent="0.2">
      <c r="A41" s="175">
        <v>11</v>
      </c>
      <c r="B41" s="178" t="s">
        <v>553</v>
      </c>
      <c r="C41" s="179" t="s">
        <v>564</v>
      </c>
      <c r="D41" s="180" t="s">
        <v>148</v>
      </c>
      <c r="E41" s="181">
        <v>2</v>
      </c>
      <c r="F41" s="210" t="s">
        <v>565</v>
      </c>
      <c r="G41" s="183"/>
      <c r="H41" s="183"/>
      <c r="I41" s="183"/>
      <c r="J41" s="183">
        <v>7766</v>
      </c>
      <c r="K41" s="183">
        <v>7766</v>
      </c>
      <c r="L41" s="183"/>
      <c r="M41" s="183"/>
      <c r="N41" s="183"/>
      <c r="O41" s="183"/>
      <c r="P41" s="183"/>
      <c r="Q41" s="183"/>
      <c r="R41" s="75"/>
    </row>
    <row r="42" spans="1:18" ht="24" x14ac:dyDescent="0.2">
      <c r="A42" s="175">
        <v>12</v>
      </c>
      <c r="B42" s="178" t="s">
        <v>566</v>
      </c>
      <c r="C42" s="179" t="s">
        <v>567</v>
      </c>
      <c r="D42" s="180" t="s">
        <v>342</v>
      </c>
      <c r="E42" s="181">
        <v>2</v>
      </c>
      <c r="F42" s="182">
        <v>15.65</v>
      </c>
      <c r="G42" s="182">
        <v>12.15</v>
      </c>
      <c r="H42" s="182">
        <v>2.92</v>
      </c>
      <c r="I42" s="182">
        <v>0.18</v>
      </c>
      <c r="J42" s="183"/>
      <c r="K42" s="183">
        <v>31</v>
      </c>
      <c r="L42" s="183">
        <v>24</v>
      </c>
      <c r="M42" s="183">
        <v>6</v>
      </c>
      <c r="N42" s="183"/>
      <c r="O42" s="183">
        <v>0.87</v>
      </c>
      <c r="P42" s="183">
        <v>1.74</v>
      </c>
      <c r="Q42" s="183"/>
      <c r="R42" s="75"/>
    </row>
    <row r="43" spans="1:18" ht="36" x14ac:dyDescent="0.2">
      <c r="A43" s="175">
        <v>13</v>
      </c>
      <c r="B43" s="178" t="s">
        <v>553</v>
      </c>
      <c r="C43" s="179" t="s">
        <v>568</v>
      </c>
      <c r="D43" s="180" t="s">
        <v>148</v>
      </c>
      <c r="E43" s="181">
        <v>1</v>
      </c>
      <c r="F43" s="210" t="s">
        <v>569</v>
      </c>
      <c r="G43" s="183"/>
      <c r="H43" s="183"/>
      <c r="I43" s="183"/>
      <c r="J43" s="183">
        <v>2450</v>
      </c>
      <c r="K43" s="183">
        <v>2450</v>
      </c>
      <c r="L43" s="183"/>
      <c r="M43" s="183"/>
      <c r="N43" s="183"/>
      <c r="O43" s="183"/>
      <c r="P43" s="183"/>
      <c r="Q43" s="183"/>
      <c r="R43" s="75"/>
    </row>
    <row r="44" spans="1:18" ht="36" x14ac:dyDescent="0.2">
      <c r="A44" s="175">
        <v>14</v>
      </c>
      <c r="B44" s="178" t="s">
        <v>570</v>
      </c>
      <c r="C44" s="179" t="s">
        <v>571</v>
      </c>
      <c r="D44" s="180" t="s">
        <v>342</v>
      </c>
      <c r="E44" s="181">
        <v>1</v>
      </c>
      <c r="F44" s="182">
        <v>173.56</v>
      </c>
      <c r="G44" s="182">
        <v>33.11</v>
      </c>
      <c r="H44" s="182">
        <v>133.26</v>
      </c>
      <c r="I44" s="182">
        <v>9.84</v>
      </c>
      <c r="J44" s="183"/>
      <c r="K44" s="183">
        <v>174</v>
      </c>
      <c r="L44" s="183">
        <v>33</v>
      </c>
      <c r="M44" s="183">
        <v>133</v>
      </c>
      <c r="N44" s="183">
        <v>10</v>
      </c>
      <c r="O44" s="183">
        <v>2.37</v>
      </c>
      <c r="P44" s="183">
        <v>2.37</v>
      </c>
      <c r="Q44" s="183"/>
      <c r="R44" s="75"/>
    </row>
    <row r="45" spans="1:18" ht="36" x14ac:dyDescent="0.2">
      <c r="A45" s="175">
        <v>15</v>
      </c>
      <c r="B45" s="178" t="s">
        <v>553</v>
      </c>
      <c r="C45" s="179" t="s">
        <v>572</v>
      </c>
      <c r="D45" s="180" t="s">
        <v>148</v>
      </c>
      <c r="E45" s="184">
        <v>6</v>
      </c>
      <c r="F45" s="182" t="s">
        <v>573</v>
      </c>
      <c r="G45" s="183"/>
      <c r="H45" s="183"/>
      <c r="I45" s="183"/>
      <c r="J45" s="183"/>
      <c r="K45" s="183">
        <v>153</v>
      </c>
      <c r="L45" s="183"/>
      <c r="M45" s="183"/>
      <c r="N45" s="183"/>
      <c r="O45" s="183"/>
      <c r="P45" s="183"/>
      <c r="Q45" s="183"/>
      <c r="R45" s="75"/>
    </row>
    <row r="46" spans="1:18" ht="24" x14ac:dyDescent="0.2">
      <c r="A46" s="175">
        <v>16</v>
      </c>
      <c r="B46" s="178" t="s">
        <v>542</v>
      </c>
      <c r="C46" s="179" t="s">
        <v>556</v>
      </c>
      <c r="D46" s="180" t="s">
        <v>342</v>
      </c>
      <c r="E46" s="181">
        <v>6</v>
      </c>
      <c r="F46" s="182">
        <v>110.45</v>
      </c>
      <c r="G46" s="182">
        <v>38.479999999999997</v>
      </c>
      <c r="H46" s="182">
        <v>27.56</v>
      </c>
      <c r="I46" s="182">
        <v>1.64</v>
      </c>
      <c r="J46" s="183"/>
      <c r="K46" s="183">
        <v>663</v>
      </c>
      <c r="L46" s="183">
        <v>231</v>
      </c>
      <c r="M46" s="183">
        <v>165</v>
      </c>
      <c r="N46" s="183">
        <v>10</v>
      </c>
      <c r="O46" s="183">
        <v>2.84</v>
      </c>
      <c r="P46" s="183">
        <v>17.04</v>
      </c>
      <c r="Q46" s="183"/>
      <c r="R46" s="75"/>
    </row>
    <row r="47" spans="1:18" ht="48" x14ac:dyDescent="0.2">
      <c r="A47" s="175">
        <v>17</v>
      </c>
      <c r="B47" s="178" t="s">
        <v>574</v>
      </c>
      <c r="C47" s="179" t="s">
        <v>575</v>
      </c>
      <c r="D47" s="180" t="s">
        <v>91</v>
      </c>
      <c r="E47" s="181">
        <v>0.55000000000000004</v>
      </c>
      <c r="F47" s="182">
        <v>1351.39</v>
      </c>
      <c r="G47" s="182">
        <v>251.75</v>
      </c>
      <c r="H47" s="182">
        <v>85.67</v>
      </c>
      <c r="I47" s="182">
        <v>3.46</v>
      </c>
      <c r="J47" s="183"/>
      <c r="K47" s="183">
        <v>743</v>
      </c>
      <c r="L47" s="183">
        <v>138</v>
      </c>
      <c r="M47" s="183">
        <v>47</v>
      </c>
      <c r="N47" s="183">
        <v>2</v>
      </c>
      <c r="O47" s="183">
        <v>19</v>
      </c>
      <c r="P47" s="183">
        <v>10.45</v>
      </c>
      <c r="Q47" s="183"/>
      <c r="R47" s="75"/>
    </row>
    <row r="48" spans="1:18" ht="36" x14ac:dyDescent="0.2">
      <c r="A48" s="175">
        <v>18</v>
      </c>
      <c r="B48" s="178" t="s">
        <v>553</v>
      </c>
      <c r="C48" s="179" t="s">
        <v>576</v>
      </c>
      <c r="D48" s="180" t="s">
        <v>148</v>
      </c>
      <c r="E48" s="181">
        <v>26</v>
      </c>
      <c r="F48" s="182" t="s">
        <v>577</v>
      </c>
      <c r="G48" s="183"/>
      <c r="H48" s="183"/>
      <c r="I48" s="183"/>
      <c r="J48" s="183"/>
      <c r="K48" s="183">
        <v>751</v>
      </c>
      <c r="L48" s="183"/>
      <c r="M48" s="183"/>
      <c r="N48" s="183"/>
      <c r="O48" s="183"/>
      <c r="P48" s="183"/>
      <c r="Q48" s="183"/>
      <c r="R48" s="75"/>
    </row>
    <row r="49" spans="1:18" ht="36" x14ac:dyDescent="0.2">
      <c r="A49" s="175">
        <v>19</v>
      </c>
      <c r="B49" s="178" t="s">
        <v>553</v>
      </c>
      <c r="C49" s="179" t="s">
        <v>578</v>
      </c>
      <c r="D49" s="180" t="s">
        <v>148</v>
      </c>
      <c r="E49" s="181">
        <v>6</v>
      </c>
      <c r="F49" s="182" t="s">
        <v>579</v>
      </c>
      <c r="G49" s="183"/>
      <c r="H49" s="183"/>
      <c r="I49" s="183"/>
      <c r="J49" s="183"/>
      <c r="K49" s="183">
        <v>96</v>
      </c>
      <c r="L49" s="183"/>
      <c r="M49" s="183"/>
      <c r="N49" s="183"/>
      <c r="O49" s="183"/>
      <c r="P49" s="183"/>
      <c r="Q49" s="183"/>
      <c r="R49" s="75"/>
    </row>
    <row r="50" spans="1:18" ht="36" x14ac:dyDescent="0.2">
      <c r="A50" s="175">
        <v>20</v>
      </c>
      <c r="B50" s="178" t="s">
        <v>553</v>
      </c>
      <c r="C50" s="179" t="s">
        <v>580</v>
      </c>
      <c r="D50" s="180" t="s">
        <v>148</v>
      </c>
      <c r="E50" s="181">
        <v>1</v>
      </c>
      <c r="F50" s="182" t="s">
        <v>581</v>
      </c>
      <c r="G50" s="183"/>
      <c r="H50" s="183"/>
      <c r="I50" s="183"/>
      <c r="J50" s="183"/>
      <c r="K50" s="183">
        <v>13</v>
      </c>
      <c r="L50" s="183"/>
      <c r="M50" s="183"/>
      <c r="N50" s="183"/>
      <c r="O50" s="183"/>
      <c r="P50" s="183"/>
      <c r="Q50" s="183"/>
      <c r="R50" s="75"/>
    </row>
    <row r="51" spans="1:18" ht="36" x14ac:dyDescent="0.2">
      <c r="A51" s="175">
        <v>21</v>
      </c>
      <c r="B51" s="178" t="s">
        <v>553</v>
      </c>
      <c r="C51" s="179" t="s">
        <v>582</v>
      </c>
      <c r="D51" s="180" t="s">
        <v>583</v>
      </c>
      <c r="E51" s="184">
        <v>5.0999999999999997E-2</v>
      </c>
      <c r="F51" s="182" t="s">
        <v>584</v>
      </c>
      <c r="G51" s="183"/>
      <c r="H51" s="183"/>
      <c r="I51" s="183"/>
      <c r="J51" s="183"/>
      <c r="K51" s="183">
        <v>7968</v>
      </c>
      <c r="L51" s="183"/>
      <c r="M51" s="183"/>
      <c r="N51" s="183"/>
      <c r="O51" s="183"/>
      <c r="P51" s="183"/>
      <c r="Q51" s="183"/>
      <c r="R51" s="75"/>
    </row>
    <row r="52" spans="1:18" ht="36" x14ac:dyDescent="0.2">
      <c r="A52" s="175">
        <v>22</v>
      </c>
      <c r="B52" s="178" t="s">
        <v>585</v>
      </c>
      <c r="C52" s="179" t="s">
        <v>586</v>
      </c>
      <c r="D52" s="180" t="s">
        <v>319</v>
      </c>
      <c r="E52" s="184">
        <v>0.5</v>
      </c>
      <c r="F52" s="182">
        <v>4703.99</v>
      </c>
      <c r="G52" s="182">
        <v>411.92</v>
      </c>
      <c r="H52" s="182">
        <v>2951.22</v>
      </c>
      <c r="I52" s="182">
        <v>318.07</v>
      </c>
      <c r="J52" s="183"/>
      <c r="K52" s="183">
        <v>2352</v>
      </c>
      <c r="L52" s="183">
        <v>206</v>
      </c>
      <c r="M52" s="183">
        <v>1476</v>
      </c>
      <c r="N52" s="183">
        <v>159</v>
      </c>
      <c r="O52" s="183">
        <v>30.4</v>
      </c>
      <c r="P52" s="183">
        <v>15.2</v>
      </c>
      <c r="Q52" s="183"/>
      <c r="R52" s="75"/>
    </row>
    <row r="53" spans="1:18" ht="36" x14ac:dyDescent="0.2">
      <c r="A53" s="175">
        <v>23</v>
      </c>
      <c r="B53" s="178" t="s">
        <v>587</v>
      </c>
      <c r="C53" s="179" t="s">
        <v>588</v>
      </c>
      <c r="D53" s="180" t="s">
        <v>225</v>
      </c>
      <c r="E53" s="184">
        <v>0.04</v>
      </c>
      <c r="F53" s="182">
        <v>261.22000000000003</v>
      </c>
      <c r="G53" s="182">
        <v>256.10000000000002</v>
      </c>
      <c r="H53" s="183"/>
      <c r="I53" s="183"/>
      <c r="J53" s="183"/>
      <c r="K53" s="183">
        <v>10</v>
      </c>
      <c r="L53" s="183">
        <v>10</v>
      </c>
      <c r="M53" s="183"/>
      <c r="N53" s="183"/>
      <c r="O53" s="183">
        <v>18.899999999999999</v>
      </c>
      <c r="P53" s="183">
        <v>0.76</v>
      </c>
      <c r="Q53" s="183"/>
      <c r="R53" s="75"/>
    </row>
    <row r="54" spans="1:18" ht="36" x14ac:dyDescent="0.2">
      <c r="A54" s="175">
        <v>24</v>
      </c>
      <c r="B54" s="178" t="s">
        <v>589</v>
      </c>
      <c r="C54" s="179" t="s">
        <v>590</v>
      </c>
      <c r="D54" s="180" t="s">
        <v>225</v>
      </c>
      <c r="E54" s="184">
        <v>0.12</v>
      </c>
      <c r="F54" s="182">
        <v>392.52</v>
      </c>
      <c r="G54" s="182">
        <v>384.82</v>
      </c>
      <c r="H54" s="183"/>
      <c r="I54" s="183"/>
      <c r="J54" s="183"/>
      <c r="K54" s="183">
        <v>47</v>
      </c>
      <c r="L54" s="183">
        <v>46</v>
      </c>
      <c r="M54" s="183"/>
      <c r="N54" s="183"/>
      <c r="O54" s="183">
        <v>28.4</v>
      </c>
      <c r="P54" s="183">
        <v>3.41</v>
      </c>
      <c r="Q54" s="183"/>
      <c r="R54" s="75"/>
    </row>
    <row r="55" spans="1:18" ht="60" x14ac:dyDescent="0.2">
      <c r="A55" s="175">
        <v>25</v>
      </c>
      <c r="B55" s="178" t="s">
        <v>591</v>
      </c>
      <c r="C55" s="179" t="s">
        <v>592</v>
      </c>
      <c r="D55" s="180" t="s">
        <v>342</v>
      </c>
      <c r="E55" s="181">
        <v>4</v>
      </c>
      <c r="F55" s="182">
        <v>29.6</v>
      </c>
      <c r="G55" s="182">
        <v>18.559999999999999</v>
      </c>
      <c r="H55" s="182">
        <v>2.92</v>
      </c>
      <c r="I55" s="182">
        <v>0.18</v>
      </c>
      <c r="J55" s="183"/>
      <c r="K55" s="183">
        <v>118</v>
      </c>
      <c r="L55" s="183">
        <v>74</v>
      </c>
      <c r="M55" s="183">
        <v>12</v>
      </c>
      <c r="N55" s="183">
        <v>1</v>
      </c>
      <c r="O55" s="183">
        <v>1.37</v>
      </c>
      <c r="P55" s="183">
        <v>5.48</v>
      </c>
      <c r="Q55" s="183"/>
      <c r="R55" s="75"/>
    </row>
    <row r="56" spans="1:18" ht="36" x14ac:dyDescent="0.2">
      <c r="A56" s="175">
        <v>26</v>
      </c>
      <c r="B56" s="178" t="s">
        <v>553</v>
      </c>
      <c r="C56" s="179" t="s">
        <v>593</v>
      </c>
      <c r="D56" s="180" t="s">
        <v>583</v>
      </c>
      <c r="E56" s="184">
        <v>3.0599999999999999E-2</v>
      </c>
      <c r="F56" s="182" t="s">
        <v>594</v>
      </c>
      <c r="G56" s="183"/>
      <c r="H56" s="183"/>
      <c r="I56" s="183"/>
      <c r="J56" s="183"/>
      <c r="K56" s="183">
        <v>431</v>
      </c>
      <c r="L56" s="183"/>
      <c r="M56" s="183"/>
      <c r="N56" s="183"/>
      <c r="O56" s="183"/>
      <c r="P56" s="183"/>
      <c r="Q56" s="183"/>
      <c r="R56" s="75"/>
    </row>
    <row r="57" spans="1:18" ht="48" x14ac:dyDescent="0.2">
      <c r="A57" s="175">
        <v>27</v>
      </c>
      <c r="B57" s="178" t="s">
        <v>549</v>
      </c>
      <c r="C57" s="179" t="s">
        <v>595</v>
      </c>
      <c r="D57" s="180" t="s">
        <v>319</v>
      </c>
      <c r="E57" s="181">
        <v>0.26</v>
      </c>
      <c r="F57" s="182">
        <v>556.19000000000005</v>
      </c>
      <c r="G57" s="182">
        <v>99.19</v>
      </c>
      <c r="H57" s="182">
        <v>359.55</v>
      </c>
      <c r="I57" s="182">
        <v>36.04</v>
      </c>
      <c r="J57" s="183"/>
      <c r="K57" s="183">
        <v>145</v>
      </c>
      <c r="L57" s="183">
        <v>26</v>
      </c>
      <c r="M57" s="183">
        <v>93</v>
      </c>
      <c r="N57" s="183">
        <v>9</v>
      </c>
      <c r="O57" s="183">
        <v>7.32</v>
      </c>
      <c r="P57" s="183">
        <v>1.9</v>
      </c>
      <c r="Q57" s="183"/>
      <c r="R57" s="75"/>
    </row>
    <row r="58" spans="1:18" ht="36" x14ac:dyDescent="0.2">
      <c r="A58" s="175">
        <v>28</v>
      </c>
      <c r="B58" s="178" t="s">
        <v>596</v>
      </c>
      <c r="C58" s="179" t="s">
        <v>597</v>
      </c>
      <c r="D58" s="180" t="s">
        <v>319</v>
      </c>
      <c r="E58" s="181">
        <v>0.04</v>
      </c>
      <c r="F58" s="182">
        <v>798.84</v>
      </c>
      <c r="G58" s="182">
        <v>168.02</v>
      </c>
      <c r="H58" s="182">
        <v>544.80999999999995</v>
      </c>
      <c r="I58" s="182">
        <v>57.87</v>
      </c>
      <c r="J58" s="183"/>
      <c r="K58" s="183">
        <v>32</v>
      </c>
      <c r="L58" s="183">
        <v>7</v>
      </c>
      <c r="M58" s="183">
        <v>22</v>
      </c>
      <c r="N58" s="183">
        <v>2</v>
      </c>
      <c r="O58" s="183">
        <v>12.4</v>
      </c>
      <c r="P58" s="183">
        <v>0.5</v>
      </c>
      <c r="Q58" s="183"/>
      <c r="R58" s="75"/>
    </row>
    <row r="59" spans="1:18" ht="48" x14ac:dyDescent="0.2">
      <c r="A59" s="175">
        <v>29</v>
      </c>
      <c r="B59" s="178" t="s">
        <v>598</v>
      </c>
      <c r="C59" s="179" t="s">
        <v>599</v>
      </c>
      <c r="D59" s="180" t="s">
        <v>342</v>
      </c>
      <c r="E59" s="181">
        <v>2</v>
      </c>
      <c r="F59" s="182">
        <v>44.11</v>
      </c>
      <c r="G59" s="182">
        <v>7.05</v>
      </c>
      <c r="H59" s="182">
        <v>2.92</v>
      </c>
      <c r="I59" s="182">
        <v>0.18</v>
      </c>
      <c r="J59" s="183"/>
      <c r="K59" s="183">
        <v>88</v>
      </c>
      <c r="L59" s="183">
        <v>14</v>
      </c>
      <c r="M59" s="183">
        <v>6</v>
      </c>
      <c r="N59" s="183"/>
      <c r="O59" s="183">
        <v>0.52</v>
      </c>
      <c r="P59" s="183">
        <v>1.04</v>
      </c>
      <c r="Q59" s="183"/>
      <c r="R59" s="75"/>
    </row>
    <row r="60" spans="1:18" ht="36" x14ac:dyDescent="0.2">
      <c r="A60" s="175">
        <v>30</v>
      </c>
      <c r="B60" s="178" t="s">
        <v>600</v>
      </c>
      <c r="C60" s="179" t="s">
        <v>601</v>
      </c>
      <c r="D60" s="180" t="s">
        <v>225</v>
      </c>
      <c r="E60" s="184">
        <v>0.2</v>
      </c>
      <c r="F60" s="182">
        <v>165.85</v>
      </c>
      <c r="G60" s="182">
        <v>162.6</v>
      </c>
      <c r="H60" s="183"/>
      <c r="I60" s="183"/>
      <c r="J60" s="183"/>
      <c r="K60" s="183">
        <v>33</v>
      </c>
      <c r="L60" s="183">
        <v>33</v>
      </c>
      <c r="M60" s="183"/>
      <c r="N60" s="183"/>
      <c r="O60" s="183">
        <v>12</v>
      </c>
      <c r="P60" s="183">
        <v>2.4</v>
      </c>
      <c r="Q60" s="183"/>
      <c r="R60" s="75"/>
    </row>
    <row r="61" spans="1:18" ht="60" x14ac:dyDescent="0.2">
      <c r="A61" s="175">
        <v>31</v>
      </c>
      <c r="B61" s="178" t="s">
        <v>602</v>
      </c>
      <c r="C61" s="179" t="s">
        <v>603</v>
      </c>
      <c r="D61" s="180" t="s">
        <v>583</v>
      </c>
      <c r="E61" s="184">
        <v>2.0400000000000001E-2</v>
      </c>
      <c r="F61" s="182">
        <v>75835</v>
      </c>
      <c r="G61" s="183"/>
      <c r="H61" s="183"/>
      <c r="I61" s="183"/>
      <c r="J61" s="183"/>
      <c r="K61" s="183">
        <v>1547</v>
      </c>
      <c r="L61" s="183"/>
      <c r="M61" s="183"/>
      <c r="N61" s="183"/>
      <c r="O61" s="183"/>
      <c r="P61" s="183"/>
      <c r="Q61" s="183"/>
      <c r="R61" s="75"/>
    </row>
    <row r="62" spans="1:18" ht="48" x14ac:dyDescent="0.2">
      <c r="A62" s="175">
        <v>32</v>
      </c>
      <c r="B62" s="178" t="s">
        <v>549</v>
      </c>
      <c r="C62" s="179" t="s">
        <v>604</v>
      </c>
      <c r="D62" s="180" t="s">
        <v>319</v>
      </c>
      <c r="E62" s="181">
        <v>0.2</v>
      </c>
      <c r="F62" s="182">
        <v>556.19000000000005</v>
      </c>
      <c r="G62" s="182">
        <v>99.19</v>
      </c>
      <c r="H62" s="182">
        <v>359.55</v>
      </c>
      <c r="I62" s="182">
        <v>36.04</v>
      </c>
      <c r="J62" s="183"/>
      <c r="K62" s="183">
        <v>111</v>
      </c>
      <c r="L62" s="183">
        <v>20</v>
      </c>
      <c r="M62" s="183">
        <v>72</v>
      </c>
      <c r="N62" s="183">
        <v>7</v>
      </c>
      <c r="O62" s="183">
        <v>7.32</v>
      </c>
      <c r="P62" s="183">
        <v>1.46</v>
      </c>
      <c r="Q62" s="183"/>
      <c r="R62" s="75"/>
    </row>
    <row r="63" spans="1:18" ht="48" x14ac:dyDescent="0.2">
      <c r="A63" s="175">
        <v>33</v>
      </c>
      <c r="B63" s="178" t="s">
        <v>605</v>
      </c>
      <c r="C63" s="179" t="s">
        <v>606</v>
      </c>
      <c r="D63" s="180" t="s">
        <v>342</v>
      </c>
      <c r="E63" s="181">
        <v>0.04</v>
      </c>
      <c r="F63" s="182">
        <v>499.66</v>
      </c>
      <c r="G63" s="182">
        <v>47.48</v>
      </c>
      <c r="H63" s="182">
        <v>437.69</v>
      </c>
      <c r="I63" s="182">
        <v>50.96</v>
      </c>
      <c r="J63" s="183"/>
      <c r="K63" s="183">
        <v>20</v>
      </c>
      <c r="L63" s="183">
        <v>2</v>
      </c>
      <c r="M63" s="183">
        <v>18</v>
      </c>
      <c r="N63" s="183">
        <v>2</v>
      </c>
      <c r="O63" s="183">
        <v>3.21</v>
      </c>
      <c r="P63" s="183">
        <v>0.13</v>
      </c>
      <c r="Q63" s="183"/>
      <c r="R63" s="75"/>
    </row>
    <row r="64" spans="1:18" ht="24" x14ac:dyDescent="0.2">
      <c r="A64" s="175">
        <v>34</v>
      </c>
      <c r="B64" s="178" t="s">
        <v>607</v>
      </c>
      <c r="C64" s="179" t="s">
        <v>608</v>
      </c>
      <c r="D64" s="180" t="s">
        <v>325</v>
      </c>
      <c r="E64" s="181">
        <v>8</v>
      </c>
      <c r="F64" s="182">
        <v>26.82</v>
      </c>
      <c r="G64" s="183"/>
      <c r="H64" s="183"/>
      <c r="I64" s="183"/>
      <c r="J64" s="183"/>
      <c r="K64" s="183">
        <v>215</v>
      </c>
      <c r="L64" s="183"/>
      <c r="M64" s="183"/>
      <c r="N64" s="183"/>
      <c r="O64" s="183"/>
      <c r="P64" s="183"/>
      <c r="Q64" s="183"/>
      <c r="R64" s="75"/>
    </row>
    <row r="65" spans="1:18" ht="48" x14ac:dyDescent="0.2">
      <c r="A65" s="175">
        <v>35</v>
      </c>
      <c r="B65" s="178" t="s">
        <v>609</v>
      </c>
      <c r="C65" s="179" t="s">
        <v>610</v>
      </c>
      <c r="D65" s="180" t="s">
        <v>611</v>
      </c>
      <c r="E65" s="181">
        <v>4</v>
      </c>
      <c r="F65" s="182">
        <v>9.67</v>
      </c>
      <c r="G65" s="182">
        <v>6.37</v>
      </c>
      <c r="H65" s="183"/>
      <c r="I65" s="183"/>
      <c r="J65" s="183"/>
      <c r="K65" s="183">
        <v>39</v>
      </c>
      <c r="L65" s="183">
        <v>25</v>
      </c>
      <c r="M65" s="183"/>
      <c r="N65" s="183"/>
      <c r="O65" s="183">
        <v>0.47</v>
      </c>
      <c r="P65" s="183">
        <v>1.88</v>
      </c>
      <c r="Q65" s="183"/>
      <c r="R65" s="75"/>
    </row>
    <row r="66" spans="1:18" ht="36" x14ac:dyDescent="0.2">
      <c r="A66" s="175">
        <v>36</v>
      </c>
      <c r="B66" s="178" t="s">
        <v>553</v>
      </c>
      <c r="C66" s="179" t="s">
        <v>612</v>
      </c>
      <c r="D66" s="180" t="s">
        <v>148</v>
      </c>
      <c r="E66" s="181">
        <v>1</v>
      </c>
      <c r="F66" s="182" t="s">
        <v>613</v>
      </c>
      <c r="G66" s="183"/>
      <c r="H66" s="183"/>
      <c r="I66" s="183"/>
      <c r="J66" s="183"/>
      <c r="K66" s="183">
        <v>207</v>
      </c>
      <c r="L66" s="183"/>
      <c r="M66" s="183"/>
      <c r="N66" s="183"/>
      <c r="O66" s="183"/>
      <c r="P66" s="183"/>
      <c r="Q66" s="183"/>
      <c r="R66" s="75"/>
    </row>
    <row r="67" spans="1:18" x14ac:dyDescent="0.2">
      <c r="A67" s="274" t="s">
        <v>614</v>
      </c>
      <c r="B67" s="267"/>
      <c r="C67" s="267"/>
      <c r="D67" s="267"/>
      <c r="E67" s="267"/>
      <c r="F67" s="267"/>
      <c r="G67" s="267"/>
      <c r="H67" s="267"/>
      <c r="I67" s="267"/>
      <c r="J67" s="267"/>
      <c r="K67" s="185">
        <v>39747</v>
      </c>
      <c r="L67" s="183"/>
      <c r="M67" s="183"/>
      <c r="N67" s="183"/>
      <c r="O67" s="183"/>
      <c r="P67" s="185">
        <v>263.20999999999998</v>
      </c>
      <c r="Q67" s="183"/>
      <c r="R67" s="75"/>
    </row>
    <row r="68" spans="1:18" x14ac:dyDescent="0.2">
      <c r="A68" s="276" t="s">
        <v>615</v>
      </c>
      <c r="B68" s="267"/>
      <c r="C68" s="267"/>
      <c r="D68" s="267"/>
      <c r="E68" s="267"/>
      <c r="F68" s="267"/>
      <c r="G68" s="267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75"/>
    </row>
    <row r="69" spans="1:18" ht="36" x14ac:dyDescent="0.2">
      <c r="A69" s="175">
        <v>37</v>
      </c>
      <c r="B69" s="178" t="s">
        <v>553</v>
      </c>
      <c r="C69" s="179" t="s">
        <v>616</v>
      </c>
      <c r="D69" s="180" t="s">
        <v>583</v>
      </c>
      <c r="E69" s="184">
        <v>0.28560000000000002</v>
      </c>
      <c r="F69" s="182" t="s">
        <v>617</v>
      </c>
      <c r="G69" s="183"/>
      <c r="H69" s="183"/>
      <c r="I69" s="183"/>
      <c r="J69" s="183"/>
      <c r="K69" s="183">
        <v>53636</v>
      </c>
      <c r="L69" s="183"/>
      <c r="M69" s="183"/>
      <c r="N69" s="183"/>
      <c r="O69" s="183"/>
      <c r="P69" s="183"/>
      <c r="Q69" s="183"/>
      <c r="R69" s="75"/>
    </row>
    <row r="70" spans="1:18" ht="36" x14ac:dyDescent="0.2">
      <c r="A70" s="175">
        <v>38</v>
      </c>
      <c r="B70" s="178" t="s">
        <v>585</v>
      </c>
      <c r="C70" s="179" t="s">
        <v>586</v>
      </c>
      <c r="D70" s="180" t="s">
        <v>319</v>
      </c>
      <c r="E70" s="184">
        <v>0.42</v>
      </c>
      <c r="F70" s="182">
        <v>4703.99</v>
      </c>
      <c r="G70" s="182">
        <v>411.92</v>
      </c>
      <c r="H70" s="182">
        <v>2951.22</v>
      </c>
      <c r="I70" s="182">
        <v>318.07</v>
      </c>
      <c r="J70" s="183"/>
      <c r="K70" s="183">
        <v>1976</v>
      </c>
      <c r="L70" s="183">
        <v>173</v>
      </c>
      <c r="M70" s="183">
        <v>1240</v>
      </c>
      <c r="N70" s="183">
        <v>134</v>
      </c>
      <c r="O70" s="183">
        <v>30.4</v>
      </c>
      <c r="P70" s="183">
        <v>12.77</v>
      </c>
      <c r="Q70" s="183"/>
      <c r="R70" s="75"/>
    </row>
    <row r="71" spans="1:18" ht="36" x14ac:dyDescent="0.2">
      <c r="A71" s="175">
        <v>39</v>
      </c>
      <c r="B71" s="178" t="s">
        <v>618</v>
      </c>
      <c r="C71" s="179" t="s">
        <v>619</v>
      </c>
      <c r="D71" s="180" t="s">
        <v>319</v>
      </c>
      <c r="E71" s="184">
        <v>1.76</v>
      </c>
      <c r="F71" s="182">
        <v>1606.72</v>
      </c>
      <c r="G71" s="182">
        <v>295.39</v>
      </c>
      <c r="H71" s="182">
        <v>1194.52</v>
      </c>
      <c r="I71" s="182">
        <v>113.96</v>
      </c>
      <c r="J71" s="183"/>
      <c r="K71" s="183">
        <v>2828</v>
      </c>
      <c r="L71" s="183">
        <v>520</v>
      </c>
      <c r="M71" s="183">
        <v>2102</v>
      </c>
      <c r="N71" s="183">
        <v>201</v>
      </c>
      <c r="O71" s="183">
        <v>21.8</v>
      </c>
      <c r="P71" s="183">
        <v>38.369999999999997</v>
      </c>
      <c r="Q71" s="183"/>
      <c r="R71" s="75"/>
    </row>
    <row r="72" spans="1:18" ht="24" x14ac:dyDescent="0.2">
      <c r="A72" s="175">
        <v>40</v>
      </c>
      <c r="B72" s="178" t="s">
        <v>620</v>
      </c>
      <c r="C72" s="179" t="s">
        <v>621</v>
      </c>
      <c r="D72" s="180" t="s">
        <v>319</v>
      </c>
      <c r="E72" s="184">
        <v>1</v>
      </c>
      <c r="F72" s="182">
        <v>1549.97</v>
      </c>
      <c r="G72" s="182">
        <v>89.84</v>
      </c>
      <c r="H72" s="182">
        <v>1458.33</v>
      </c>
      <c r="I72" s="182">
        <v>90.82</v>
      </c>
      <c r="J72" s="183"/>
      <c r="K72" s="183">
        <v>1550</v>
      </c>
      <c r="L72" s="183">
        <v>90</v>
      </c>
      <c r="M72" s="183">
        <v>1458</v>
      </c>
      <c r="N72" s="183">
        <v>91</v>
      </c>
      <c r="O72" s="183">
        <v>6.63</v>
      </c>
      <c r="P72" s="183">
        <v>6.63</v>
      </c>
      <c r="Q72" s="183"/>
      <c r="R72" s="75"/>
    </row>
    <row r="73" spans="1:18" ht="36" x14ac:dyDescent="0.2">
      <c r="A73" s="175">
        <v>41</v>
      </c>
      <c r="B73" s="178" t="s">
        <v>622</v>
      </c>
      <c r="C73" s="179" t="s">
        <v>623</v>
      </c>
      <c r="D73" s="180" t="s">
        <v>319</v>
      </c>
      <c r="E73" s="184">
        <v>1</v>
      </c>
      <c r="F73" s="182">
        <v>452.33</v>
      </c>
      <c r="G73" s="182">
        <v>33.74</v>
      </c>
      <c r="H73" s="182">
        <v>417.92</v>
      </c>
      <c r="I73" s="182">
        <v>26.03</v>
      </c>
      <c r="J73" s="183"/>
      <c r="K73" s="183">
        <v>452</v>
      </c>
      <c r="L73" s="183">
        <v>34</v>
      </c>
      <c r="M73" s="183">
        <v>418</v>
      </c>
      <c r="N73" s="183">
        <v>26</v>
      </c>
      <c r="O73" s="183">
        <v>2.4900000000000002</v>
      </c>
      <c r="P73" s="183">
        <v>2.4900000000000002</v>
      </c>
      <c r="Q73" s="183"/>
      <c r="R73" s="75"/>
    </row>
    <row r="74" spans="1:18" ht="24" x14ac:dyDescent="0.2">
      <c r="A74" s="175">
        <v>42</v>
      </c>
      <c r="B74" s="178" t="s">
        <v>624</v>
      </c>
      <c r="C74" s="179" t="s">
        <v>625</v>
      </c>
      <c r="D74" s="180" t="s">
        <v>441</v>
      </c>
      <c r="E74" s="181">
        <v>18</v>
      </c>
      <c r="F74" s="182">
        <v>135.61000000000001</v>
      </c>
      <c r="G74" s="183"/>
      <c r="H74" s="183"/>
      <c r="I74" s="183"/>
      <c r="J74" s="183"/>
      <c r="K74" s="183">
        <v>2441</v>
      </c>
      <c r="L74" s="183"/>
      <c r="M74" s="183"/>
      <c r="N74" s="183"/>
      <c r="O74" s="183"/>
      <c r="P74" s="183"/>
      <c r="Q74" s="183"/>
      <c r="R74" s="75"/>
    </row>
    <row r="75" spans="1:18" ht="36" x14ac:dyDescent="0.2">
      <c r="A75" s="175">
        <v>43</v>
      </c>
      <c r="B75" s="178" t="s">
        <v>626</v>
      </c>
      <c r="C75" s="179" t="s">
        <v>627</v>
      </c>
      <c r="D75" s="180" t="s">
        <v>319</v>
      </c>
      <c r="E75" s="184">
        <v>0.62</v>
      </c>
      <c r="F75" s="182">
        <v>1879.03</v>
      </c>
      <c r="G75" s="182">
        <v>390.24</v>
      </c>
      <c r="H75" s="182">
        <v>1398.34</v>
      </c>
      <c r="I75" s="182">
        <v>138.30000000000001</v>
      </c>
      <c r="J75" s="183"/>
      <c r="K75" s="183">
        <v>1165</v>
      </c>
      <c r="L75" s="183">
        <v>242</v>
      </c>
      <c r="M75" s="183">
        <v>867</v>
      </c>
      <c r="N75" s="183">
        <v>86</v>
      </c>
      <c r="O75" s="183">
        <v>28.8</v>
      </c>
      <c r="P75" s="183">
        <v>17.86</v>
      </c>
      <c r="Q75" s="183"/>
      <c r="R75" s="75"/>
    </row>
    <row r="76" spans="1:18" ht="36" x14ac:dyDescent="0.2">
      <c r="A76" s="175">
        <v>44</v>
      </c>
      <c r="B76" s="178" t="s">
        <v>628</v>
      </c>
      <c r="C76" s="179" t="s">
        <v>629</v>
      </c>
      <c r="D76" s="180" t="s">
        <v>319</v>
      </c>
      <c r="E76" s="184">
        <v>0.88</v>
      </c>
      <c r="F76" s="182">
        <v>1329.11</v>
      </c>
      <c r="G76" s="182">
        <v>88.21</v>
      </c>
      <c r="H76" s="182">
        <v>1239.1400000000001</v>
      </c>
      <c r="I76" s="182">
        <v>77.17</v>
      </c>
      <c r="J76" s="183"/>
      <c r="K76" s="183">
        <v>1170</v>
      </c>
      <c r="L76" s="183">
        <v>78</v>
      </c>
      <c r="M76" s="183">
        <v>1090</v>
      </c>
      <c r="N76" s="183">
        <v>68</v>
      </c>
      <c r="O76" s="183">
        <v>6.51</v>
      </c>
      <c r="P76" s="183">
        <v>5.73</v>
      </c>
      <c r="Q76" s="183"/>
      <c r="R76" s="75"/>
    </row>
    <row r="77" spans="1:18" ht="36" x14ac:dyDescent="0.2">
      <c r="A77" s="175">
        <v>45</v>
      </c>
      <c r="B77" s="178" t="s">
        <v>630</v>
      </c>
      <c r="C77" s="179" t="s">
        <v>631</v>
      </c>
      <c r="D77" s="180" t="s">
        <v>319</v>
      </c>
      <c r="E77" s="184">
        <v>0.88</v>
      </c>
      <c r="F77" s="182">
        <v>789.31</v>
      </c>
      <c r="G77" s="182">
        <v>46.07</v>
      </c>
      <c r="H77" s="182">
        <v>742.32</v>
      </c>
      <c r="I77" s="182">
        <v>46.23</v>
      </c>
      <c r="J77" s="183"/>
      <c r="K77" s="183">
        <v>695</v>
      </c>
      <c r="L77" s="183">
        <v>41</v>
      </c>
      <c r="M77" s="183">
        <v>653</v>
      </c>
      <c r="N77" s="183">
        <v>41</v>
      </c>
      <c r="O77" s="183">
        <v>3.4</v>
      </c>
      <c r="P77" s="183">
        <v>2.99</v>
      </c>
      <c r="Q77" s="183"/>
      <c r="R77" s="75"/>
    </row>
    <row r="78" spans="1:18" ht="36" x14ac:dyDescent="0.2">
      <c r="A78" s="175">
        <v>46</v>
      </c>
      <c r="B78" s="178" t="s">
        <v>632</v>
      </c>
      <c r="C78" s="179" t="s">
        <v>633</v>
      </c>
      <c r="D78" s="180" t="s">
        <v>634</v>
      </c>
      <c r="E78" s="184">
        <v>1.6679999999999999</v>
      </c>
      <c r="F78" s="182">
        <v>607.88</v>
      </c>
      <c r="G78" s="183"/>
      <c r="H78" s="183"/>
      <c r="I78" s="183"/>
      <c r="J78" s="183"/>
      <c r="K78" s="183">
        <v>1014</v>
      </c>
      <c r="L78" s="183"/>
      <c r="M78" s="183"/>
      <c r="N78" s="183"/>
      <c r="O78" s="183"/>
      <c r="P78" s="183"/>
      <c r="Q78" s="183"/>
      <c r="R78" s="75"/>
    </row>
    <row r="79" spans="1:18" ht="24" x14ac:dyDescent="0.2">
      <c r="A79" s="175">
        <v>47</v>
      </c>
      <c r="B79" s="178" t="s">
        <v>609</v>
      </c>
      <c r="C79" s="179" t="s">
        <v>635</v>
      </c>
      <c r="D79" s="180" t="s">
        <v>611</v>
      </c>
      <c r="E79" s="184">
        <v>12</v>
      </c>
      <c r="F79" s="182">
        <v>22.58</v>
      </c>
      <c r="G79" s="182">
        <v>6.37</v>
      </c>
      <c r="H79" s="183"/>
      <c r="I79" s="183"/>
      <c r="J79" s="183"/>
      <c r="K79" s="183">
        <v>271</v>
      </c>
      <c r="L79" s="183">
        <v>76</v>
      </c>
      <c r="M79" s="183"/>
      <c r="N79" s="183"/>
      <c r="O79" s="183">
        <v>0.47</v>
      </c>
      <c r="P79" s="183">
        <v>5.64</v>
      </c>
      <c r="Q79" s="183"/>
      <c r="R79" s="75"/>
    </row>
    <row r="80" spans="1:18" ht="60" x14ac:dyDescent="0.2">
      <c r="A80" s="175">
        <v>48</v>
      </c>
      <c r="B80" s="178" t="s">
        <v>591</v>
      </c>
      <c r="C80" s="179" t="s">
        <v>592</v>
      </c>
      <c r="D80" s="180" t="s">
        <v>342</v>
      </c>
      <c r="E80" s="184">
        <v>4</v>
      </c>
      <c r="F80" s="182">
        <v>29.6</v>
      </c>
      <c r="G80" s="182">
        <v>18.559999999999999</v>
      </c>
      <c r="H80" s="182">
        <v>2.92</v>
      </c>
      <c r="I80" s="182">
        <v>0.18</v>
      </c>
      <c r="J80" s="183"/>
      <c r="K80" s="183">
        <v>118</v>
      </c>
      <c r="L80" s="183">
        <v>74</v>
      </c>
      <c r="M80" s="183">
        <v>12</v>
      </c>
      <c r="N80" s="183">
        <v>1</v>
      </c>
      <c r="O80" s="183">
        <v>1.37</v>
      </c>
      <c r="P80" s="183">
        <v>5.48</v>
      </c>
      <c r="Q80" s="183"/>
      <c r="R80" s="75"/>
    </row>
    <row r="81" spans="1:18" ht="36" x14ac:dyDescent="0.2">
      <c r="A81" s="175">
        <v>49</v>
      </c>
      <c r="B81" s="178" t="s">
        <v>587</v>
      </c>
      <c r="C81" s="179" t="s">
        <v>588</v>
      </c>
      <c r="D81" s="180" t="s">
        <v>225</v>
      </c>
      <c r="E81" s="184">
        <v>0.04</v>
      </c>
      <c r="F81" s="182">
        <v>261.22000000000003</v>
      </c>
      <c r="G81" s="182">
        <v>256.10000000000002</v>
      </c>
      <c r="H81" s="183"/>
      <c r="I81" s="183"/>
      <c r="J81" s="183"/>
      <c r="K81" s="183">
        <v>10</v>
      </c>
      <c r="L81" s="183">
        <v>10</v>
      </c>
      <c r="M81" s="183"/>
      <c r="N81" s="183"/>
      <c r="O81" s="183">
        <v>18.899999999999999</v>
      </c>
      <c r="P81" s="183">
        <v>0.76</v>
      </c>
      <c r="Q81" s="183"/>
      <c r="R81" s="75"/>
    </row>
    <row r="82" spans="1:18" ht="36" x14ac:dyDescent="0.2">
      <c r="A82" s="175">
        <v>50</v>
      </c>
      <c r="B82" s="178" t="s">
        <v>589</v>
      </c>
      <c r="C82" s="179" t="s">
        <v>590</v>
      </c>
      <c r="D82" s="180" t="s">
        <v>225</v>
      </c>
      <c r="E82" s="184">
        <v>0.12</v>
      </c>
      <c r="F82" s="182">
        <v>392.52</v>
      </c>
      <c r="G82" s="182">
        <v>384.82</v>
      </c>
      <c r="H82" s="183"/>
      <c r="I82" s="183"/>
      <c r="J82" s="183"/>
      <c r="K82" s="183">
        <v>47</v>
      </c>
      <c r="L82" s="183">
        <v>46</v>
      </c>
      <c r="M82" s="183"/>
      <c r="N82" s="183"/>
      <c r="O82" s="183">
        <v>28.4</v>
      </c>
      <c r="P82" s="183">
        <v>3.41</v>
      </c>
      <c r="Q82" s="183"/>
      <c r="R82" s="75"/>
    </row>
    <row r="83" spans="1:18" x14ac:dyDescent="0.2">
      <c r="A83" s="274" t="s">
        <v>636</v>
      </c>
      <c r="B83" s="267"/>
      <c r="C83" s="267"/>
      <c r="D83" s="267"/>
      <c r="E83" s="267"/>
      <c r="F83" s="267"/>
      <c r="G83" s="267"/>
      <c r="H83" s="267"/>
      <c r="I83" s="267"/>
      <c r="J83" s="267"/>
      <c r="K83" s="185">
        <v>72759</v>
      </c>
      <c r="L83" s="183"/>
      <c r="M83" s="183"/>
      <c r="N83" s="183"/>
      <c r="O83" s="183"/>
      <c r="P83" s="185">
        <v>117.45</v>
      </c>
      <c r="Q83" s="183"/>
      <c r="R83" s="75"/>
    </row>
    <row r="84" spans="1:18" x14ac:dyDescent="0.2">
      <c r="A84" s="276" t="s">
        <v>637</v>
      </c>
      <c r="B84" s="267"/>
      <c r="C84" s="267"/>
      <c r="D84" s="267"/>
      <c r="E84" s="267"/>
      <c r="F84" s="267"/>
      <c r="G84" s="267"/>
      <c r="H84" s="267"/>
      <c r="I84" s="267"/>
      <c r="J84" s="267"/>
      <c r="K84" s="267"/>
      <c r="L84" s="267"/>
      <c r="M84" s="267"/>
      <c r="N84" s="267"/>
      <c r="O84" s="267"/>
      <c r="P84" s="267"/>
      <c r="Q84" s="267"/>
      <c r="R84" s="75"/>
    </row>
    <row r="85" spans="1:18" ht="60" x14ac:dyDescent="0.2">
      <c r="A85" s="175">
        <v>51</v>
      </c>
      <c r="B85" s="178" t="s">
        <v>638</v>
      </c>
      <c r="C85" s="179" t="s">
        <v>639</v>
      </c>
      <c r="D85" s="180" t="s">
        <v>640</v>
      </c>
      <c r="E85" s="184">
        <v>5.3999999999999999E-2</v>
      </c>
      <c r="F85" s="182">
        <v>4796.33</v>
      </c>
      <c r="G85" s="182">
        <v>145.29</v>
      </c>
      <c r="H85" s="182">
        <v>4651.04</v>
      </c>
      <c r="I85" s="182">
        <v>489.16</v>
      </c>
      <c r="J85" s="183"/>
      <c r="K85" s="183">
        <v>259</v>
      </c>
      <c r="L85" s="183">
        <v>8</v>
      </c>
      <c r="M85" s="183">
        <v>251</v>
      </c>
      <c r="N85" s="183">
        <v>26</v>
      </c>
      <c r="O85" s="183">
        <v>13.22</v>
      </c>
      <c r="P85" s="183">
        <v>0.71</v>
      </c>
      <c r="Q85" s="183"/>
      <c r="R85" s="75"/>
    </row>
    <row r="86" spans="1:18" ht="48" x14ac:dyDescent="0.2">
      <c r="A86" s="175">
        <v>52</v>
      </c>
      <c r="B86" s="178" t="s">
        <v>641</v>
      </c>
      <c r="C86" s="179" t="s">
        <v>642</v>
      </c>
      <c r="D86" s="180" t="s">
        <v>109</v>
      </c>
      <c r="E86" s="184">
        <v>1.6E-2</v>
      </c>
      <c r="F86" s="182">
        <v>1692.46</v>
      </c>
      <c r="G86" s="182">
        <v>1692.46</v>
      </c>
      <c r="H86" s="183"/>
      <c r="I86" s="183"/>
      <c r="J86" s="183"/>
      <c r="K86" s="183">
        <v>27</v>
      </c>
      <c r="L86" s="183">
        <v>27</v>
      </c>
      <c r="M86" s="183"/>
      <c r="N86" s="183"/>
      <c r="O86" s="183">
        <v>154</v>
      </c>
      <c r="P86" s="183">
        <v>2.46</v>
      </c>
      <c r="Q86" s="183"/>
      <c r="R86" s="75"/>
    </row>
    <row r="87" spans="1:18" ht="48" x14ac:dyDescent="0.2">
      <c r="A87" s="175">
        <v>53</v>
      </c>
      <c r="B87" s="178" t="s">
        <v>643</v>
      </c>
      <c r="C87" s="179" t="s">
        <v>644</v>
      </c>
      <c r="D87" s="180" t="s">
        <v>640</v>
      </c>
      <c r="E87" s="184">
        <v>3.5000000000000003E-2</v>
      </c>
      <c r="F87" s="182">
        <v>445.76</v>
      </c>
      <c r="G87" s="183"/>
      <c r="H87" s="182">
        <v>445.76</v>
      </c>
      <c r="I87" s="182">
        <v>70.73</v>
      </c>
      <c r="J87" s="183"/>
      <c r="K87" s="183">
        <v>16</v>
      </c>
      <c r="L87" s="183"/>
      <c r="M87" s="183">
        <v>16</v>
      </c>
      <c r="N87" s="183">
        <v>2</v>
      </c>
      <c r="O87" s="183"/>
      <c r="P87" s="183"/>
      <c r="Q87" s="183"/>
      <c r="R87" s="75"/>
    </row>
    <row r="88" spans="1:18" ht="24" x14ac:dyDescent="0.2">
      <c r="A88" s="175">
        <v>54</v>
      </c>
      <c r="B88" s="178" t="s">
        <v>645</v>
      </c>
      <c r="C88" s="179" t="s">
        <v>646</v>
      </c>
      <c r="D88" s="180" t="s">
        <v>109</v>
      </c>
      <c r="E88" s="181">
        <v>1.6E-2</v>
      </c>
      <c r="F88" s="182">
        <v>1027.4000000000001</v>
      </c>
      <c r="G88" s="182">
        <v>1027.4000000000001</v>
      </c>
      <c r="H88" s="183"/>
      <c r="I88" s="183"/>
      <c r="J88" s="183"/>
      <c r="K88" s="183">
        <v>16</v>
      </c>
      <c r="L88" s="183">
        <v>16</v>
      </c>
      <c r="M88" s="183"/>
      <c r="N88" s="183"/>
      <c r="O88" s="183">
        <v>97.2</v>
      </c>
      <c r="P88" s="183">
        <v>1.56</v>
      </c>
      <c r="Q88" s="183"/>
      <c r="R88" s="75"/>
    </row>
    <row r="89" spans="1:18" ht="36" x14ac:dyDescent="0.2">
      <c r="A89" s="175">
        <v>55</v>
      </c>
      <c r="B89" s="178" t="s">
        <v>647</v>
      </c>
      <c r="C89" s="179" t="s">
        <v>648</v>
      </c>
      <c r="D89" s="180" t="s">
        <v>445</v>
      </c>
      <c r="E89" s="184">
        <v>0.2</v>
      </c>
      <c r="F89" s="182">
        <v>26.66</v>
      </c>
      <c r="G89" s="183"/>
      <c r="H89" s="182">
        <v>26.66</v>
      </c>
      <c r="I89" s="182">
        <v>4.2300000000000004</v>
      </c>
      <c r="J89" s="183"/>
      <c r="K89" s="183">
        <v>5</v>
      </c>
      <c r="L89" s="183"/>
      <c r="M89" s="183">
        <v>5</v>
      </c>
      <c r="N89" s="183">
        <v>1</v>
      </c>
      <c r="O89" s="183"/>
      <c r="P89" s="183"/>
      <c r="Q89" s="183"/>
      <c r="R89" s="75"/>
    </row>
    <row r="90" spans="1:18" ht="60" x14ac:dyDescent="0.2">
      <c r="A90" s="175">
        <v>56</v>
      </c>
      <c r="B90" s="178" t="s">
        <v>649</v>
      </c>
      <c r="C90" s="179" t="s">
        <v>650</v>
      </c>
      <c r="D90" s="180" t="s">
        <v>109</v>
      </c>
      <c r="E90" s="184">
        <v>0.06</v>
      </c>
      <c r="F90" s="182">
        <v>2725.52</v>
      </c>
      <c r="G90" s="182">
        <v>2725.52</v>
      </c>
      <c r="H90" s="183"/>
      <c r="I90" s="183"/>
      <c r="J90" s="183"/>
      <c r="K90" s="183">
        <v>164</v>
      </c>
      <c r="L90" s="183">
        <v>164</v>
      </c>
      <c r="M90" s="183"/>
      <c r="N90" s="183"/>
      <c r="O90" s="183">
        <v>248</v>
      </c>
      <c r="P90" s="183">
        <v>14.88</v>
      </c>
      <c r="Q90" s="183"/>
      <c r="R90" s="75"/>
    </row>
    <row r="91" spans="1:18" ht="36" x14ac:dyDescent="0.2">
      <c r="A91" s="175">
        <v>57</v>
      </c>
      <c r="B91" s="178" t="s">
        <v>651</v>
      </c>
      <c r="C91" s="179" t="s">
        <v>652</v>
      </c>
      <c r="D91" s="180" t="s">
        <v>109</v>
      </c>
      <c r="E91" s="181">
        <v>0.06</v>
      </c>
      <c r="F91" s="182">
        <v>1278.97</v>
      </c>
      <c r="G91" s="182">
        <v>1278.97</v>
      </c>
      <c r="H91" s="183"/>
      <c r="I91" s="183"/>
      <c r="J91" s="183"/>
      <c r="K91" s="183">
        <v>77</v>
      </c>
      <c r="L91" s="183">
        <v>77</v>
      </c>
      <c r="M91" s="183"/>
      <c r="N91" s="183"/>
      <c r="O91" s="183">
        <v>121</v>
      </c>
      <c r="P91" s="183">
        <v>7.26</v>
      </c>
      <c r="Q91" s="183"/>
      <c r="R91" s="75"/>
    </row>
    <row r="92" spans="1:18" ht="36" x14ac:dyDescent="0.2">
      <c r="A92" s="175">
        <v>58</v>
      </c>
      <c r="B92" s="178" t="s">
        <v>653</v>
      </c>
      <c r="C92" s="179" t="s">
        <v>654</v>
      </c>
      <c r="D92" s="180" t="s">
        <v>655</v>
      </c>
      <c r="E92" s="184">
        <v>0.35</v>
      </c>
      <c r="F92" s="182">
        <v>721.54</v>
      </c>
      <c r="G92" s="182">
        <v>179.67</v>
      </c>
      <c r="H92" s="182">
        <v>541.87</v>
      </c>
      <c r="I92" s="182">
        <v>56.7</v>
      </c>
      <c r="J92" s="183"/>
      <c r="K92" s="183">
        <v>253</v>
      </c>
      <c r="L92" s="183">
        <v>63</v>
      </c>
      <c r="M92" s="183">
        <v>190</v>
      </c>
      <c r="N92" s="183">
        <v>20</v>
      </c>
      <c r="O92" s="183">
        <v>14.96</v>
      </c>
      <c r="P92" s="183">
        <v>5.24</v>
      </c>
      <c r="Q92" s="183"/>
      <c r="R92" s="75"/>
    </row>
    <row r="93" spans="1:18" ht="36" x14ac:dyDescent="0.2">
      <c r="A93" s="175">
        <v>59</v>
      </c>
      <c r="B93" s="178" t="s">
        <v>656</v>
      </c>
      <c r="C93" s="179" t="s">
        <v>657</v>
      </c>
      <c r="D93" s="180" t="s">
        <v>658</v>
      </c>
      <c r="E93" s="184">
        <v>6.2E-2</v>
      </c>
      <c r="F93" s="182">
        <v>10631.75</v>
      </c>
      <c r="G93" s="182">
        <v>5150.2700000000004</v>
      </c>
      <c r="H93" s="182">
        <v>4754.2</v>
      </c>
      <c r="I93" s="182">
        <v>605.70000000000005</v>
      </c>
      <c r="J93" s="183"/>
      <c r="K93" s="183">
        <v>659</v>
      </c>
      <c r="L93" s="183">
        <v>319</v>
      </c>
      <c r="M93" s="183">
        <v>295</v>
      </c>
      <c r="N93" s="183">
        <v>38</v>
      </c>
      <c r="O93" s="183">
        <v>353</v>
      </c>
      <c r="P93" s="183">
        <v>21.89</v>
      </c>
      <c r="Q93" s="183"/>
      <c r="R93" s="75"/>
    </row>
    <row r="94" spans="1:18" ht="60" x14ac:dyDescent="0.2">
      <c r="A94" s="175">
        <v>60</v>
      </c>
      <c r="B94" s="178" t="s">
        <v>659</v>
      </c>
      <c r="C94" s="179" t="s">
        <v>660</v>
      </c>
      <c r="D94" s="180" t="s">
        <v>325</v>
      </c>
      <c r="E94" s="181">
        <v>62</v>
      </c>
      <c r="F94" s="182">
        <v>100.13</v>
      </c>
      <c r="G94" s="183"/>
      <c r="H94" s="183"/>
      <c r="I94" s="183"/>
      <c r="J94" s="183"/>
      <c r="K94" s="183">
        <v>6208</v>
      </c>
      <c r="L94" s="183"/>
      <c r="M94" s="183"/>
      <c r="N94" s="183"/>
      <c r="O94" s="183"/>
      <c r="P94" s="183"/>
      <c r="Q94" s="183"/>
      <c r="R94" s="75"/>
    </row>
    <row r="95" spans="1:18" x14ac:dyDescent="0.2">
      <c r="A95" s="287" t="s">
        <v>661</v>
      </c>
      <c r="B95" s="288"/>
      <c r="C95" s="288"/>
      <c r="D95" s="288"/>
      <c r="E95" s="288"/>
      <c r="F95" s="288"/>
      <c r="G95" s="288"/>
      <c r="H95" s="288"/>
      <c r="I95" s="288"/>
      <c r="J95" s="288"/>
      <c r="K95" s="288"/>
      <c r="L95" s="288"/>
      <c r="M95" s="288"/>
      <c r="N95" s="288"/>
      <c r="O95" s="288"/>
      <c r="P95" s="288"/>
      <c r="Q95" s="288"/>
      <c r="R95" s="75"/>
    </row>
    <row r="96" spans="1:18" ht="36" x14ac:dyDescent="0.2">
      <c r="A96" s="175">
        <v>61</v>
      </c>
      <c r="B96" s="178" t="s">
        <v>662</v>
      </c>
      <c r="C96" s="179" t="s">
        <v>663</v>
      </c>
      <c r="D96" s="180" t="s">
        <v>664</v>
      </c>
      <c r="E96" s="184">
        <v>0.02</v>
      </c>
      <c r="F96" s="182">
        <v>9798.75</v>
      </c>
      <c r="G96" s="182">
        <v>2105.46</v>
      </c>
      <c r="H96" s="182">
        <v>7693.29</v>
      </c>
      <c r="I96" s="182">
        <v>716.85</v>
      </c>
      <c r="J96" s="183"/>
      <c r="K96" s="183">
        <v>196</v>
      </c>
      <c r="L96" s="183">
        <v>42</v>
      </c>
      <c r="M96" s="183">
        <v>154</v>
      </c>
      <c r="N96" s="183">
        <v>14</v>
      </c>
      <c r="O96" s="183">
        <v>179.8</v>
      </c>
      <c r="P96" s="183">
        <v>3.6</v>
      </c>
      <c r="Q96" s="183"/>
      <c r="R96" s="75"/>
    </row>
    <row r="97" spans="1:18" ht="36" x14ac:dyDescent="0.2">
      <c r="A97" s="175">
        <v>62</v>
      </c>
      <c r="B97" s="178" t="s">
        <v>665</v>
      </c>
      <c r="C97" s="179" t="s">
        <v>666</v>
      </c>
      <c r="D97" s="180" t="s">
        <v>664</v>
      </c>
      <c r="E97" s="184">
        <v>3.7999999999999999E-2</v>
      </c>
      <c r="F97" s="182">
        <v>674.6</v>
      </c>
      <c r="G97" s="182">
        <v>145.29</v>
      </c>
      <c r="H97" s="182">
        <v>529.30999999999995</v>
      </c>
      <c r="I97" s="182">
        <v>65.38</v>
      </c>
      <c r="J97" s="183"/>
      <c r="K97" s="183">
        <v>26</v>
      </c>
      <c r="L97" s="183">
        <v>6</v>
      </c>
      <c r="M97" s="183">
        <v>20</v>
      </c>
      <c r="N97" s="183">
        <v>2</v>
      </c>
      <c r="O97" s="183">
        <v>13.22</v>
      </c>
      <c r="P97" s="183">
        <v>0.5</v>
      </c>
      <c r="Q97" s="183"/>
      <c r="R97" s="75"/>
    </row>
    <row r="98" spans="1:18" ht="72" x14ac:dyDescent="0.2">
      <c r="A98" s="175">
        <v>63</v>
      </c>
      <c r="B98" s="178" t="s">
        <v>667</v>
      </c>
      <c r="C98" s="179" t="s">
        <v>668</v>
      </c>
      <c r="D98" s="180" t="s">
        <v>669</v>
      </c>
      <c r="E98" s="184">
        <v>2.5000000000000001E-2</v>
      </c>
      <c r="F98" s="182">
        <v>32528.99</v>
      </c>
      <c r="G98" s="182">
        <v>429.21</v>
      </c>
      <c r="H98" s="182">
        <v>5950.28</v>
      </c>
      <c r="I98" s="182">
        <v>827.17</v>
      </c>
      <c r="J98" s="183"/>
      <c r="K98" s="183">
        <v>813</v>
      </c>
      <c r="L98" s="183">
        <v>11</v>
      </c>
      <c r="M98" s="183">
        <v>149</v>
      </c>
      <c r="N98" s="183">
        <v>21</v>
      </c>
      <c r="O98" s="183">
        <v>37.29</v>
      </c>
      <c r="P98" s="183">
        <v>0.93</v>
      </c>
      <c r="Q98" s="183"/>
      <c r="R98" s="75"/>
    </row>
    <row r="99" spans="1:18" ht="24" x14ac:dyDescent="0.2">
      <c r="A99" s="175">
        <v>64</v>
      </c>
      <c r="B99" s="178" t="s">
        <v>670</v>
      </c>
      <c r="C99" s="179" t="s">
        <v>671</v>
      </c>
      <c r="D99" s="180" t="s">
        <v>672</v>
      </c>
      <c r="E99" s="184">
        <v>0.02</v>
      </c>
      <c r="F99" s="182">
        <v>2017.46</v>
      </c>
      <c r="G99" s="183"/>
      <c r="H99" s="182">
        <v>46.53</v>
      </c>
      <c r="I99" s="182">
        <v>11.16</v>
      </c>
      <c r="J99" s="183"/>
      <c r="K99" s="183">
        <v>40</v>
      </c>
      <c r="L99" s="183"/>
      <c r="M99" s="183">
        <v>1</v>
      </c>
      <c r="N99" s="183"/>
      <c r="O99" s="183"/>
      <c r="P99" s="183"/>
      <c r="Q99" s="183"/>
      <c r="R99" s="75"/>
    </row>
    <row r="100" spans="1:18" ht="60" x14ac:dyDescent="0.2">
      <c r="A100" s="175">
        <v>65</v>
      </c>
      <c r="B100" s="178" t="s">
        <v>673</v>
      </c>
      <c r="C100" s="179" t="s">
        <v>674</v>
      </c>
      <c r="D100" s="180" t="s">
        <v>675</v>
      </c>
      <c r="E100" s="184">
        <v>2.5000000000000001E-2</v>
      </c>
      <c r="F100" s="182">
        <v>55602.96</v>
      </c>
      <c r="G100" s="182">
        <v>518.97</v>
      </c>
      <c r="H100" s="182">
        <v>2984</v>
      </c>
      <c r="I100" s="182">
        <v>322.26</v>
      </c>
      <c r="J100" s="183"/>
      <c r="K100" s="183">
        <v>1390</v>
      </c>
      <c r="L100" s="183">
        <v>13</v>
      </c>
      <c r="M100" s="183">
        <v>75</v>
      </c>
      <c r="N100" s="183">
        <v>8</v>
      </c>
      <c r="O100" s="183">
        <v>38.299999999999997</v>
      </c>
      <c r="P100" s="183">
        <v>0.96</v>
      </c>
      <c r="Q100" s="183"/>
      <c r="R100" s="75"/>
    </row>
    <row r="101" spans="1:18" ht="87" x14ac:dyDescent="0.2">
      <c r="A101" s="175">
        <v>66</v>
      </c>
      <c r="B101" s="178" t="s">
        <v>676</v>
      </c>
      <c r="C101" s="179" t="s">
        <v>677</v>
      </c>
      <c r="D101" s="180" t="s">
        <v>675</v>
      </c>
      <c r="E101" s="181">
        <v>2.5000000000000001E-2</v>
      </c>
      <c r="F101" s="182">
        <v>39009.360000000001</v>
      </c>
      <c r="G101" s="182">
        <v>7.32</v>
      </c>
      <c r="H101" s="182">
        <v>19.920000000000002</v>
      </c>
      <c r="I101" s="183"/>
      <c r="J101" s="183"/>
      <c r="K101" s="183">
        <v>975</v>
      </c>
      <c r="L101" s="183"/>
      <c r="M101" s="183"/>
      <c r="N101" s="183"/>
      <c r="O101" s="183">
        <v>0.54</v>
      </c>
      <c r="P101" s="183">
        <v>0.01</v>
      </c>
      <c r="Q101" s="183"/>
      <c r="R101" s="75"/>
    </row>
    <row r="102" spans="1:18" x14ac:dyDescent="0.2">
      <c r="A102" s="274" t="s">
        <v>678</v>
      </c>
      <c r="B102" s="267"/>
      <c r="C102" s="267"/>
      <c r="D102" s="267"/>
      <c r="E102" s="267"/>
      <c r="F102" s="267"/>
      <c r="G102" s="267"/>
      <c r="H102" s="267"/>
      <c r="I102" s="267"/>
      <c r="J102" s="267"/>
      <c r="K102" s="185">
        <v>12820</v>
      </c>
      <c r="L102" s="183"/>
      <c r="M102" s="183"/>
      <c r="N102" s="183"/>
      <c r="O102" s="183"/>
      <c r="P102" s="185">
        <v>60</v>
      </c>
      <c r="Q102" s="183"/>
      <c r="R102" s="75"/>
    </row>
    <row r="103" spans="1:18" x14ac:dyDescent="0.2">
      <c r="A103" s="276" t="s">
        <v>679</v>
      </c>
      <c r="B103" s="267"/>
      <c r="C103" s="267"/>
      <c r="D103" s="267"/>
      <c r="E103" s="267"/>
      <c r="F103" s="267"/>
      <c r="G103" s="267"/>
      <c r="H103" s="267"/>
      <c r="I103" s="267"/>
      <c r="J103" s="267"/>
      <c r="K103" s="267"/>
      <c r="L103" s="267"/>
      <c r="M103" s="267"/>
      <c r="N103" s="267"/>
      <c r="O103" s="267"/>
      <c r="P103" s="267"/>
      <c r="Q103" s="267"/>
      <c r="R103" s="75"/>
    </row>
    <row r="104" spans="1:18" ht="36" x14ac:dyDescent="0.2">
      <c r="A104" s="175">
        <v>67</v>
      </c>
      <c r="B104" s="178" t="s">
        <v>680</v>
      </c>
      <c r="C104" s="179" t="s">
        <v>681</v>
      </c>
      <c r="D104" s="180" t="s">
        <v>682</v>
      </c>
      <c r="E104" s="181">
        <v>2</v>
      </c>
      <c r="F104" s="182">
        <v>64.59</v>
      </c>
      <c r="G104" s="182">
        <v>64.59</v>
      </c>
      <c r="H104" s="183"/>
      <c r="I104" s="183"/>
      <c r="J104" s="183"/>
      <c r="K104" s="183">
        <v>129</v>
      </c>
      <c r="L104" s="183">
        <v>129</v>
      </c>
      <c r="M104" s="183"/>
      <c r="N104" s="183"/>
      <c r="O104" s="183">
        <v>4</v>
      </c>
      <c r="P104" s="183">
        <v>8</v>
      </c>
      <c r="Q104" s="183"/>
      <c r="R104" s="75"/>
    </row>
    <row r="105" spans="1:18" ht="60" x14ac:dyDescent="0.2">
      <c r="A105" s="175">
        <v>68</v>
      </c>
      <c r="B105" s="178" t="s">
        <v>683</v>
      </c>
      <c r="C105" s="179" t="s">
        <v>684</v>
      </c>
      <c r="D105" s="180" t="s">
        <v>682</v>
      </c>
      <c r="E105" s="181">
        <v>1</v>
      </c>
      <c r="F105" s="182">
        <v>16.149999999999999</v>
      </c>
      <c r="G105" s="182">
        <v>16.149999999999999</v>
      </c>
      <c r="H105" s="183"/>
      <c r="I105" s="183"/>
      <c r="J105" s="183"/>
      <c r="K105" s="183">
        <v>16</v>
      </c>
      <c r="L105" s="183">
        <v>16</v>
      </c>
      <c r="M105" s="183"/>
      <c r="N105" s="183"/>
      <c r="O105" s="183">
        <v>1</v>
      </c>
      <c r="P105" s="183">
        <v>1</v>
      </c>
      <c r="Q105" s="183"/>
      <c r="R105" s="75"/>
    </row>
    <row r="106" spans="1:18" ht="36" x14ac:dyDescent="0.2">
      <c r="A106" s="175">
        <v>69</v>
      </c>
      <c r="B106" s="178" t="s">
        <v>685</v>
      </c>
      <c r="C106" s="179" t="s">
        <v>686</v>
      </c>
      <c r="D106" s="180" t="s">
        <v>687</v>
      </c>
      <c r="E106" s="181">
        <v>2</v>
      </c>
      <c r="F106" s="182">
        <v>18.04</v>
      </c>
      <c r="G106" s="182">
        <v>18.04</v>
      </c>
      <c r="H106" s="183"/>
      <c r="I106" s="183"/>
      <c r="J106" s="183"/>
      <c r="K106" s="183">
        <v>36</v>
      </c>
      <c r="L106" s="183">
        <v>36</v>
      </c>
      <c r="M106" s="183"/>
      <c r="N106" s="183"/>
      <c r="O106" s="183">
        <v>1</v>
      </c>
      <c r="P106" s="183">
        <v>2</v>
      </c>
      <c r="Q106" s="183"/>
      <c r="R106" s="75"/>
    </row>
    <row r="107" spans="1:18" ht="36" x14ac:dyDescent="0.2">
      <c r="A107" s="175">
        <v>72</v>
      </c>
      <c r="B107" s="178" t="s">
        <v>359</v>
      </c>
      <c r="C107" s="179" t="s">
        <v>360</v>
      </c>
      <c r="D107" s="180" t="s">
        <v>361</v>
      </c>
      <c r="E107" s="184">
        <v>10</v>
      </c>
      <c r="F107" s="182">
        <v>27.06</v>
      </c>
      <c r="G107" s="182">
        <v>27.06</v>
      </c>
      <c r="H107" s="183"/>
      <c r="I107" s="183"/>
      <c r="J107" s="183"/>
      <c r="K107" s="183">
        <v>271</v>
      </c>
      <c r="L107" s="183">
        <v>271</v>
      </c>
      <c r="M107" s="183"/>
      <c r="N107" s="183"/>
      <c r="O107" s="183">
        <v>1.5</v>
      </c>
      <c r="P107" s="183">
        <v>15</v>
      </c>
      <c r="Q107" s="183"/>
      <c r="R107" s="75"/>
    </row>
    <row r="108" spans="1:18" ht="36" x14ac:dyDescent="0.2">
      <c r="A108" s="175">
        <v>74</v>
      </c>
      <c r="B108" s="178" t="s">
        <v>362</v>
      </c>
      <c r="C108" s="179" t="s">
        <v>363</v>
      </c>
      <c r="D108" s="180" t="s">
        <v>364</v>
      </c>
      <c r="E108" s="184">
        <v>0.1</v>
      </c>
      <c r="F108" s="182">
        <v>288.64</v>
      </c>
      <c r="G108" s="182">
        <v>288.64</v>
      </c>
      <c r="H108" s="183"/>
      <c r="I108" s="183"/>
      <c r="J108" s="183"/>
      <c r="K108" s="183">
        <v>29</v>
      </c>
      <c r="L108" s="183">
        <v>29</v>
      </c>
      <c r="M108" s="183"/>
      <c r="N108" s="183"/>
      <c r="O108" s="183">
        <v>16</v>
      </c>
      <c r="P108" s="183">
        <v>1.6</v>
      </c>
      <c r="Q108" s="183"/>
      <c r="R108" s="75"/>
    </row>
    <row r="109" spans="1:18" ht="120" x14ac:dyDescent="0.2">
      <c r="A109" s="175">
        <v>75</v>
      </c>
      <c r="B109" s="178" t="s">
        <v>365</v>
      </c>
      <c r="C109" s="179" t="s">
        <v>366</v>
      </c>
      <c r="D109" s="180" t="s">
        <v>367</v>
      </c>
      <c r="E109" s="181">
        <v>17</v>
      </c>
      <c r="F109" s="182">
        <v>7.22</v>
      </c>
      <c r="G109" s="182">
        <v>7.22</v>
      </c>
      <c r="H109" s="183"/>
      <c r="I109" s="183"/>
      <c r="J109" s="183"/>
      <c r="K109" s="183">
        <v>123</v>
      </c>
      <c r="L109" s="183">
        <v>123</v>
      </c>
      <c r="M109" s="183"/>
      <c r="N109" s="183"/>
      <c r="O109" s="183">
        <v>0.4</v>
      </c>
      <c r="P109" s="183">
        <v>6.8</v>
      </c>
      <c r="Q109" s="183"/>
      <c r="R109" s="75"/>
    </row>
    <row r="110" spans="1:18" ht="60" x14ac:dyDescent="0.2">
      <c r="A110" s="175">
        <v>76</v>
      </c>
      <c r="B110" s="178" t="s">
        <v>688</v>
      </c>
      <c r="C110" s="179" t="s">
        <v>689</v>
      </c>
      <c r="D110" s="180" t="s">
        <v>342</v>
      </c>
      <c r="E110" s="181">
        <v>1</v>
      </c>
      <c r="F110" s="182">
        <v>133.47999999999999</v>
      </c>
      <c r="G110" s="182">
        <v>133.47999999999999</v>
      </c>
      <c r="H110" s="183"/>
      <c r="I110" s="183"/>
      <c r="J110" s="183"/>
      <c r="K110" s="183">
        <v>133</v>
      </c>
      <c r="L110" s="183">
        <v>133</v>
      </c>
      <c r="M110" s="183"/>
      <c r="N110" s="183"/>
      <c r="O110" s="183">
        <v>8</v>
      </c>
      <c r="P110" s="183">
        <v>8</v>
      </c>
      <c r="Q110" s="183"/>
      <c r="R110" s="75"/>
    </row>
    <row r="111" spans="1:18" ht="36" x14ac:dyDescent="0.2">
      <c r="A111" s="175">
        <v>78</v>
      </c>
      <c r="B111" s="178" t="s">
        <v>690</v>
      </c>
      <c r="C111" s="179" t="s">
        <v>691</v>
      </c>
      <c r="D111" s="180" t="s">
        <v>692</v>
      </c>
      <c r="E111" s="181">
        <v>1</v>
      </c>
      <c r="F111" s="182">
        <v>36.08</v>
      </c>
      <c r="G111" s="182">
        <v>36.08</v>
      </c>
      <c r="H111" s="183"/>
      <c r="I111" s="183"/>
      <c r="J111" s="183"/>
      <c r="K111" s="183">
        <v>36</v>
      </c>
      <c r="L111" s="183">
        <v>36</v>
      </c>
      <c r="M111" s="183"/>
      <c r="N111" s="183"/>
      <c r="O111" s="183">
        <v>2</v>
      </c>
      <c r="P111" s="183">
        <v>2</v>
      </c>
      <c r="Q111" s="183"/>
      <c r="R111" s="75"/>
    </row>
    <row r="112" spans="1:18" x14ac:dyDescent="0.2">
      <c r="A112" s="274" t="s">
        <v>693</v>
      </c>
      <c r="B112" s="267"/>
      <c r="C112" s="267"/>
      <c r="D112" s="267"/>
      <c r="E112" s="267"/>
      <c r="F112" s="267"/>
      <c r="G112" s="267"/>
      <c r="H112" s="267"/>
      <c r="I112" s="267"/>
      <c r="J112" s="267"/>
      <c r="K112" s="185">
        <v>1726</v>
      </c>
      <c r="L112" s="183"/>
      <c r="M112" s="183"/>
      <c r="N112" s="183"/>
      <c r="O112" s="183"/>
      <c r="P112" s="185">
        <v>46.36</v>
      </c>
      <c r="Q112" s="183"/>
      <c r="R112" s="75"/>
    </row>
    <row r="113" spans="1:18" x14ac:dyDescent="0.2">
      <c r="A113" s="277" t="s">
        <v>246</v>
      </c>
      <c r="B113" s="271"/>
      <c r="C113" s="271"/>
      <c r="D113" s="271"/>
      <c r="E113" s="271"/>
      <c r="F113" s="271"/>
      <c r="G113" s="271"/>
      <c r="H113" s="271"/>
      <c r="I113" s="271"/>
      <c r="J113" s="271"/>
      <c r="K113" s="271"/>
      <c r="L113" s="271"/>
      <c r="M113" s="271"/>
      <c r="N113" s="271"/>
      <c r="O113" s="271"/>
      <c r="P113" s="271"/>
      <c r="Q113" s="271"/>
      <c r="R113" s="75"/>
    </row>
    <row r="114" spans="1:18" x14ac:dyDescent="0.2">
      <c r="A114" s="275" t="s">
        <v>247</v>
      </c>
      <c r="B114" s="267"/>
      <c r="C114" s="267"/>
      <c r="D114" s="267"/>
      <c r="E114" s="267"/>
      <c r="F114" s="267"/>
      <c r="G114" s="267"/>
      <c r="H114" s="267"/>
      <c r="I114" s="267"/>
      <c r="J114" s="267"/>
      <c r="K114" s="182">
        <v>111751</v>
      </c>
      <c r="L114" s="182">
        <v>6075</v>
      </c>
      <c r="M114" s="182">
        <v>12098</v>
      </c>
      <c r="N114" s="182">
        <v>1058</v>
      </c>
      <c r="O114" s="183"/>
      <c r="P114" s="182">
        <v>440.69</v>
      </c>
      <c r="Q114" s="183"/>
      <c r="R114" s="75"/>
    </row>
    <row r="115" spans="1:18" x14ac:dyDescent="0.2">
      <c r="A115" s="275" t="s">
        <v>248</v>
      </c>
      <c r="B115" s="267"/>
      <c r="C115" s="267"/>
      <c r="D115" s="267"/>
      <c r="E115" s="267"/>
      <c r="F115" s="267"/>
      <c r="G115" s="267"/>
      <c r="H115" s="267"/>
      <c r="I115" s="267"/>
      <c r="J115" s="267"/>
      <c r="K115" s="182">
        <v>115941</v>
      </c>
      <c r="L115" s="182">
        <v>7747</v>
      </c>
      <c r="M115" s="182">
        <v>14414</v>
      </c>
      <c r="N115" s="182">
        <v>1307</v>
      </c>
      <c r="O115" s="183"/>
      <c r="P115" s="182">
        <v>539.92999999999995</v>
      </c>
      <c r="Q115" s="183"/>
      <c r="R115" s="75"/>
    </row>
    <row r="116" spans="1:18" x14ac:dyDescent="0.2">
      <c r="A116" s="275" t="s">
        <v>249</v>
      </c>
      <c r="B116" s="267"/>
      <c r="C116" s="267"/>
      <c r="D116" s="267"/>
      <c r="E116" s="267"/>
      <c r="F116" s="267"/>
      <c r="G116" s="267"/>
      <c r="H116" s="267"/>
      <c r="I116" s="267"/>
      <c r="J116" s="267"/>
      <c r="K116" s="183"/>
      <c r="L116" s="183"/>
      <c r="M116" s="183"/>
      <c r="N116" s="183"/>
      <c r="O116" s="183"/>
      <c r="P116" s="183"/>
      <c r="Q116" s="183"/>
      <c r="R116" s="75"/>
    </row>
    <row r="117" spans="1:18" x14ac:dyDescent="0.2">
      <c r="A117" s="275" t="s">
        <v>694</v>
      </c>
      <c r="B117" s="267"/>
      <c r="C117" s="267"/>
      <c r="D117" s="267"/>
      <c r="E117" s="267"/>
      <c r="F117" s="267"/>
      <c r="G117" s="267"/>
      <c r="H117" s="267"/>
      <c r="I117" s="267"/>
      <c r="J117" s="267"/>
      <c r="K117" s="182">
        <v>307</v>
      </c>
      <c r="L117" s="182">
        <v>261</v>
      </c>
      <c r="M117" s="182">
        <v>45</v>
      </c>
      <c r="N117" s="182">
        <v>45</v>
      </c>
      <c r="O117" s="183"/>
      <c r="P117" s="183"/>
      <c r="Q117" s="183"/>
      <c r="R117" s="75"/>
    </row>
    <row r="118" spans="1:18" x14ac:dyDescent="0.2">
      <c r="A118" s="275" t="s">
        <v>695</v>
      </c>
      <c r="B118" s="267"/>
      <c r="C118" s="267"/>
      <c r="D118" s="267"/>
      <c r="E118" s="267"/>
      <c r="F118" s="267"/>
      <c r="G118" s="267"/>
      <c r="H118" s="267"/>
      <c r="I118" s="267"/>
      <c r="J118" s="267"/>
      <c r="K118" s="182">
        <v>202</v>
      </c>
      <c r="L118" s="183"/>
      <c r="M118" s="183"/>
      <c r="N118" s="183"/>
      <c r="O118" s="183"/>
      <c r="P118" s="183"/>
      <c r="Q118" s="183"/>
      <c r="R118" s="75"/>
    </row>
    <row r="119" spans="1:18" x14ac:dyDescent="0.2">
      <c r="A119" s="275" t="s">
        <v>696</v>
      </c>
      <c r="B119" s="267"/>
      <c r="C119" s="267"/>
      <c r="D119" s="267"/>
      <c r="E119" s="267"/>
      <c r="F119" s="267"/>
      <c r="G119" s="267"/>
      <c r="H119" s="267"/>
      <c r="I119" s="267"/>
      <c r="J119" s="267"/>
      <c r="K119" s="182">
        <v>2248</v>
      </c>
      <c r="L119" s="182">
        <v>1158</v>
      </c>
      <c r="M119" s="182">
        <v>1090</v>
      </c>
      <c r="N119" s="182">
        <v>102</v>
      </c>
      <c r="O119" s="183"/>
      <c r="P119" s="182">
        <v>81.956000000000003</v>
      </c>
      <c r="Q119" s="183"/>
      <c r="R119" s="75"/>
    </row>
    <row r="120" spans="1:18" x14ac:dyDescent="0.2">
      <c r="A120" s="275" t="s">
        <v>697</v>
      </c>
      <c r="B120" s="267"/>
      <c r="C120" s="267"/>
      <c r="D120" s="267"/>
      <c r="E120" s="267"/>
      <c r="F120" s="267"/>
      <c r="G120" s="267"/>
      <c r="H120" s="267"/>
      <c r="I120" s="267"/>
      <c r="J120" s="267"/>
      <c r="K120" s="182">
        <v>1397</v>
      </c>
      <c r="L120" s="182">
        <v>217</v>
      </c>
      <c r="M120" s="182">
        <v>1180</v>
      </c>
      <c r="N120" s="182">
        <v>101</v>
      </c>
      <c r="O120" s="183"/>
      <c r="P120" s="182">
        <v>15.3195</v>
      </c>
      <c r="Q120" s="183"/>
      <c r="R120" s="75"/>
    </row>
    <row r="121" spans="1:18" x14ac:dyDescent="0.2">
      <c r="A121" s="275" t="s">
        <v>698</v>
      </c>
      <c r="B121" s="267"/>
      <c r="C121" s="267"/>
      <c r="D121" s="267"/>
      <c r="E121" s="267"/>
      <c r="F121" s="267"/>
      <c r="G121" s="267"/>
      <c r="H121" s="267"/>
      <c r="I121" s="267"/>
      <c r="J121" s="267"/>
      <c r="K121" s="182">
        <v>109</v>
      </c>
      <c r="L121" s="182">
        <v>109</v>
      </c>
      <c r="M121" s="183"/>
      <c r="N121" s="183"/>
      <c r="O121" s="183"/>
      <c r="P121" s="182">
        <v>5.9939999999999998</v>
      </c>
      <c r="Q121" s="183"/>
      <c r="R121" s="75"/>
    </row>
    <row r="122" spans="1:18" x14ac:dyDescent="0.2">
      <c r="A122" s="275" t="s">
        <v>699</v>
      </c>
      <c r="B122" s="267"/>
      <c r="C122" s="267"/>
      <c r="D122" s="267"/>
      <c r="E122" s="267"/>
      <c r="F122" s="267"/>
      <c r="G122" s="267"/>
      <c r="H122" s="267"/>
      <c r="I122" s="267"/>
      <c r="J122" s="267"/>
      <c r="K122" s="182">
        <v>137</v>
      </c>
      <c r="L122" s="182">
        <v>137</v>
      </c>
      <c r="M122" s="183"/>
      <c r="N122" s="183"/>
      <c r="O122" s="183"/>
      <c r="P122" s="182">
        <v>7.5585000000000004</v>
      </c>
      <c r="Q122" s="183"/>
      <c r="R122" s="75"/>
    </row>
    <row r="123" spans="1:18" x14ac:dyDescent="0.2">
      <c r="A123" s="275" t="s">
        <v>700</v>
      </c>
      <c r="B123" s="267"/>
      <c r="C123" s="267"/>
      <c r="D123" s="267"/>
      <c r="E123" s="267"/>
      <c r="F123" s="267"/>
      <c r="G123" s="267"/>
      <c r="H123" s="267"/>
      <c r="I123" s="267"/>
      <c r="J123" s="267"/>
      <c r="K123" s="182">
        <v>-210</v>
      </c>
      <c r="L123" s="182">
        <v>-210</v>
      </c>
      <c r="M123" s="183"/>
      <c r="N123" s="183"/>
      <c r="O123" s="183"/>
      <c r="P123" s="182">
        <v>-11.59</v>
      </c>
      <c r="Q123" s="183"/>
      <c r="R123" s="75"/>
    </row>
    <row r="124" spans="1:18" x14ac:dyDescent="0.2">
      <c r="A124" s="275" t="s">
        <v>120</v>
      </c>
      <c r="B124" s="267"/>
      <c r="C124" s="267"/>
      <c r="D124" s="267"/>
      <c r="E124" s="267"/>
      <c r="F124" s="267"/>
      <c r="G124" s="267"/>
      <c r="H124" s="267"/>
      <c r="I124" s="267"/>
      <c r="J124" s="267"/>
      <c r="K124" s="182">
        <v>8492</v>
      </c>
      <c r="L124" s="183"/>
      <c r="M124" s="183"/>
      <c r="N124" s="183"/>
      <c r="O124" s="183"/>
      <c r="P124" s="183"/>
      <c r="Q124" s="183"/>
      <c r="R124" s="75"/>
    </row>
    <row r="125" spans="1:18" x14ac:dyDescent="0.2">
      <c r="A125" s="275" t="s">
        <v>249</v>
      </c>
      <c r="B125" s="267"/>
      <c r="C125" s="267"/>
      <c r="D125" s="267"/>
      <c r="E125" s="267"/>
      <c r="F125" s="267"/>
      <c r="G125" s="267"/>
      <c r="H125" s="267"/>
      <c r="I125" s="267"/>
      <c r="J125" s="267"/>
      <c r="K125" s="183"/>
      <c r="L125" s="183"/>
      <c r="M125" s="183"/>
      <c r="N125" s="183"/>
      <c r="O125" s="183"/>
      <c r="P125" s="183"/>
      <c r="Q125" s="183"/>
      <c r="R125" s="75"/>
    </row>
    <row r="126" spans="1:18" x14ac:dyDescent="0.2">
      <c r="A126" s="275" t="s">
        <v>701</v>
      </c>
      <c r="B126" s="267"/>
      <c r="C126" s="267"/>
      <c r="D126" s="267"/>
      <c r="E126" s="267"/>
      <c r="F126" s="267"/>
      <c r="G126" s="267"/>
      <c r="H126" s="267"/>
      <c r="I126" s="267"/>
      <c r="J126" s="267"/>
      <c r="K126" s="182">
        <v>547</v>
      </c>
      <c r="L126" s="183"/>
      <c r="M126" s="183"/>
      <c r="N126" s="183"/>
      <c r="O126" s="183"/>
      <c r="P126" s="183"/>
      <c r="Q126" s="183"/>
      <c r="R126" s="75"/>
    </row>
    <row r="127" spans="1:18" x14ac:dyDescent="0.2">
      <c r="A127" s="275" t="s">
        <v>702</v>
      </c>
      <c r="B127" s="267"/>
      <c r="C127" s="267"/>
      <c r="D127" s="267"/>
      <c r="E127" s="267"/>
      <c r="F127" s="267"/>
      <c r="G127" s="267"/>
      <c r="H127" s="267"/>
      <c r="I127" s="267"/>
      <c r="J127" s="267"/>
      <c r="K127" s="182">
        <v>237</v>
      </c>
      <c r="L127" s="183"/>
      <c r="M127" s="183"/>
      <c r="N127" s="183"/>
      <c r="O127" s="183"/>
      <c r="P127" s="183"/>
      <c r="Q127" s="183"/>
      <c r="R127" s="75"/>
    </row>
    <row r="128" spans="1:18" x14ac:dyDescent="0.2">
      <c r="A128" s="275" t="s">
        <v>703</v>
      </c>
      <c r="B128" s="267"/>
      <c r="C128" s="267"/>
      <c r="D128" s="267"/>
      <c r="E128" s="267"/>
      <c r="F128" s="267"/>
      <c r="G128" s="267"/>
      <c r="H128" s="267"/>
      <c r="I128" s="267"/>
      <c r="J128" s="267"/>
      <c r="K128" s="182">
        <v>7050</v>
      </c>
      <c r="L128" s="183"/>
      <c r="M128" s="183"/>
      <c r="N128" s="183"/>
      <c r="O128" s="183"/>
      <c r="P128" s="183"/>
      <c r="Q128" s="183"/>
      <c r="R128" s="75"/>
    </row>
    <row r="129" spans="1:18" x14ac:dyDescent="0.2">
      <c r="A129" s="275" t="s">
        <v>704</v>
      </c>
      <c r="B129" s="267"/>
      <c r="C129" s="267"/>
      <c r="D129" s="267"/>
      <c r="E129" s="267"/>
      <c r="F129" s="267"/>
      <c r="G129" s="267"/>
      <c r="H129" s="267"/>
      <c r="I129" s="267"/>
      <c r="J129" s="267"/>
      <c r="K129" s="182">
        <v>485</v>
      </c>
      <c r="L129" s="183"/>
      <c r="M129" s="183"/>
      <c r="N129" s="183"/>
      <c r="O129" s="183"/>
      <c r="P129" s="183"/>
      <c r="Q129" s="183"/>
      <c r="R129" s="75"/>
    </row>
    <row r="130" spans="1:18" x14ac:dyDescent="0.2">
      <c r="A130" s="275" t="s">
        <v>705</v>
      </c>
      <c r="B130" s="267"/>
      <c r="C130" s="267"/>
      <c r="D130" s="267"/>
      <c r="E130" s="267"/>
      <c r="F130" s="267"/>
      <c r="G130" s="267"/>
      <c r="H130" s="267"/>
      <c r="I130" s="267"/>
      <c r="J130" s="267"/>
      <c r="K130" s="182">
        <v>173</v>
      </c>
      <c r="L130" s="183"/>
      <c r="M130" s="183"/>
      <c r="N130" s="183"/>
      <c r="O130" s="183"/>
      <c r="P130" s="183"/>
      <c r="Q130" s="183"/>
      <c r="R130" s="75"/>
    </row>
    <row r="131" spans="1:18" x14ac:dyDescent="0.2">
      <c r="A131" s="275" t="s">
        <v>121</v>
      </c>
      <c r="B131" s="267"/>
      <c r="C131" s="267"/>
      <c r="D131" s="267"/>
      <c r="E131" s="267"/>
      <c r="F131" s="267"/>
      <c r="G131" s="267"/>
      <c r="H131" s="267"/>
      <c r="I131" s="267"/>
      <c r="J131" s="267"/>
      <c r="K131" s="182">
        <v>5723</v>
      </c>
      <c r="L131" s="183"/>
      <c r="M131" s="183"/>
      <c r="N131" s="183"/>
      <c r="O131" s="183"/>
      <c r="P131" s="183"/>
      <c r="Q131" s="183"/>
      <c r="R131" s="75"/>
    </row>
    <row r="132" spans="1:18" x14ac:dyDescent="0.2">
      <c r="A132" s="275" t="s">
        <v>249</v>
      </c>
      <c r="B132" s="267"/>
      <c r="C132" s="267"/>
      <c r="D132" s="267"/>
      <c r="E132" s="267"/>
      <c r="F132" s="267"/>
      <c r="G132" s="267"/>
      <c r="H132" s="267"/>
      <c r="I132" s="267"/>
      <c r="J132" s="267"/>
      <c r="K132" s="183"/>
      <c r="L132" s="183"/>
      <c r="M132" s="183"/>
      <c r="N132" s="183"/>
      <c r="O132" s="183"/>
      <c r="P132" s="183"/>
      <c r="Q132" s="183"/>
      <c r="R132" s="75"/>
    </row>
    <row r="133" spans="1:18" x14ac:dyDescent="0.2">
      <c r="A133" s="275" t="s">
        <v>706</v>
      </c>
      <c r="B133" s="267"/>
      <c r="C133" s="267"/>
      <c r="D133" s="267"/>
      <c r="E133" s="267"/>
      <c r="F133" s="267"/>
      <c r="G133" s="267"/>
      <c r="H133" s="267"/>
      <c r="I133" s="267"/>
      <c r="J133" s="267"/>
      <c r="K133" s="182">
        <v>337</v>
      </c>
      <c r="L133" s="183"/>
      <c r="M133" s="183"/>
      <c r="N133" s="183"/>
      <c r="O133" s="183"/>
      <c r="P133" s="183"/>
      <c r="Q133" s="183"/>
      <c r="R133" s="75"/>
    </row>
    <row r="134" spans="1:18" x14ac:dyDescent="0.2">
      <c r="A134" s="275" t="s">
        <v>707</v>
      </c>
      <c r="B134" s="267"/>
      <c r="C134" s="267"/>
      <c r="D134" s="267"/>
      <c r="E134" s="267"/>
      <c r="F134" s="267"/>
      <c r="G134" s="267"/>
      <c r="H134" s="267"/>
      <c r="I134" s="267"/>
      <c r="J134" s="267"/>
      <c r="K134" s="182">
        <v>133</v>
      </c>
      <c r="L134" s="183"/>
      <c r="M134" s="183"/>
      <c r="N134" s="183"/>
      <c r="O134" s="183"/>
      <c r="P134" s="183"/>
      <c r="Q134" s="183"/>
      <c r="R134" s="75"/>
    </row>
    <row r="135" spans="1:18" x14ac:dyDescent="0.2">
      <c r="A135" s="275" t="s">
        <v>708</v>
      </c>
      <c r="B135" s="267"/>
      <c r="C135" s="267"/>
      <c r="D135" s="267"/>
      <c r="E135" s="267"/>
      <c r="F135" s="267"/>
      <c r="G135" s="267"/>
      <c r="H135" s="267"/>
      <c r="I135" s="267"/>
      <c r="J135" s="267"/>
      <c r="K135" s="182">
        <v>63</v>
      </c>
      <c r="L135" s="183"/>
      <c r="M135" s="183"/>
      <c r="N135" s="183"/>
      <c r="O135" s="183"/>
      <c r="P135" s="183"/>
      <c r="Q135" s="183"/>
      <c r="R135" s="75"/>
    </row>
    <row r="136" spans="1:18" x14ac:dyDescent="0.2">
      <c r="A136" s="275" t="s">
        <v>709</v>
      </c>
      <c r="B136" s="267"/>
      <c r="C136" s="267"/>
      <c r="D136" s="267"/>
      <c r="E136" s="267"/>
      <c r="F136" s="267"/>
      <c r="G136" s="267"/>
      <c r="H136" s="267"/>
      <c r="I136" s="267"/>
      <c r="J136" s="267"/>
      <c r="K136" s="182">
        <v>4742</v>
      </c>
      <c r="L136" s="183"/>
      <c r="M136" s="183"/>
      <c r="N136" s="183"/>
      <c r="O136" s="183"/>
      <c r="P136" s="183"/>
      <c r="Q136" s="183"/>
      <c r="R136" s="75"/>
    </row>
    <row r="137" spans="1:18" x14ac:dyDescent="0.2">
      <c r="A137" s="275" t="s">
        <v>710</v>
      </c>
      <c r="B137" s="267"/>
      <c r="C137" s="267"/>
      <c r="D137" s="267"/>
      <c r="E137" s="267"/>
      <c r="F137" s="267"/>
      <c r="G137" s="267"/>
      <c r="H137" s="267"/>
      <c r="I137" s="267"/>
      <c r="J137" s="267"/>
      <c r="K137" s="182">
        <v>332</v>
      </c>
      <c r="L137" s="183"/>
      <c r="M137" s="183"/>
      <c r="N137" s="183"/>
      <c r="O137" s="183"/>
      <c r="P137" s="183"/>
      <c r="Q137" s="183"/>
      <c r="R137" s="75"/>
    </row>
    <row r="138" spans="1:18" x14ac:dyDescent="0.2">
      <c r="A138" s="275" t="s">
        <v>711</v>
      </c>
      <c r="B138" s="267"/>
      <c r="C138" s="267"/>
      <c r="D138" s="267"/>
      <c r="E138" s="267"/>
      <c r="F138" s="267"/>
      <c r="G138" s="267"/>
      <c r="H138" s="267"/>
      <c r="I138" s="267"/>
      <c r="J138" s="267"/>
      <c r="K138" s="182">
        <v>116</v>
      </c>
      <c r="L138" s="183"/>
      <c r="M138" s="183"/>
      <c r="N138" s="183"/>
      <c r="O138" s="183"/>
      <c r="P138" s="183"/>
      <c r="Q138" s="183"/>
      <c r="R138" s="75"/>
    </row>
    <row r="139" spans="1:18" x14ac:dyDescent="0.2">
      <c r="A139" s="274" t="s">
        <v>502</v>
      </c>
      <c r="B139" s="267"/>
      <c r="C139" s="267"/>
      <c r="D139" s="267"/>
      <c r="E139" s="267"/>
      <c r="F139" s="267"/>
      <c r="G139" s="267"/>
      <c r="H139" s="267"/>
      <c r="I139" s="267"/>
      <c r="J139" s="267"/>
      <c r="K139" s="183"/>
      <c r="L139" s="183"/>
      <c r="M139" s="183"/>
      <c r="N139" s="183"/>
      <c r="O139" s="183"/>
      <c r="P139" s="183"/>
      <c r="Q139" s="183"/>
      <c r="R139" s="75"/>
    </row>
    <row r="140" spans="1:18" x14ac:dyDescent="0.2">
      <c r="A140" s="275" t="s">
        <v>712</v>
      </c>
      <c r="B140" s="267"/>
      <c r="C140" s="267"/>
      <c r="D140" s="267"/>
      <c r="E140" s="267"/>
      <c r="F140" s="267"/>
      <c r="G140" s="267"/>
      <c r="H140" s="267"/>
      <c r="I140" s="267"/>
      <c r="J140" s="267"/>
      <c r="K140" s="182">
        <v>15261</v>
      </c>
      <c r="L140" s="183"/>
      <c r="M140" s="183"/>
      <c r="N140" s="183"/>
      <c r="O140" s="183"/>
      <c r="P140" s="182">
        <v>60</v>
      </c>
      <c r="Q140" s="183"/>
      <c r="R140" s="75"/>
    </row>
    <row r="141" spans="1:18" x14ac:dyDescent="0.2">
      <c r="A141" s="275" t="s">
        <v>713</v>
      </c>
      <c r="B141" s="267"/>
      <c r="C141" s="267"/>
      <c r="D141" s="267"/>
      <c r="E141" s="267"/>
      <c r="F141" s="267"/>
      <c r="G141" s="267"/>
      <c r="H141" s="267"/>
      <c r="I141" s="267"/>
      <c r="J141" s="267"/>
      <c r="K141" s="182">
        <v>101480</v>
      </c>
      <c r="L141" s="183"/>
      <c r="M141" s="183"/>
      <c r="N141" s="183"/>
      <c r="O141" s="183"/>
      <c r="P141" s="182">
        <v>433.57</v>
      </c>
      <c r="Q141" s="183"/>
      <c r="R141" s="75"/>
    </row>
    <row r="142" spans="1:18" x14ac:dyDescent="0.2">
      <c r="A142" s="275" t="s">
        <v>714</v>
      </c>
      <c r="B142" s="267"/>
      <c r="C142" s="267"/>
      <c r="D142" s="267"/>
      <c r="E142" s="267"/>
      <c r="F142" s="267"/>
      <c r="G142" s="267"/>
      <c r="H142" s="267"/>
      <c r="I142" s="267"/>
      <c r="J142" s="267"/>
      <c r="K142" s="182">
        <v>11689</v>
      </c>
      <c r="L142" s="183"/>
      <c r="M142" s="183"/>
      <c r="N142" s="183"/>
      <c r="O142" s="183"/>
      <c r="P142" s="183"/>
      <c r="Q142" s="183"/>
      <c r="R142" s="75"/>
    </row>
    <row r="143" spans="1:18" x14ac:dyDescent="0.2">
      <c r="A143" s="275" t="s">
        <v>715</v>
      </c>
      <c r="B143" s="267"/>
      <c r="C143" s="267"/>
      <c r="D143" s="267"/>
      <c r="E143" s="267"/>
      <c r="F143" s="267"/>
      <c r="G143" s="267"/>
      <c r="H143" s="267"/>
      <c r="I143" s="267"/>
      <c r="J143" s="267"/>
      <c r="K143" s="182">
        <v>1726</v>
      </c>
      <c r="L143" s="183"/>
      <c r="M143" s="183"/>
      <c r="N143" s="183"/>
      <c r="O143" s="183"/>
      <c r="P143" s="182">
        <v>46.36</v>
      </c>
      <c r="Q143" s="183"/>
      <c r="R143" s="75"/>
    </row>
    <row r="144" spans="1:18" x14ac:dyDescent="0.2">
      <c r="A144" s="275" t="s">
        <v>271</v>
      </c>
      <c r="B144" s="267"/>
      <c r="C144" s="267"/>
      <c r="D144" s="267"/>
      <c r="E144" s="267"/>
      <c r="F144" s="267"/>
      <c r="G144" s="267"/>
      <c r="H144" s="267"/>
      <c r="I144" s="267"/>
      <c r="J144" s="267"/>
      <c r="K144" s="182">
        <v>130156</v>
      </c>
      <c r="L144" s="183"/>
      <c r="M144" s="183"/>
      <c r="N144" s="183"/>
      <c r="O144" s="183"/>
      <c r="P144" s="182">
        <v>539.92999999999995</v>
      </c>
      <c r="Q144" s="183"/>
      <c r="R144" s="75"/>
    </row>
    <row r="145" spans="1:18" x14ac:dyDescent="0.2">
      <c r="A145" s="275" t="s">
        <v>272</v>
      </c>
      <c r="B145" s="267"/>
      <c r="C145" s="267"/>
      <c r="D145" s="267"/>
      <c r="E145" s="267"/>
      <c r="F145" s="267"/>
      <c r="G145" s="267"/>
      <c r="H145" s="267"/>
      <c r="I145" s="267"/>
      <c r="J145" s="267"/>
      <c r="K145" s="183"/>
      <c r="L145" s="183"/>
      <c r="M145" s="183"/>
      <c r="N145" s="183"/>
      <c r="O145" s="183"/>
      <c r="P145" s="183"/>
      <c r="Q145" s="183"/>
      <c r="R145" s="75"/>
    </row>
    <row r="146" spans="1:18" x14ac:dyDescent="0.2">
      <c r="A146" s="275" t="s">
        <v>273</v>
      </c>
      <c r="B146" s="267"/>
      <c r="C146" s="267"/>
      <c r="D146" s="267"/>
      <c r="E146" s="267"/>
      <c r="F146" s="267"/>
      <c r="G146" s="267"/>
      <c r="H146" s="267"/>
      <c r="I146" s="267"/>
      <c r="J146" s="267"/>
      <c r="K146" s="182">
        <v>82091</v>
      </c>
      <c r="L146" s="183"/>
      <c r="M146" s="183"/>
      <c r="N146" s="183"/>
      <c r="O146" s="183"/>
      <c r="P146" s="183"/>
      <c r="Q146" s="183"/>
      <c r="R146" s="75"/>
    </row>
    <row r="147" spans="1:18" x14ac:dyDescent="0.2">
      <c r="A147" s="275" t="s">
        <v>274</v>
      </c>
      <c r="B147" s="267"/>
      <c r="C147" s="267"/>
      <c r="D147" s="267"/>
      <c r="E147" s="267"/>
      <c r="F147" s="267"/>
      <c r="G147" s="267"/>
      <c r="H147" s="267"/>
      <c r="I147" s="267"/>
      <c r="J147" s="267"/>
      <c r="K147" s="182">
        <f>14414-N115</f>
        <v>13107</v>
      </c>
      <c r="L147" s="183"/>
      <c r="M147" s="183"/>
      <c r="N147" s="183"/>
      <c r="O147" s="183"/>
      <c r="P147" s="183"/>
      <c r="Q147" s="183"/>
      <c r="R147" s="75"/>
    </row>
    <row r="148" spans="1:18" x14ac:dyDescent="0.2">
      <c r="A148" s="275" t="s">
        <v>275</v>
      </c>
      <c r="B148" s="267"/>
      <c r="C148" s="267"/>
      <c r="D148" s="267"/>
      <c r="E148" s="267"/>
      <c r="F148" s="267"/>
      <c r="G148" s="267"/>
      <c r="H148" s="267"/>
      <c r="I148" s="267"/>
      <c r="J148" s="267"/>
      <c r="K148" s="182">
        <v>9054</v>
      </c>
      <c r="L148" s="183"/>
      <c r="M148" s="183"/>
      <c r="N148" s="183"/>
      <c r="O148" s="183"/>
      <c r="P148" s="183"/>
      <c r="Q148" s="183"/>
      <c r="R148" s="75"/>
    </row>
    <row r="149" spans="1:18" x14ac:dyDescent="0.2">
      <c r="A149" s="275" t="s">
        <v>716</v>
      </c>
      <c r="B149" s="267"/>
      <c r="C149" s="267"/>
      <c r="D149" s="267"/>
      <c r="E149" s="267"/>
      <c r="F149" s="267"/>
      <c r="G149" s="267"/>
      <c r="H149" s="267"/>
      <c r="I149" s="267"/>
      <c r="J149" s="267"/>
      <c r="K149" s="182">
        <v>11689</v>
      </c>
      <c r="L149" s="183"/>
      <c r="M149" s="183"/>
      <c r="N149" s="183"/>
      <c r="O149" s="183"/>
      <c r="P149" s="183"/>
      <c r="Q149" s="183"/>
      <c r="R149" s="75"/>
    </row>
    <row r="150" spans="1:18" x14ac:dyDescent="0.2">
      <c r="A150" s="275" t="s">
        <v>276</v>
      </c>
      <c r="B150" s="267"/>
      <c r="C150" s="267"/>
      <c r="D150" s="267"/>
      <c r="E150" s="267"/>
      <c r="F150" s="267"/>
      <c r="G150" s="267"/>
      <c r="H150" s="267"/>
      <c r="I150" s="267"/>
      <c r="J150" s="267"/>
      <c r="K150" s="182">
        <v>8492</v>
      </c>
      <c r="L150" s="183"/>
      <c r="M150" s="183"/>
      <c r="N150" s="183"/>
      <c r="O150" s="183"/>
      <c r="P150" s="183"/>
      <c r="Q150" s="183"/>
      <c r="R150" s="75"/>
    </row>
    <row r="151" spans="1:18" x14ac:dyDescent="0.2">
      <c r="A151" s="275" t="s">
        <v>277</v>
      </c>
      <c r="B151" s="267"/>
      <c r="C151" s="267"/>
      <c r="D151" s="267"/>
      <c r="E151" s="267"/>
      <c r="F151" s="267"/>
      <c r="G151" s="267"/>
      <c r="H151" s="267"/>
      <c r="I151" s="267"/>
      <c r="J151" s="267"/>
      <c r="K151" s="182">
        <v>5723</v>
      </c>
      <c r="L151" s="183"/>
      <c r="M151" s="183"/>
      <c r="N151" s="183"/>
      <c r="O151" s="183"/>
      <c r="P151" s="183"/>
      <c r="Q151" s="183"/>
      <c r="R151" s="75"/>
    </row>
    <row r="152" spans="1:18" x14ac:dyDescent="0.2">
      <c r="A152" s="274" t="s">
        <v>278</v>
      </c>
      <c r="B152" s="267"/>
      <c r="C152" s="267"/>
      <c r="D152" s="267"/>
      <c r="E152" s="267"/>
      <c r="F152" s="267"/>
      <c r="G152" s="267"/>
      <c r="H152" s="267"/>
      <c r="I152" s="267"/>
      <c r="J152" s="267"/>
      <c r="K152" s="185">
        <v>130156</v>
      </c>
      <c r="L152" s="183"/>
      <c r="M152" s="183"/>
      <c r="N152" s="183"/>
      <c r="O152" s="183"/>
      <c r="P152" s="185">
        <v>539.92999999999995</v>
      </c>
      <c r="Q152" s="183"/>
      <c r="R152" s="75"/>
    </row>
    <row r="153" spans="1:18" x14ac:dyDescent="0.2">
      <c r="A153" s="137"/>
      <c r="B153" s="172"/>
      <c r="C153" s="134"/>
      <c r="D153" s="135"/>
      <c r="E153" s="211"/>
      <c r="F153" s="131"/>
      <c r="G153" s="131"/>
      <c r="H153" s="131"/>
      <c r="I153" s="131"/>
      <c r="J153" s="131"/>
      <c r="K153" s="131"/>
      <c r="L153" s="131"/>
      <c r="M153" s="131"/>
      <c r="N153" s="131"/>
      <c r="O153" s="131"/>
      <c r="P153" s="131"/>
      <c r="Q153" s="131"/>
      <c r="R153" s="75"/>
    </row>
    <row r="154" spans="1:18" x14ac:dyDescent="0.2">
      <c r="A154" s="198"/>
      <c r="B154" s="106" t="s">
        <v>717</v>
      </c>
      <c r="C154" s="106"/>
      <c r="D154" s="106"/>
      <c r="E154" s="106"/>
      <c r="F154" s="106"/>
      <c r="G154" s="106"/>
      <c r="H154" s="106"/>
      <c r="I154" s="106" t="s">
        <v>718</v>
      </c>
      <c r="J154" s="106"/>
      <c r="K154" s="106"/>
      <c r="L154" s="106"/>
      <c r="M154" s="106"/>
      <c r="N154" s="139"/>
      <c r="O154" s="139"/>
      <c r="P154" s="139"/>
    </row>
    <row r="155" spans="1:18" x14ac:dyDescent="0.2">
      <c r="A155" s="198"/>
      <c r="B155" s="148"/>
      <c r="C155" s="205"/>
      <c r="D155" s="147"/>
      <c r="E155" s="148"/>
      <c r="F155" s="148"/>
      <c r="G155" s="205"/>
      <c r="H155" s="138"/>
      <c r="I155" s="106" t="s">
        <v>719</v>
      </c>
      <c r="J155" s="106"/>
      <c r="K155" s="106"/>
      <c r="L155" s="106"/>
      <c r="M155" s="106"/>
      <c r="N155" s="139"/>
      <c r="O155" s="139"/>
      <c r="P155" s="139"/>
    </row>
  </sheetData>
  <mergeCells count="75">
    <mergeCell ref="J17:K17"/>
    <mergeCell ref="E1:I1"/>
    <mergeCell ref="D10:J10"/>
    <mergeCell ref="J14:K14"/>
    <mergeCell ref="J15:K15"/>
    <mergeCell ref="J16:K16"/>
    <mergeCell ref="J18:K18"/>
    <mergeCell ref="J19:K19"/>
    <mergeCell ref="J20:K20"/>
    <mergeCell ref="A24:A26"/>
    <mergeCell ref="B24:B26"/>
    <mergeCell ref="C24:C26"/>
    <mergeCell ref="D24:D26"/>
    <mergeCell ref="E24:E26"/>
    <mergeCell ref="F24:I24"/>
    <mergeCell ref="J24:N24"/>
    <mergeCell ref="A83:J83"/>
    <mergeCell ref="O24:O26"/>
    <mergeCell ref="P24:P26"/>
    <mergeCell ref="Q24:Q26"/>
    <mergeCell ref="F25:F26"/>
    <mergeCell ref="G25:I25"/>
    <mergeCell ref="J25:J26"/>
    <mergeCell ref="K25:K26"/>
    <mergeCell ref="L25:N25"/>
    <mergeCell ref="A28:Q28"/>
    <mergeCell ref="A33:J33"/>
    <mergeCell ref="A34:Q34"/>
    <mergeCell ref="A67:J67"/>
    <mergeCell ref="A68:Q68"/>
    <mergeCell ref="A119:J119"/>
    <mergeCell ref="A84:Q84"/>
    <mergeCell ref="A95:Q95"/>
    <mergeCell ref="A102:J102"/>
    <mergeCell ref="A103:Q103"/>
    <mergeCell ref="A112:J112"/>
    <mergeCell ref="A113:Q113"/>
    <mergeCell ref="A114:J114"/>
    <mergeCell ref="A115:J115"/>
    <mergeCell ref="A116:J116"/>
    <mergeCell ref="A117:J117"/>
    <mergeCell ref="A118:J118"/>
    <mergeCell ref="A131:J131"/>
    <mergeCell ref="A120:J120"/>
    <mergeCell ref="A121:J121"/>
    <mergeCell ref="A122:J122"/>
    <mergeCell ref="A123:J123"/>
    <mergeCell ref="A124:J124"/>
    <mergeCell ref="A125:J125"/>
    <mergeCell ref="A126:J126"/>
    <mergeCell ref="A127:J127"/>
    <mergeCell ref="A128:J128"/>
    <mergeCell ref="A129:J129"/>
    <mergeCell ref="A130:J130"/>
    <mergeCell ref="A143:J143"/>
    <mergeCell ref="A132:J132"/>
    <mergeCell ref="A133:J133"/>
    <mergeCell ref="A134:J134"/>
    <mergeCell ref="A135:J135"/>
    <mergeCell ref="A136:J136"/>
    <mergeCell ref="A137:J137"/>
    <mergeCell ref="A138:J138"/>
    <mergeCell ref="A139:J139"/>
    <mergeCell ref="A140:J140"/>
    <mergeCell ref="A141:J141"/>
    <mergeCell ref="A142:J142"/>
    <mergeCell ref="A150:J150"/>
    <mergeCell ref="A151:J151"/>
    <mergeCell ref="A152:J152"/>
    <mergeCell ref="A144:J144"/>
    <mergeCell ref="A145:J145"/>
    <mergeCell ref="A146:J146"/>
    <mergeCell ref="A147:J147"/>
    <mergeCell ref="A148:J148"/>
    <mergeCell ref="A149:J14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Q109"/>
  <sheetViews>
    <sheetView workbookViewId="0">
      <selection activeCell="N29" sqref="N29"/>
    </sheetView>
  </sheetViews>
  <sheetFormatPr defaultRowHeight="12.75" x14ac:dyDescent="0.2"/>
  <sheetData>
    <row r="1" spans="1:17" x14ac:dyDescent="0.2">
      <c r="A1" s="65" t="s">
        <v>36</v>
      </c>
      <c r="B1" s="66"/>
      <c r="C1" s="67"/>
      <c r="D1" s="207"/>
      <c r="E1" s="258" t="s">
        <v>1</v>
      </c>
      <c r="F1" s="258"/>
      <c r="G1" s="258"/>
      <c r="H1" s="258"/>
      <c r="I1" s="258"/>
      <c r="J1" s="70"/>
      <c r="K1" s="70"/>
      <c r="L1" s="70"/>
      <c r="M1" s="65" t="s">
        <v>38</v>
      </c>
      <c r="N1" s="70"/>
      <c r="O1" s="70"/>
      <c r="P1" s="70"/>
    </row>
    <row r="2" spans="1:17" x14ac:dyDescent="0.2">
      <c r="A2" s="73"/>
      <c r="B2" s="66"/>
      <c r="C2" s="67"/>
      <c r="D2" s="68"/>
      <c r="E2" s="68"/>
      <c r="F2" s="70"/>
      <c r="G2" s="208" t="s">
        <v>39</v>
      </c>
      <c r="H2" s="70"/>
      <c r="I2" s="70"/>
      <c r="J2" s="70"/>
      <c r="K2" s="70"/>
      <c r="L2" s="70"/>
      <c r="M2" s="73" t="s">
        <v>386</v>
      </c>
      <c r="N2" s="70"/>
      <c r="O2" s="70"/>
      <c r="P2" s="70"/>
    </row>
    <row r="3" spans="1:17" x14ac:dyDescent="0.2">
      <c r="A3" s="73"/>
      <c r="B3" s="66"/>
      <c r="C3" s="67"/>
      <c r="D3" s="68"/>
      <c r="E3" s="68"/>
      <c r="F3" s="70"/>
      <c r="G3" s="208"/>
      <c r="H3" s="70"/>
      <c r="I3" s="70"/>
      <c r="J3" s="70"/>
      <c r="K3" s="70"/>
      <c r="L3" s="73"/>
      <c r="M3" s="73" t="s">
        <v>520</v>
      </c>
      <c r="N3" s="70"/>
      <c r="O3" s="70"/>
      <c r="P3" s="70"/>
    </row>
    <row r="4" spans="1:17" x14ac:dyDescent="0.2">
      <c r="A4" s="73" t="s">
        <v>41</v>
      </c>
      <c r="B4" s="66"/>
      <c r="C4" s="67"/>
      <c r="D4" s="68"/>
      <c r="E4" s="68"/>
      <c r="F4" s="70"/>
      <c r="G4" s="70"/>
      <c r="H4" s="70"/>
      <c r="I4" s="70"/>
      <c r="J4" s="70"/>
      <c r="K4" s="70"/>
      <c r="L4" s="70"/>
      <c r="M4" s="73" t="s">
        <v>41</v>
      </c>
      <c r="N4" s="70"/>
      <c r="O4" s="70"/>
      <c r="P4" s="70"/>
    </row>
    <row r="5" spans="1:17" x14ac:dyDescent="0.2">
      <c r="A5" s="73" t="s">
        <v>43</v>
      </c>
      <c r="B5" s="66"/>
      <c r="C5" s="67"/>
      <c r="D5" s="68"/>
      <c r="E5" s="68"/>
      <c r="F5" s="70"/>
      <c r="G5" s="70"/>
      <c r="H5" s="70"/>
      <c r="I5" s="70"/>
      <c r="J5" s="70"/>
      <c r="K5" s="70"/>
      <c r="L5" s="70"/>
      <c r="M5" s="73" t="s">
        <v>45</v>
      </c>
      <c r="N5" s="70"/>
      <c r="O5" s="70"/>
      <c r="P5" s="70"/>
    </row>
    <row r="6" spans="1:17" x14ac:dyDescent="0.2">
      <c r="A6" s="77"/>
      <c r="B6" s="66"/>
      <c r="C6" s="68"/>
      <c r="D6" s="75"/>
      <c r="E6" s="70"/>
      <c r="F6" s="70"/>
      <c r="G6" s="78" t="s">
        <v>734</v>
      </c>
      <c r="H6" s="78"/>
      <c r="I6" s="78"/>
      <c r="J6" s="70"/>
      <c r="K6" s="70"/>
      <c r="L6" s="70"/>
      <c r="M6" s="70"/>
      <c r="N6" s="70"/>
      <c r="O6" s="70"/>
      <c r="P6" s="70"/>
      <c r="Q6" s="75"/>
    </row>
    <row r="7" spans="1:17" x14ac:dyDescent="0.2">
      <c r="A7" s="77"/>
      <c r="B7" s="66"/>
      <c r="C7" s="68"/>
      <c r="D7" s="75"/>
      <c r="E7" s="70"/>
      <c r="F7" s="70"/>
      <c r="G7" s="77" t="s">
        <v>47</v>
      </c>
      <c r="H7" s="77"/>
      <c r="I7" s="77"/>
      <c r="J7" s="70"/>
      <c r="K7" s="70"/>
      <c r="L7" s="70"/>
      <c r="M7" s="70"/>
      <c r="N7" s="70"/>
      <c r="O7" s="70"/>
      <c r="P7" s="70"/>
      <c r="Q7" s="75"/>
    </row>
    <row r="8" spans="1:17" x14ac:dyDescent="0.2">
      <c r="A8" s="77"/>
      <c r="B8" s="66"/>
      <c r="C8" s="68"/>
      <c r="D8" s="75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</row>
    <row r="9" spans="1:17" x14ac:dyDescent="0.2">
      <c r="A9" s="77"/>
      <c r="B9" s="66"/>
      <c r="C9" s="156" t="s">
        <v>48</v>
      </c>
      <c r="D9" s="158" t="s">
        <v>735</v>
      </c>
      <c r="E9" s="69"/>
      <c r="F9" s="69"/>
      <c r="G9" s="159"/>
      <c r="H9" s="69"/>
      <c r="I9" s="69"/>
      <c r="J9" s="69"/>
      <c r="K9" s="70"/>
      <c r="L9" s="70"/>
      <c r="M9" s="70"/>
      <c r="N9" s="70"/>
      <c r="O9" s="70"/>
      <c r="P9" s="70"/>
    </row>
    <row r="10" spans="1:17" x14ac:dyDescent="0.2">
      <c r="A10" s="77"/>
      <c r="B10" s="66"/>
      <c r="C10" s="156"/>
      <c r="D10" s="258" t="s">
        <v>736</v>
      </c>
      <c r="E10" s="258"/>
      <c r="F10" s="258"/>
      <c r="G10" s="258"/>
      <c r="H10" s="258"/>
      <c r="I10" s="258"/>
      <c r="J10" s="258"/>
      <c r="K10" s="70"/>
      <c r="L10" s="70"/>
      <c r="M10" s="70"/>
      <c r="N10" s="70"/>
      <c r="O10" s="70"/>
      <c r="P10" s="70"/>
      <c r="Q10" s="75"/>
    </row>
    <row r="11" spans="1:17" x14ac:dyDescent="0.2">
      <c r="A11" s="77"/>
      <c r="B11" s="66"/>
      <c r="C11" s="68"/>
      <c r="D11" s="162"/>
      <c r="E11" s="163"/>
      <c r="F11" s="163"/>
      <c r="G11" s="74" t="s">
        <v>51</v>
      </c>
      <c r="H11" s="74"/>
      <c r="I11" s="74"/>
      <c r="J11" s="163"/>
      <c r="K11" s="164"/>
      <c r="L11" s="70"/>
      <c r="M11" s="70"/>
      <c r="N11" s="70"/>
      <c r="O11" s="70"/>
      <c r="P11" s="70"/>
    </row>
    <row r="12" spans="1:17" x14ac:dyDescent="0.2">
      <c r="A12" s="165"/>
      <c r="B12" s="166"/>
      <c r="C12" s="68"/>
      <c r="D12" s="75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5"/>
    </row>
    <row r="13" spans="1:17" x14ac:dyDescent="0.2">
      <c r="A13" s="77"/>
      <c r="B13" s="66"/>
      <c r="C13" s="68"/>
      <c r="D13" s="106" t="s">
        <v>737</v>
      </c>
      <c r="E13" s="70"/>
      <c r="F13" s="70"/>
      <c r="G13" s="70"/>
      <c r="H13" s="106"/>
      <c r="I13" s="106"/>
      <c r="J13" s="106"/>
      <c r="K13" s="70"/>
      <c r="L13" s="70"/>
      <c r="M13" s="70"/>
      <c r="N13" s="98" t="s">
        <v>53</v>
      </c>
      <c r="O13" s="99"/>
      <c r="P13" s="99"/>
      <c r="Q13" s="70"/>
    </row>
    <row r="14" spans="1:17" x14ac:dyDescent="0.2">
      <c r="A14" s="77"/>
      <c r="B14" s="66"/>
      <c r="C14" s="68"/>
      <c r="D14" s="106" t="s">
        <v>288</v>
      </c>
      <c r="E14" s="70"/>
      <c r="F14" s="70"/>
      <c r="G14" s="70"/>
      <c r="H14" s="106"/>
      <c r="I14" s="106"/>
      <c r="J14" s="282" t="s">
        <v>738</v>
      </c>
      <c r="K14" s="260"/>
      <c r="L14" s="73" t="s">
        <v>56</v>
      </c>
      <c r="M14" s="70"/>
      <c r="N14" s="102" t="s">
        <v>526</v>
      </c>
      <c r="O14" s="99"/>
      <c r="P14" s="103">
        <f>P15+P16+P17</f>
        <v>298.26755000000003</v>
      </c>
      <c r="Q14" s="75"/>
    </row>
    <row r="15" spans="1:17" x14ac:dyDescent="0.2">
      <c r="A15" s="77"/>
      <c r="B15" s="66"/>
      <c r="C15" s="68"/>
      <c r="D15" s="106" t="s">
        <v>290</v>
      </c>
      <c r="E15" s="70"/>
      <c r="F15" s="70"/>
      <c r="G15" s="70"/>
      <c r="H15" s="106"/>
      <c r="I15" s="106"/>
      <c r="J15" s="282" t="s">
        <v>739</v>
      </c>
      <c r="K15" s="260"/>
      <c r="L15" s="73" t="s">
        <v>56</v>
      </c>
      <c r="M15" s="70"/>
      <c r="N15" s="102" t="s">
        <v>57</v>
      </c>
      <c r="O15" s="99"/>
      <c r="P15" s="103">
        <f>16.925*5.98</f>
        <v>101.21150000000002</v>
      </c>
      <c r="Q15" s="75"/>
    </row>
    <row r="16" spans="1:17" x14ac:dyDescent="0.2">
      <c r="A16" s="77"/>
      <c r="B16" s="66"/>
      <c r="C16" s="68"/>
      <c r="D16" s="106" t="s">
        <v>292</v>
      </c>
      <c r="E16" s="70"/>
      <c r="F16" s="70"/>
      <c r="G16" s="70"/>
      <c r="H16" s="106"/>
      <c r="I16" s="106"/>
      <c r="J16" s="282" t="s">
        <v>740</v>
      </c>
      <c r="K16" s="260"/>
      <c r="L16" s="73" t="s">
        <v>56</v>
      </c>
      <c r="M16" s="70"/>
      <c r="N16" s="102" t="s">
        <v>57</v>
      </c>
      <c r="O16" s="99"/>
      <c r="P16" s="103">
        <f>1.971*5.98</f>
        <v>11.786580000000001</v>
      </c>
      <c r="Q16" s="75"/>
    </row>
    <row r="17" spans="1:17" x14ac:dyDescent="0.2">
      <c r="A17" s="77"/>
      <c r="B17" s="66"/>
      <c r="C17" s="68"/>
      <c r="D17" s="106" t="s">
        <v>531</v>
      </c>
      <c r="E17" s="70"/>
      <c r="F17" s="70"/>
      <c r="G17" s="70"/>
      <c r="H17" s="106"/>
      <c r="I17" s="106"/>
      <c r="J17" s="282" t="s">
        <v>741</v>
      </c>
      <c r="K17" s="260"/>
      <c r="L17" s="73" t="s">
        <v>56</v>
      </c>
      <c r="M17" s="70"/>
      <c r="N17" s="102" t="s">
        <v>533</v>
      </c>
      <c r="O17" s="99"/>
      <c r="P17" s="103">
        <f>4.21*44.007</f>
        <v>185.26946999999998</v>
      </c>
      <c r="Q17" s="75"/>
    </row>
    <row r="18" spans="1:17" x14ac:dyDescent="0.2">
      <c r="A18" s="77"/>
      <c r="B18" s="66"/>
      <c r="C18" s="68"/>
      <c r="D18" s="106" t="s">
        <v>534</v>
      </c>
      <c r="E18" s="70"/>
      <c r="F18" s="70"/>
      <c r="G18" s="70"/>
      <c r="H18" s="106"/>
      <c r="I18" s="106"/>
      <c r="J18" s="282" t="s">
        <v>742</v>
      </c>
      <c r="K18" s="260"/>
      <c r="L18" s="73" t="s">
        <v>56</v>
      </c>
      <c r="M18" s="70"/>
      <c r="N18" s="102" t="s">
        <v>57</v>
      </c>
      <c r="O18" s="99"/>
      <c r="P18" s="103">
        <f>3.035*5.98</f>
        <v>18.149300000000004</v>
      </c>
      <c r="Q18" s="75"/>
    </row>
    <row r="19" spans="1:17" x14ac:dyDescent="0.2">
      <c r="A19" s="77"/>
      <c r="B19" s="66"/>
      <c r="C19" s="68"/>
      <c r="D19" s="106" t="s">
        <v>60</v>
      </c>
      <c r="E19" s="70"/>
      <c r="F19" s="70"/>
      <c r="G19" s="70"/>
      <c r="H19" s="106"/>
      <c r="I19" s="106"/>
      <c r="J19" s="282" t="s">
        <v>743</v>
      </c>
      <c r="K19" s="260"/>
      <c r="L19" s="73" t="s">
        <v>62</v>
      </c>
      <c r="M19" s="70"/>
      <c r="N19" s="70"/>
      <c r="O19" s="70"/>
      <c r="P19" s="70"/>
      <c r="Q19" s="75"/>
    </row>
    <row r="20" spans="1:17" x14ac:dyDescent="0.2">
      <c r="A20" s="154"/>
      <c r="B20" s="145"/>
      <c r="C20" s="171"/>
      <c r="D20" s="106" t="s">
        <v>537</v>
      </c>
      <c r="E20" s="106"/>
      <c r="F20" s="106"/>
      <c r="G20" s="106"/>
      <c r="H20" s="106"/>
      <c r="I20" s="106"/>
      <c r="J20" s="106"/>
      <c r="K20" s="217">
        <f>K96/1000</f>
        <v>9.6270000000000007</v>
      </c>
      <c r="L20" s="106" t="s">
        <v>398</v>
      </c>
      <c r="M20" s="138"/>
      <c r="N20" s="102" t="s">
        <v>57</v>
      </c>
      <c r="O20" s="169"/>
      <c r="P20" s="103">
        <f>K20*5.98</f>
        <v>57.569460000000007</v>
      </c>
      <c r="Q20" s="170"/>
    </row>
    <row r="21" spans="1:17" x14ac:dyDescent="0.2">
      <c r="A21" s="154"/>
      <c r="B21" s="145"/>
      <c r="C21" s="171"/>
      <c r="D21" s="109" t="s">
        <v>64</v>
      </c>
      <c r="E21" s="106"/>
      <c r="F21" s="106"/>
      <c r="G21" s="106"/>
      <c r="H21" s="106"/>
      <c r="I21" s="106"/>
      <c r="J21" s="106"/>
      <c r="K21" s="106"/>
      <c r="L21" s="106"/>
      <c r="M21" s="138"/>
      <c r="N21" s="138"/>
      <c r="O21" s="138"/>
      <c r="P21" s="138"/>
    </row>
    <row r="22" spans="1:17" x14ac:dyDescent="0.2">
      <c r="A22" s="77"/>
      <c r="B22" s="66"/>
      <c r="C22" s="67"/>
      <c r="D22" s="68"/>
      <c r="E22" s="77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5"/>
    </row>
    <row r="23" spans="1:17" x14ac:dyDescent="0.2">
      <c r="A23" s="278" t="s">
        <v>65</v>
      </c>
      <c r="B23" s="284" t="s">
        <v>538</v>
      </c>
      <c r="C23" s="278" t="s">
        <v>67</v>
      </c>
      <c r="D23" s="278" t="s">
        <v>68</v>
      </c>
      <c r="E23" s="278" t="s">
        <v>69</v>
      </c>
      <c r="F23" s="278" t="s">
        <v>70</v>
      </c>
      <c r="G23" s="279"/>
      <c r="H23" s="279"/>
      <c r="I23" s="279"/>
      <c r="J23" s="278" t="s">
        <v>71</v>
      </c>
      <c r="K23" s="290"/>
      <c r="L23" s="290"/>
      <c r="M23" s="290"/>
      <c r="N23" s="290"/>
      <c r="O23" s="278" t="s">
        <v>72</v>
      </c>
      <c r="P23" s="278" t="s">
        <v>73</v>
      </c>
      <c r="Q23" s="289" t="s">
        <v>539</v>
      </c>
    </row>
    <row r="24" spans="1:17" x14ac:dyDescent="0.2">
      <c r="A24" s="279"/>
      <c r="B24" s="285"/>
      <c r="C24" s="286"/>
      <c r="D24" s="278"/>
      <c r="E24" s="278"/>
      <c r="F24" s="278" t="s">
        <v>0</v>
      </c>
      <c r="G24" s="278" t="s">
        <v>76</v>
      </c>
      <c r="H24" s="279"/>
      <c r="I24" s="279"/>
      <c r="J24" s="278" t="s">
        <v>540</v>
      </c>
      <c r="K24" s="278" t="s">
        <v>0</v>
      </c>
      <c r="L24" s="278" t="s">
        <v>76</v>
      </c>
      <c r="M24" s="279"/>
      <c r="N24" s="279"/>
      <c r="O24" s="278"/>
      <c r="P24" s="278"/>
      <c r="Q24" s="289"/>
    </row>
    <row r="25" spans="1:17" x14ac:dyDescent="0.2">
      <c r="A25" s="279"/>
      <c r="B25" s="285"/>
      <c r="C25" s="286"/>
      <c r="D25" s="278"/>
      <c r="E25" s="278"/>
      <c r="F25" s="279"/>
      <c r="G25" s="214" t="s">
        <v>77</v>
      </c>
      <c r="H25" s="214" t="s">
        <v>78</v>
      </c>
      <c r="I25" s="214" t="s">
        <v>79</v>
      </c>
      <c r="J25" s="286"/>
      <c r="K25" s="279"/>
      <c r="L25" s="214" t="s">
        <v>77</v>
      </c>
      <c r="M25" s="214" t="s">
        <v>78</v>
      </c>
      <c r="N25" s="214" t="s">
        <v>79</v>
      </c>
      <c r="O25" s="278"/>
      <c r="P25" s="278"/>
      <c r="Q25" s="289"/>
    </row>
    <row r="26" spans="1:17" x14ac:dyDescent="0.2">
      <c r="A26" s="175">
        <v>1</v>
      </c>
      <c r="B26" s="216">
        <v>2</v>
      </c>
      <c r="C26" s="214">
        <v>3</v>
      </c>
      <c r="D26" s="214">
        <v>4</v>
      </c>
      <c r="E26" s="180">
        <v>5</v>
      </c>
      <c r="F26" s="215">
        <v>6</v>
      </c>
      <c r="G26" s="215">
        <v>7</v>
      </c>
      <c r="H26" s="215">
        <v>8</v>
      </c>
      <c r="I26" s="215">
        <v>9</v>
      </c>
      <c r="J26" s="215">
        <v>10</v>
      </c>
      <c r="K26" s="215">
        <v>11</v>
      </c>
      <c r="L26" s="215">
        <v>12</v>
      </c>
      <c r="M26" s="215">
        <v>13</v>
      </c>
      <c r="N26" s="215">
        <v>14</v>
      </c>
      <c r="O26" s="215">
        <v>15</v>
      </c>
      <c r="P26" s="215">
        <v>16</v>
      </c>
      <c r="Q26" s="215">
        <v>17</v>
      </c>
    </row>
    <row r="27" spans="1:17" x14ac:dyDescent="0.2">
      <c r="A27" s="276" t="s">
        <v>80</v>
      </c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7"/>
    </row>
    <row r="28" spans="1:17" ht="192" x14ac:dyDescent="0.2">
      <c r="A28" s="175">
        <v>1</v>
      </c>
      <c r="B28" s="178" t="s">
        <v>638</v>
      </c>
      <c r="C28" s="218" t="s">
        <v>639</v>
      </c>
      <c r="D28" s="180" t="s">
        <v>640</v>
      </c>
      <c r="E28" s="184">
        <v>0.03</v>
      </c>
      <c r="F28" s="182">
        <v>4796.33</v>
      </c>
      <c r="G28" s="182">
        <v>145.29</v>
      </c>
      <c r="H28" s="182">
        <v>4651.04</v>
      </c>
      <c r="I28" s="182">
        <v>489.16</v>
      </c>
      <c r="J28" s="183"/>
      <c r="K28" s="183">
        <v>144</v>
      </c>
      <c r="L28" s="183">
        <v>4</v>
      </c>
      <c r="M28" s="183">
        <v>140</v>
      </c>
      <c r="N28" s="183">
        <v>15</v>
      </c>
      <c r="O28" s="183">
        <v>13.22</v>
      </c>
      <c r="P28" s="183">
        <v>0.4</v>
      </c>
      <c r="Q28" s="183"/>
    </row>
    <row r="29" spans="1:17" ht="144" x14ac:dyDescent="0.2">
      <c r="A29" s="175">
        <v>2</v>
      </c>
      <c r="B29" s="178" t="s">
        <v>641</v>
      </c>
      <c r="C29" s="218" t="s">
        <v>744</v>
      </c>
      <c r="D29" s="180" t="s">
        <v>109</v>
      </c>
      <c r="E29" s="184">
        <v>8.9999999999999993E-3</v>
      </c>
      <c r="F29" s="182">
        <v>1692.46</v>
      </c>
      <c r="G29" s="182">
        <v>1692.46</v>
      </c>
      <c r="H29" s="183"/>
      <c r="I29" s="183"/>
      <c r="J29" s="183"/>
      <c r="K29" s="183">
        <v>15</v>
      </c>
      <c r="L29" s="183">
        <v>15</v>
      </c>
      <c r="M29" s="183"/>
      <c r="N29" s="183"/>
      <c r="O29" s="183">
        <v>154</v>
      </c>
      <c r="P29" s="183">
        <v>1.39</v>
      </c>
      <c r="Q29" s="183"/>
    </row>
    <row r="30" spans="1:17" ht="84" x14ac:dyDescent="0.2">
      <c r="A30" s="175">
        <v>3</v>
      </c>
      <c r="B30" s="178" t="s">
        <v>745</v>
      </c>
      <c r="C30" s="218" t="s">
        <v>746</v>
      </c>
      <c r="D30" s="180" t="s">
        <v>747</v>
      </c>
      <c r="E30" s="184">
        <v>4</v>
      </c>
      <c r="F30" s="182">
        <v>70.78</v>
      </c>
      <c r="G30" s="182">
        <v>70.78</v>
      </c>
      <c r="H30" s="183"/>
      <c r="I30" s="183"/>
      <c r="J30" s="183"/>
      <c r="K30" s="183">
        <v>283</v>
      </c>
      <c r="L30" s="183">
        <v>283</v>
      </c>
      <c r="M30" s="183"/>
      <c r="N30" s="183"/>
      <c r="O30" s="183">
        <v>6.44</v>
      </c>
      <c r="P30" s="183">
        <v>25.76</v>
      </c>
      <c r="Q30" s="183"/>
    </row>
    <row r="31" spans="1:17" ht="339" x14ac:dyDescent="0.2">
      <c r="A31" s="175">
        <v>4</v>
      </c>
      <c r="B31" s="178" t="s">
        <v>748</v>
      </c>
      <c r="C31" s="218" t="s">
        <v>749</v>
      </c>
      <c r="D31" s="180" t="s">
        <v>750</v>
      </c>
      <c r="E31" s="184">
        <v>0.18529999999999999</v>
      </c>
      <c r="F31" s="182">
        <v>2821.81</v>
      </c>
      <c r="G31" s="182">
        <v>1063.48</v>
      </c>
      <c r="H31" s="182">
        <v>1758.33</v>
      </c>
      <c r="I31" s="182">
        <v>208.97</v>
      </c>
      <c r="J31" s="183"/>
      <c r="K31" s="183">
        <v>523</v>
      </c>
      <c r="L31" s="183">
        <v>197</v>
      </c>
      <c r="M31" s="183">
        <v>326</v>
      </c>
      <c r="N31" s="183">
        <v>39</v>
      </c>
      <c r="O31" s="183">
        <v>83.21</v>
      </c>
      <c r="P31" s="183">
        <v>15.42</v>
      </c>
      <c r="Q31" s="183"/>
    </row>
    <row r="32" spans="1:17" ht="280.5" x14ac:dyDescent="0.2">
      <c r="A32" s="175">
        <v>5</v>
      </c>
      <c r="B32" s="178" t="s">
        <v>113</v>
      </c>
      <c r="C32" s="218" t="s">
        <v>751</v>
      </c>
      <c r="D32" s="180" t="s">
        <v>115</v>
      </c>
      <c r="E32" s="184">
        <v>13</v>
      </c>
      <c r="F32" s="182">
        <v>47.28</v>
      </c>
      <c r="G32" s="182">
        <v>47.28</v>
      </c>
      <c r="H32" s="183"/>
      <c r="I32" s="183"/>
      <c r="J32" s="183"/>
      <c r="K32" s="183">
        <v>615</v>
      </c>
      <c r="L32" s="183">
        <v>615</v>
      </c>
      <c r="M32" s="183"/>
      <c r="N32" s="183"/>
      <c r="O32" s="183"/>
      <c r="P32" s="183"/>
      <c r="Q32" s="183"/>
    </row>
    <row r="33" spans="1:17" ht="409.5" x14ac:dyDescent="0.2">
      <c r="A33" s="175">
        <v>6</v>
      </c>
      <c r="B33" s="178" t="s">
        <v>116</v>
      </c>
      <c r="C33" s="218" t="s">
        <v>752</v>
      </c>
      <c r="D33" s="180" t="s">
        <v>115</v>
      </c>
      <c r="E33" s="181">
        <v>13</v>
      </c>
      <c r="F33" s="182">
        <v>25.55</v>
      </c>
      <c r="G33" s="183"/>
      <c r="H33" s="182">
        <v>25.55</v>
      </c>
      <c r="I33" s="183"/>
      <c r="J33" s="183"/>
      <c r="K33" s="183">
        <v>332</v>
      </c>
      <c r="L33" s="183"/>
      <c r="M33" s="183">
        <v>332</v>
      </c>
      <c r="N33" s="183"/>
      <c r="O33" s="183"/>
      <c r="P33" s="183"/>
      <c r="Q33" s="183"/>
    </row>
    <row r="34" spans="1:17" x14ac:dyDescent="0.2">
      <c r="A34" s="274" t="s">
        <v>753</v>
      </c>
      <c r="B34" s="267"/>
      <c r="C34" s="267"/>
      <c r="D34" s="267"/>
      <c r="E34" s="267"/>
      <c r="F34" s="267"/>
      <c r="G34" s="267"/>
      <c r="H34" s="267"/>
      <c r="I34" s="267"/>
      <c r="J34" s="267"/>
      <c r="K34" s="185">
        <v>3108</v>
      </c>
      <c r="L34" s="183"/>
      <c r="M34" s="183"/>
      <c r="N34" s="183"/>
      <c r="O34" s="183"/>
      <c r="P34" s="185">
        <v>45.55</v>
      </c>
      <c r="Q34" s="183"/>
    </row>
    <row r="35" spans="1:17" x14ac:dyDescent="0.2">
      <c r="A35" s="276" t="s">
        <v>754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</row>
    <row r="36" spans="1:17" ht="96" x14ac:dyDescent="0.2">
      <c r="A36" s="175">
        <v>7</v>
      </c>
      <c r="B36" s="178" t="s">
        <v>755</v>
      </c>
      <c r="C36" s="218" t="s">
        <v>756</v>
      </c>
      <c r="D36" s="180" t="s">
        <v>757</v>
      </c>
      <c r="E36" s="184">
        <v>1.6E-2</v>
      </c>
      <c r="F36" s="182">
        <v>1636.02</v>
      </c>
      <c r="G36" s="182">
        <v>117.4</v>
      </c>
      <c r="H36" s="182">
        <v>26.91</v>
      </c>
      <c r="I36" s="182">
        <v>5.47</v>
      </c>
      <c r="J36" s="183"/>
      <c r="K36" s="183">
        <v>26</v>
      </c>
      <c r="L36" s="183">
        <v>2</v>
      </c>
      <c r="M36" s="183"/>
      <c r="N36" s="183"/>
      <c r="O36" s="183">
        <v>10.199999999999999</v>
      </c>
      <c r="P36" s="183">
        <v>0.16</v>
      </c>
      <c r="Q36" s="183"/>
    </row>
    <row r="37" spans="1:17" ht="96" x14ac:dyDescent="0.2">
      <c r="A37" s="175">
        <v>8</v>
      </c>
      <c r="B37" s="178" t="s">
        <v>758</v>
      </c>
      <c r="C37" s="218" t="s">
        <v>759</v>
      </c>
      <c r="D37" s="180" t="s">
        <v>760</v>
      </c>
      <c r="E37" s="184">
        <v>4.0000000000000001E-3</v>
      </c>
      <c r="F37" s="182">
        <v>151685.85</v>
      </c>
      <c r="G37" s="182">
        <v>3707.57</v>
      </c>
      <c r="H37" s="182">
        <v>4856.62</v>
      </c>
      <c r="I37" s="182">
        <v>734.71</v>
      </c>
      <c r="J37" s="183"/>
      <c r="K37" s="183">
        <v>607</v>
      </c>
      <c r="L37" s="183">
        <v>15</v>
      </c>
      <c r="M37" s="183">
        <v>19</v>
      </c>
      <c r="N37" s="183">
        <v>3</v>
      </c>
      <c r="O37" s="183">
        <v>286.52</v>
      </c>
      <c r="P37" s="183">
        <v>1.1499999999999999</v>
      </c>
      <c r="Q37" s="183"/>
    </row>
    <row r="38" spans="1:17" ht="144" x14ac:dyDescent="0.2">
      <c r="A38" s="175">
        <v>9</v>
      </c>
      <c r="B38" s="178" t="s">
        <v>761</v>
      </c>
      <c r="C38" s="218" t="s">
        <v>762</v>
      </c>
      <c r="D38" s="180" t="s">
        <v>760</v>
      </c>
      <c r="E38" s="184">
        <v>2.5000000000000001E-3</v>
      </c>
      <c r="F38" s="182">
        <v>31824.14</v>
      </c>
      <c r="G38" s="182">
        <v>2718.01</v>
      </c>
      <c r="H38" s="182">
        <v>2653.22</v>
      </c>
      <c r="I38" s="182">
        <v>413.62</v>
      </c>
      <c r="J38" s="183"/>
      <c r="K38" s="183">
        <v>80</v>
      </c>
      <c r="L38" s="183">
        <v>7</v>
      </c>
      <c r="M38" s="183">
        <v>7</v>
      </c>
      <c r="N38" s="183">
        <v>1</v>
      </c>
      <c r="O38" s="183">
        <v>207.64</v>
      </c>
      <c r="P38" s="183">
        <v>0.52</v>
      </c>
      <c r="Q38" s="183"/>
    </row>
    <row r="39" spans="1:17" ht="132" x14ac:dyDescent="0.2">
      <c r="A39" s="175">
        <v>10</v>
      </c>
      <c r="B39" s="178" t="s">
        <v>763</v>
      </c>
      <c r="C39" s="218" t="s">
        <v>764</v>
      </c>
      <c r="D39" s="180" t="s">
        <v>760</v>
      </c>
      <c r="E39" s="181">
        <v>4.0000000000000001E-3</v>
      </c>
      <c r="F39" s="182">
        <v>22587.29</v>
      </c>
      <c r="G39" s="182">
        <v>2626.9</v>
      </c>
      <c r="H39" s="182">
        <v>2351.91</v>
      </c>
      <c r="I39" s="182">
        <v>366.36</v>
      </c>
      <c r="J39" s="183"/>
      <c r="K39" s="183">
        <v>90</v>
      </c>
      <c r="L39" s="183">
        <v>11</v>
      </c>
      <c r="M39" s="183">
        <v>9</v>
      </c>
      <c r="N39" s="183">
        <v>1</v>
      </c>
      <c r="O39" s="183">
        <v>200.68</v>
      </c>
      <c r="P39" s="183">
        <v>0.8</v>
      </c>
      <c r="Q39" s="183"/>
    </row>
    <row r="40" spans="1:17" ht="96" x14ac:dyDescent="0.2">
      <c r="A40" s="175">
        <v>11</v>
      </c>
      <c r="B40" s="178" t="s">
        <v>765</v>
      </c>
      <c r="C40" s="218" t="s">
        <v>766</v>
      </c>
      <c r="D40" s="180" t="s">
        <v>767</v>
      </c>
      <c r="E40" s="184">
        <v>4.2700000000000002E-2</v>
      </c>
      <c r="F40" s="182">
        <v>10595.26</v>
      </c>
      <c r="G40" s="182">
        <v>453.26</v>
      </c>
      <c r="H40" s="182">
        <v>416.5</v>
      </c>
      <c r="I40" s="182">
        <v>36.950000000000003</v>
      </c>
      <c r="J40" s="183"/>
      <c r="K40" s="183">
        <v>452</v>
      </c>
      <c r="L40" s="183">
        <v>19</v>
      </c>
      <c r="M40" s="183">
        <v>18</v>
      </c>
      <c r="N40" s="183">
        <v>2</v>
      </c>
      <c r="O40" s="183">
        <v>37.74</v>
      </c>
      <c r="P40" s="183">
        <v>1.61</v>
      </c>
      <c r="Q40" s="183"/>
    </row>
    <row r="41" spans="1:17" ht="132" x14ac:dyDescent="0.2">
      <c r="A41" s="175">
        <v>12</v>
      </c>
      <c r="B41" s="178" t="s">
        <v>768</v>
      </c>
      <c r="C41" s="218" t="s">
        <v>769</v>
      </c>
      <c r="D41" s="180" t="s">
        <v>426</v>
      </c>
      <c r="E41" s="181">
        <v>2</v>
      </c>
      <c r="F41" s="182">
        <v>279.29000000000002</v>
      </c>
      <c r="G41" s="182">
        <v>215.22</v>
      </c>
      <c r="H41" s="183"/>
      <c r="I41" s="183"/>
      <c r="J41" s="183"/>
      <c r="K41" s="183">
        <v>559</v>
      </c>
      <c r="L41" s="183">
        <v>430</v>
      </c>
      <c r="M41" s="183"/>
      <c r="N41" s="183"/>
      <c r="O41" s="183">
        <v>16.84</v>
      </c>
      <c r="P41" s="183">
        <v>33.68</v>
      </c>
      <c r="Q41" s="183"/>
    </row>
    <row r="42" spans="1:17" ht="60" x14ac:dyDescent="0.2">
      <c r="A42" s="175">
        <v>13</v>
      </c>
      <c r="B42" s="178" t="s">
        <v>770</v>
      </c>
      <c r="C42" s="218" t="s">
        <v>771</v>
      </c>
      <c r="D42" s="180" t="s">
        <v>772</v>
      </c>
      <c r="E42" s="184">
        <v>4.4999999999999998E-2</v>
      </c>
      <c r="F42" s="182">
        <v>1396.8</v>
      </c>
      <c r="G42" s="182">
        <v>1243.08</v>
      </c>
      <c r="H42" s="183"/>
      <c r="I42" s="183"/>
      <c r="J42" s="183"/>
      <c r="K42" s="183">
        <v>63</v>
      </c>
      <c r="L42" s="183">
        <v>56</v>
      </c>
      <c r="M42" s="183"/>
      <c r="N42" s="183"/>
      <c r="O42" s="183">
        <v>108</v>
      </c>
      <c r="P42" s="183">
        <v>4.8600000000000003</v>
      </c>
      <c r="Q42" s="183"/>
    </row>
    <row r="43" spans="1:17" ht="96" x14ac:dyDescent="0.2">
      <c r="A43" s="175">
        <v>14</v>
      </c>
      <c r="B43" s="178" t="s">
        <v>773</v>
      </c>
      <c r="C43" s="218" t="s">
        <v>774</v>
      </c>
      <c r="D43" s="180" t="s">
        <v>760</v>
      </c>
      <c r="E43" s="184">
        <v>4.4999999999999997E-3</v>
      </c>
      <c r="F43" s="182">
        <v>1319.34</v>
      </c>
      <c r="G43" s="182">
        <v>779.45</v>
      </c>
      <c r="H43" s="183"/>
      <c r="I43" s="183"/>
      <c r="J43" s="183"/>
      <c r="K43" s="183">
        <v>6</v>
      </c>
      <c r="L43" s="183">
        <v>4</v>
      </c>
      <c r="M43" s="183"/>
      <c r="N43" s="183"/>
      <c r="O43" s="183">
        <v>64.900000000000006</v>
      </c>
      <c r="P43" s="183">
        <v>0.28999999999999998</v>
      </c>
      <c r="Q43" s="183"/>
    </row>
    <row r="44" spans="1:17" ht="144" x14ac:dyDescent="0.2">
      <c r="A44" s="175">
        <v>15</v>
      </c>
      <c r="B44" s="178" t="s">
        <v>775</v>
      </c>
      <c r="C44" s="218" t="s">
        <v>776</v>
      </c>
      <c r="D44" s="180" t="s">
        <v>760</v>
      </c>
      <c r="E44" s="184">
        <v>2E-3</v>
      </c>
      <c r="F44" s="182">
        <v>25767.14</v>
      </c>
      <c r="G44" s="182">
        <v>2221.85</v>
      </c>
      <c r="H44" s="183"/>
      <c r="I44" s="183"/>
      <c r="J44" s="183"/>
      <c r="K44" s="183">
        <v>52</v>
      </c>
      <c r="L44" s="183">
        <v>4</v>
      </c>
      <c r="M44" s="183"/>
      <c r="N44" s="183"/>
      <c r="O44" s="183">
        <v>185</v>
      </c>
      <c r="P44" s="183">
        <v>0.37</v>
      </c>
      <c r="Q44" s="183"/>
    </row>
    <row r="45" spans="1:17" ht="144" x14ac:dyDescent="0.2">
      <c r="A45" s="175">
        <v>16</v>
      </c>
      <c r="B45" s="178" t="s">
        <v>748</v>
      </c>
      <c r="C45" s="218" t="s">
        <v>777</v>
      </c>
      <c r="D45" s="180" t="s">
        <v>750</v>
      </c>
      <c r="E45" s="184">
        <v>0.18529999999999999</v>
      </c>
      <c r="F45" s="182">
        <v>20216.39</v>
      </c>
      <c r="G45" s="182">
        <v>1772.46</v>
      </c>
      <c r="H45" s="182">
        <v>2930.56</v>
      </c>
      <c r="I45" s="182">
        <v>348.28</v>
      </c>
      <c r="J45" s="183"/>
      <c r="K45" s="183">
        <v>3746</v>
      </c>
      <c r="L45" s="183">
        <v>328</v>
      </c>
      <c r="M45" s="183">
        <v>543</v>
      </c>
      <c r="N45" s="183">
        <v>65</v>
      </c>
      <c r="O45" s="183">
        <v>138.69</v>
      </c>
      <c r="P45" s="183">
        <v>25.7</v>
      </c>
      <c r="Q45" s="183"/>
    </row>
    <row r="46" spans="1:17" ht="36" x14ac:dyDescent="0.2">
      <c r="A46" s="175">
        <v>17</v>
      </c>
      <c r="B46" s="178" t="s">
        <v>778</v>
      </c>
      <c r="C46" s="218" t="s">
        <v>779</v>
      </c>
      <c r="D46" s="180" t="s">
        <v>148</v>
      </c>
      <c r="E46" s="181">
        <v>1</v>
      </c>
      <c r="F46" s="182">
        <v>511.7</v>
      </c>
      <c r="G46" s="183"/>
      <c r="H46" s="183"/>
      <c r="I46" s="183"/>
      <c r="J46" s="183"/>
      <c r="K46" s="183">
        <v>512</v>
      </c>
      <c r="L46" s="183"/>
      <c r="M46" s="183"/>
      <c r="N46" s="183"/>
      <c r="O46" s="183"/>
      <c r="P46" s="183"/>
      <c r="Q46" s="183"/>
    </row>
    <row r="47" spans="1:17" ht="24" x14ac:dyDescent="0.2">
      <c r="A47" s="175">
        <v>18</v>
      </c>
      <c r="B47" s="178" t="s">
        <v>780</v>
      </c>
      <c r="C47" s="218" t="s">
        <v>781</v>
      </c>
      <c r="D47" s="180" t="s">
        <v>128</v>
      </c>
      <c r="E47" s="184">
        <v>18</v>
      </c>
      <c r="F47" s="182">
        <v>9.1199999999999992</v>
      </c>
      <c r="G47" s="183"/>
      <c r="H47" s="183"/>
      <c r="I47" s="183"/>
      <c r="J47" s="183"/>
      <c r="K47" s="183">
        <v>164</v>
      </c>
      <c r="L47" s="183"/>
      <c r="M47" s="183"/>
      <c r="N47" s="183"/>
      <c r="O47" s="183"/>
      <c r="P47" s="183"/>
      <c r="Q47" s="183"/>
    </row>
    <row r="48" spans="1:17" ht="132" x14ac:dyDescent="0.2">
      <c r="A48" s="175">
        <v>19</v>
      </c>
      <c r="B48" s="178" t="s">
        <v>782</v>
      </c>
      <c r="C48" s="218" t="s">
        <v>783</v>
      </c>
      <c r="D48" s="180" t="s">
        <v>342</v>
      </c>
      <c r="E48" s="181">
        <v>1</v>
      </c>
      <c r="F48" s="182">
        <v>1196.55</v>
      </c>
      <c r="G48" s="182">
        <v>385.58</v>
      </c>
      <c r="H48" s="182">
        <v>173.89</v>
      </c>
      <c r="I48" s="182">
        <v>13.1</v>
      </c>
      <c r="J48" s="183"/>
      <c r="K48" s="183">
        <v>1197</v>
      </c>
      <c r="L48" s="183">
        <v>386</v>
      </c>
      <c r="M48" s="183">
        <v>174</v>
      </c>
      <c r="N48" s="183">
        <v>13</v>
      </c>
      <c r="O48" s="183">
        <v>29.1</v>
      </c>
      <c r="P48" s="183">
        <v>29.1</v>
      </c>
      <c r="Q48" s="183"/>
    </row>
    <row r="49" spans="1:17" ht="36" x14ac:dyDescent="0.2">
      <c r="A49" s="175">
        <v>20</v>
      </c>
      <c r="B49" s="178" t="s">
        <v>553</v>
      </c>
      <c r="C49" s="218" t="s">
        <v>784</v>
      </c>
      <c r="D49" s="180" t="s">
        <v>143</v>
      </c>
      <c r="E49" s="181">
        <v>1</v>
      </c>
      <c r="F49" s="210" t="s">
        <v>785</v>
      </c>
      <c r="G49" s="183"/>
      <c r="H49" s="183"/>
      <c r="I49" s="183"/>
      <c r="J49" s="183">
        <v>42218</v>
      </c>
      <c r="K49" s="183">
        <v>42218</v>
      </c>
      <c r="L49" s="183"/>
      <c r="M49" s="183"/>
      <c r="N49" s="183"/>
      <c r="O49" s="183"/>
      <c r="P49" s="183"/>
      <c r="Q49" s="183"/>
    </row>
    <row r="50" spans="1:17" ht="48" x14ac:dyDescent="0.2">
      <c r="A50" s="175">
        <v>21</v>
      </c>
      <c r="B50" s="178" t="s">
        <v>553</v>
      </c>
      <c r="C50" s="218" t="s">
        <v>786</v>
      </c>
      <c r="D50" s="180" t="s">
        <v>143</v>
      </c>
      <c r="E50" s="181">
        <v>2</v>
      </c>
      <c r="F50" s="182" t="s">
        <v>787</v>
      </c>
      <c r="G50" s="183"/>
      <c r="H50" s="183"/>
      <c r="I50" s="183"/>
      <c r="J50" s="183"/>
      <c r="K50" s="183">
        <v>541</v>
      </c>
      <c r="L50" s="183"/>
      <c r="M50" s="183"/>
      <c r="N50" s="183"/>
      <c r="O50" s="183"/>
      <c r="P50" s="183"/>
      <c r="Q50" s="183"/>
    </row>
    <row r="51" spans="1:17" ht="36" x14ac:dyDescent="0.2">
      <c r="A51" s="175">
        <v>22</v>
      </c>
      <c r="B51" s="178" t="s">
        <v>553</v>
      </c>
      <c r="C51" s="218" t="s">
        <v>788</v>
      </c>
      <c r="D51" s="180" t="s">
        <v>325</v>
      </c>
      <c r="E51" s="184">
        <v>9</v>
      </c>
      <c r="F51" s="182" t="s">
        <v>789</v>
      </c>
      <c r="G51" s="183"/>
      <c r="H51" s="183"/>
      <c r="I51" s="183"/>
      <c r="J51" s="183"/>
      <c r="K51" s="183">
        <v>129</v>
      </c>
      <c r="L51" s="183"/>
      <c r="M51" s="183"/>
      <c r="N51" s="183"/>
      <c r="O51" s="183"/>
      <c r="P51" s="183"/>
      <c r="Q51" s="183"/>
    </row>
    <row r="52" spans="1:17" ht="36" x14ac:dyDescent="0.2">
      <c r="A52" s="175">
        <v>23</v>
      </c>
      <c r="B52" s="178" t="s">
        <v>553</v>
      </c>
      <c r="C52" s="218" t="s">
        <v>790</v>
      </c>
      <c r="D52" s="180" t="s">
        <v>143</v>
      </c>
      <c r="E52" s="181">
        <v>2</v>
      </c>
      <c r="F52" s="182" t="s">
        <v>791</v>
      </c>
      <c r="G52" s="183"/>
      <c r="H52" s="183"/>
      <c r="I52" s="183"/>
      <c r="J52" s="183"/>
      <c r="K52" s="183">
        <v>249</v>
      </c>
      <c r="L52" s="183"/>
      <c r="M52" s="183"/>
      <c r="N52" s="183"/>
      <c r="O52" s="183"/>
      <c r="P52" s="183"/>
      <c r="Q52" s="183"/>
    </row>
    <row r="53" spans="1:17" ht="72" x14ac:dyDescent="0.2">
      <c r="A53" s="175">
        <v>24</v>
      </c>
      <c r="B53" s="178" t="s">
        <v>792</v>
      </c>
      <c r="C53" s="218" t="s">
        <v>793</v>
      </c>
      <c r="D53" s="180" t="s">
        <v>342</v>
      </c>
      <c r="E53" s="184">
        <v>4</v>
      </c>
      <c r="F53" s="182">
        <v>23.58</v>
      </c>
      <c r="G53" s="182">
        <v>15.94</v>
      </c>
      <c r="H53" s="182">
        <v>7.64</v>
      </c>
      <c r="I53" s="183"/>
      <c r="J53" s="183"/>
      <c r="K53" s="183">
        <v>94</v>
      </c>
      <c r="L53" s="183">
        <v>64</v>
      </c>
      <c r="M53" s="183">
        <v>30</v>
      </c>
      <c r="N53" s="183"/>
      <c r="O53" s="183">
        <v>1.31</v>
      </c>
      <c r="P53" s="183">
        <v>5.24</v>
      </c>
      <c r="Q53" s="183"/>
    </row>
    <row r="54" spans="1:17" ht="72" x14ac:dyDescent="0.2">
      <c r="A54" s="175">
        <v>25</v>
      </c>
      <c r="B54" s="178" t="s">
        <v>553</v>
      </c>
      <c r="C54" s="218" t="s">
        <v>794</v>
      </c>
      <c r="D54" s="180" t="s">
        <v>143</v>
      </c>
      <c r="E54" s="181">
        <v>3</v>
      </c>
      <c r="F54" s="182" t="s">
        <v>795</v>
      </c>
      <c r="G54" s="183"/>
      <c r="H54" s="183"/>
      <c r="I54" s="183"/>
      <c r="J54" s="183"/>
      <c r="K54" s="183">
        <v>2411</v>
      </c>
      <c r="L54" s="183"/>
      <c r="M54" s="183"/>
      <c r="N54" s="183"/>
      <c r="O54" s="183"/>
      <c r="P54" s="183"/>
      <c r="Q54" s="183"/>
    </row>
    <row r="55" spans="1:17" ht="96" x14ac:dyDescent="0.2">
      <c r="A55" s="175">
        <v>26</v>
      </c>
      <c r="B55" s="178" t="s">
        <v>553</v>
      </c>
      <c r="C55" s="218" t="s">
        <v>796</v>
      </c>
      <c r="D55" s="180" t="s">
        <v>143</v>
      </c>
      <c r="E55" s="181">
        <v>1</v>
      </c>
      <c r="F55" s="182" t="s">
        <v>797</v>
      </c>
      <c r="G55" s="183"/>
      <c r="H55" s="183"/>
      <c r="I55" s="183"/>
      <c r="J55" s="183"/>
      <c r="K55" s="183">
        <v>142</v>
      </c>
      <c r="L55" s="183"/>
      <c r="M55" s="183"/>
      <c r="N55" s="183"/>
      <c r="O55" s="183"/>
      <c r="P55" s="183"/>
      <c r="Q55" s="183"/>
    </row>
    <row r="56" spans="1:17" ht="216" x14ac:dyDescent="0.2">
      <c r="A56" s="175">
        <v>27</v>
      </c>
      <c r="B56" s="178" t="s">
        <v>798</v>
      </c>
      <c r="C56" s="218" t="s">
        <v>799</v>
      </c>
      <c r="D56" s="180" t="s">
        <v>800</v>
      </c>
      <c r="E56" s="184">
        <v>5.7000000000000002E-2</v>
      </c>
      <c r="F56" s="182">
        <v>10213.23</v>
      </c>
      <c r="G56" s="182">
        <v>290.77999999999997</v>
      </c>
      <c r="H56" s="182">
        <v>25.11</v>
      </c>
      <c r="I56" s="183"/>
      <c r="J56" s="183"/>
      <c r="K56" s="183">
        <v>582</v>
      </c>
      <c r="L56" s="183">
        <v>17</v>
      </c>
      <c r="M56" s="183">
        <v>1</v>
      </c>
      <c r="N56" s="183"/>
      <c r="O56" s="183">
        <v>21.7</v>
      </c>
      <c r="P56" s="183">
        <v>1.24</v>
      </c>
      <c r="Q56" s="183"/>
    </row>
    <row r="57" spans="1:17" ht="156" x14ac:dyDescent="0.2">
      <c r="A57" s="175">
        <v>28</v>
      </c>
      <c r="B57" s="178" t="s">
        <v>458</v>
      </c>
      <c r="C57" s="218" t="s">
        <v>801</v>
      </c>
      <c r="D57" s="180" t="s">
        <v>354</v>
      </c>
      <c r="E57" s="184">
        <v>0.18</v>
      </c>
      <c r="F57" s="182">
        <v>83.02</v>
      </c>
      <c r="G57" s="182">
        <v>65.930000000000007</v>
      </c>
      <c r="H57" s="182">
        <v>17.09</v>
      </c>
      <c r="I57" s="183"/>
      <c r="J57" s="183"/>
      <c r="K57" s="183">
        <v>15</v>
      </c>
      <c r="L57" s="183">
        <v>12</v>
      </c>
      <c r="M57" s="183">
        <v>3</v>
      </c>
      <c r="N57" s="183"/>
      <c r="O57" s="183">
        <v>5.49</v>
      </c>
      <c r="P57" s="183">
        <v>0.99</v>
      </c>
      <c r="Q57" s="183"/>
    </row>
    <row r="58" spans="1:17" x14ac:dyDescent="0.2">
      <c r="A58" s="274" t="s">
        <v>802</v>
      </c>
      <c r="B58" s="267"/>
      <c r="C58" s="267"/>
      <c r="D58" s="267"/>
      <c r="E58" s="267"/>
      <c r="F58" s="267"/>
      <c r="G58" s="267"/>
      <c r="H58" s="267"/>
      <c r="I58" s="267"/>
      <c r="J58" s="267"/>
      <c r="K58" s="185">
        <v>59505</v>
      </c>
      <c r="L58" s="183"/>
      <c r="M58" s="183"/>
      <c r="N58" s="183"/>
      <c r="O58" s="183"/>
      <c r="P58" s="185">
        <v>120.7</v>
      </c>
      <c r="Q58" s="183"/>
    </row>
    <row r="59" spans="1:17" x14ac:dyDescent="0.2">
      <c r="A59" s="276" t="s">
        <v>803</v>
      </c>
      <c r="B59" s="267"/>
      <c r="C59" s="267"/>
      <c r="D59" s="267"/>
      <c r="E59" s="267"/>
      <c r="F59" s="267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</row>
    <row r="60" spans="1:17" ht="192" x14ac:dyDescent="0.2">
      <c r="A60" s="175">
        <v>29</v>
      </c>
      <c r="B60" s="178" t="s">
        <v>638</v>
      </c>
      <c r="C60" s="218" t="s">
        <v>639</v>
      </c>
      <c r="D60" s="180" t="s">
        <v>640</v>
      </c>
      <c r="E60" s="184">
        <v>0.03</v>
      </c>
      <c r="F60" s="182">
        <v>4796.33</v>
      </c>
      <c r="G60" s="182">
        <v>145.29</v>
      </c>
      <c r="H60" s="182">
        <v>4651.04</v>
      </c>
      <c r="I60" s="182">
        <v>489.16</v>
      </c>
      <c r="J60" s="183"/>
      <c r="K60" s="183">
        <v>144</v>
      </c>
      <c r="L60" s="183">
        <v>4</v>
      </c>
      <c r="M60" s="183">
        <v>140</v>
      </c>
      <c r="N60" s="183">
        <v>15</v>
      </c>
      <c r="O60" s="183">
        <v>13.22</v>
      </c>
      <c r="P60" s="183">
        <v>0.4</v>
      </c>
      <c r="Q60" s="183"/>
    </row>
    <row r="61" spans="1:17" ht="180" x14ac:dyDescent="0.2">
      <c r="A61" s="175">
        <v>30</v>
      </c>
      <c r="B61" s="178" t="s">
        <v>641</v>
      </c>
      <c r="C61" s="218" t="s">
        <v>642</v>
      </c>
      <c r="D61" s="180" t="s">
        <v>109</v>
      </c>
      <c r="E61" s="184">
        <v>0.01</v>
      </c>
      <c r="F61" s="182">
        <v>1692.46</v>
      </c>
      <c r="G61" s="182">
        <v>1692.46</v>
      </c>
      <c r="H61" s="183"/>
      <c r="I61" s="183"/>
      <c r="J61" s="183"/>
      <c r="K61" s="183">
        <v>17</v>
      </c>
      <c r="L61" s="183">
        <v>17</v>
      </c>
      <c r="M61" s="183"/>
      <c r="N61" s="183"/>
      <c r="O61" s="183">
        <v>154</v>
      </c>
      <c r="P61" s="183">
        <v>1.54</v>
      </c>
      <c r="Q61" s="183"/>
    </row>
    <row r="62" spans="1:17" ht="192" x14ac:dyDescent="0.2">
      <c r="A62" s="175">
        <v>31</v>
      </c>
      <c r="B62" s="178" t="s">
        <v>643</v>
      </c>
      <c r="C62" s="218" t="s">
        <v>644</v>
      </c>
      <c r="D62" s="180" t="s">
        <v>640</v>
      </c>
      <c r="E62" s="184">
        <v>2.5999999999999999E-2</v>
      </c>
      <c r="F62" s="182">
        <v>445.76</v>
      </c>
      <c r="G62" s="183"/>
      <c r="H62" s="182">
        <v>445.76</v>
      </c>
      <c r="I62" s="182">
        <v>70.73</v>
      </c>
      <c r="J62" s="183"/>
      <c r="K62" s="183">
        <v>12</v>
      </c>
      <c r="L62" s="183"/>
      <c r="M62" s="183">
        <v>12</v>
      </c>
      <c r="N62" s="183">
        <v>2</v>
      </c>
      <c r="O62" s="183"/>
      <c r="P62" s="183"/>
      <c r="Q62" s="183"/>
    </row>
    <row r="63" spans="1:17" ht="96" x14ac:dyDescent="0.2">
      <c r="A63" s="175">
        <v>32</v>
      </c>
      <c r="B63" s="178" t="s">
        <v>645</v>
      </c>
      <c r="C63" s="218" t="s">
        <v>646</v>
      </c>
      <c r="D63" s="180" t="s">
        <v>109</v>
      </c>
      <c r="E63" s="181">
        <v>0.01</v>
      </c>
      <c r="F63" s="182">
        <v>1027.4000000000001</v>
      </c>
      <c r="G63" s="182">
        <v>1027.4000000000001</v>
      </c>
      <c r="H63" s="183"/>
      <c r="I63" s="183"/>
      <c r="J63" s="183"/>
      <c r="K63" s="183">
        <v>10</v>
      </c>
      <c r="L63" s="183">
        <v>10</v>
      </c>
      <c r="M63" s="183"/>
      <c r="N63" s="183"/>
      <c r="O63" s="183">
        <v>97.2</v>
      </c>
      <c r="P63" s="183">
        <v>0.97</v>
      </c>
      <c r="Q63" s="183"/>
    </row>
    <row r="64" spans="1:17" x14ac:dyDescent="0.2">
      <c r="A64" s="274" t="s">
        <v>804</v>
      </c>
      <c r="B64" s="267"/>
      <c r="C64" s="267"/>
      <c r="D64" s="267"/>
      <c r="E64" s="267"/>
      <c r="F64" s="267"/>
      <c r="G64" s="267"/>
      <c r="H64" s="267"/>
      <c r="I64" s="267"/>
      <c r="J64" s="267"/>
      <c r="K64" s="185">
        <v>291</v>
      </c>
      <c r="L64" s="183"/>
      <c r="M64" s="183"/>
      <c r="N64" s="183"/>
      <c r="O64" s="183"/>
      <c r="P64" s="185">
        <v>3.35</v>
      </c>
      <c r="Q64" s="183"/>
    </row>
    <row r="65" spans="1:17" x14ac:dyDescent="0.2">
      <c r="A65" s="277" t="s">
        <v>246</v>
      </c>
      <c r="B65" s="271"/>
      <c r="C65" s="271"/>
      <c r="D65" s="271"/>
      <c r="E65" s="271"/>
      <c r="F65" s="271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</row>
    <row r="66" spans="1:17" x14ac:dyDescent="0.2">
      <c r="A66" s="275" t="s">
        <v>247</v>
      </c>
      <c r="B66" s="267"/>
      <c r="C66" s="267"/>
      <c r="D66" s="267"/>
      <c r="E66" s="267"/>
      <c r="F66" s="267"/>
      <c r="G66" s="267"/>
      <c r="H66" s="267"/>
      <c r="I66" s="267"/>
      <c r="J66" s="267"/>
      <c r="K66" s="182">
        <v>56030</v>
      </c>
      <c r="L66" s="182">
        <v>2500</v>
      </c>
      <c r="M66" s="182">
        <v>1754</v>
      </c>
      <c r="N66" s="182">
        <v>156</v>
      </c>
      <c r="O66" s="183"/>
      <c r="P66" s="182">
        <v>151.59</v>
      </c>
      <c r="Q66" s="183"/>
    </row>
    <row r="67" spans="1:17" x14ac:dyDescent="0.2">
      <c r="A67" s="275" t="s">
        <v>248</v>
      </c>
      <c r="B67" s="267"/>
      <c r="C67" s="267"/>
      <c r="D67" s="267"/>
      <c r="E67" s="267"/>
      <c r="F67" s="267"/>
      <c r="G67" s="267"/>
      <c r="H67" s="267"/>
      <c r="I67" s="267"/>
      <c r="J67" s="267"/>
      <c r="K67" s="182">
        <v>58456</v>
      </c>
      <c r="L67" s="182">
        <v>2847</v>
      </c>
      <c r="M67" s="182">
        <v>1975</v>
      </c>
      <c r="N67" s="182">
        <v>187</v>
      </c>
      <c r="O67" s="183"/>
      <c r="P67" s="182">
        <v>169.6</v>
      </c>
      <c r="Q67" s="183"/>
    </row>
    <row r="68" spans="1:17" x14ac:dyDescent="0.2">
      <c r="A68" s="275" t="s">
        <v>249</v>
      </c>
      <c r="B68" s="267"/>
      <c r="C68" s="267"/>
      <c r="D68" s="267"/>
      <c r="E68" s="267"/>
      <c r="F68" s="267"/>
      <c r="G68" s="267"/>
      <c r="H68" s="267"/>
      <c r="I68" s="267"/>
      <c r="J68" s="267"/>
      <c r="K68" s="183"/>
      <c r="L68" s="183"/>
      <c r="M68" s="183"/>
      <c r="N68" s="183"/>
      <c r="O68" s="183"/>
      <c r="P68" s="183"/>
      <c r="Q68" s="183"/>
    </row>
    <row r="69" spans="1:17" x14ac:dyDescent="0.2">
      <c r="A69" s="275" t="s">
        <v>805</v>
      </c>
      <c r="B69" s="267"/>
      <c r="C69" s="267"/>
      <c r="D69" s="267"/>
      <c r="E69" s="267"/>
      <c r="F69" s="267"/>
      <c r="G69" s="267"/>
      <c r="H69" s="267"/>
      <c r="I69" s="267"/>
      <c r="J69" s="267"/>
      <c r="K69" s="182">
        <v>114</v>
      </c>
      <c r="L69" s="182">
        <v>108</v>
      </c>
      <c r="M69" s="182">
        <v>7</v>
      </c>
      <c r="N69" s="182">
        <v>7</v>
      </c>
      <c r="O69" s="183"/>
      <c r="P69" s="183"/>
      <c r="Q69" s="183"/>
    </row>
    <row r="70" spans="1:17" x14ac:dyDescent="0.2">
      <c r="A70" s="275" t="s">
        <v>806</v>
      </c>
      <c r="B70" s="267"/>
      <c r="C70" s="267"/>
      <c r="D70" s="267"/>
      <c r="E70" s="267"/>
      <c r="F70" s="267"/>
      <c r="G70" s="267"/>
      <c r="H70" s="267"/>
      <c r="I70" s="267"/>
      <c r="J70" s="267"/>
      <c r="K70" s="182">
        <v>69</v>
      </c>
      <c r="L70" s="183"/>
      <c r="M70" s="183"/>
      <c r="N70" s="183"/>
      <c r="O70" s="183"/>
      <c r="P70" s="183"/>
      <c r="Q70" s="183"/>
    </row>
    <row r="71" spans="1:17" x14ac:dyDescent="0.2">
      <c r="A71" s="275" t="s">
        <v>807</v>
      </c>
      <c r="B71" s="267"/>
      <c r="C71" s="267"/>
      <c r="D71" s="267"/>
      <c r="E71" s="267"/>
      <c r="F71" s="267"/>
      <c r="G71" s="267"/>
      <c r="H71" s="267"/>
      <c r="I71" s="267"/>
      <c r="J71" s="267"/>
      <c r="K71" s="182">
        <v>1267</v>
      </c>
      <c r="L71" s="183"/>
      <c r="M71" s="183"/>
      <c r="N71" s="183"/>
      <c r="O71" s="183"/>
      <c r="P71" s="183"/>
      <c r="Q71" s="183"/>
    </row>
    <row r="72" spans="1:17" x14ac:dyDescent="0.2">
      <c r="A72" s="275" t="s">
        <v>808</v>
      </c>
      <c r="B72" s="267"/>
      <c r="C72" s="267"/>
      <c r="D72" s="267"/>
      <c r="E72" s="267"/>
      <c r="F72" s="267"/>
      <c r="G72" s="267"/>
      <c r="H72" s="267"/>
      <c r="I72" s="267"/>
      <c r="J72" s="267"/>
      <c r="K72" s="182">
        <v>522</v>
      </c>
      <c r="L72" s="183"/>
      <c r="M72" s="183"/>
      <c r="N72" s="183"/>
      <c r="O72" s="183"/>
      <c r="P72" s="183"/>
      <c r="Q72" s="183"/>
    </row>
    <row r="73" spans="1:17" x14ac:dyDescent="0.2">
      <c r="A73" s="275" t="s">
        <v>809</v>
      </c>
      <c r="B73" s="267"/>
      <c r="C73" s="267"/>
      <c r="D73" s="267"/>
      <c r="E73" s="267"/>
      <c r="F73" s="267"/>
      <c r="G73" s="267"/>
      <c r="H73" s="267"/>
      <c r="I73" s="267"/>
      <c r="J73" s="267"/>
      <c r="K73" s="182">
        <v>454</v>
      </c>
      <c r="L73" s="182">
        <v>240</v>
      </c>
      <c r="M73" s="182">
        <v>214</v>
      </c>
      <c r="N73" s="182">
        <v>24</v>
      </c>
      <c r="O73" s="183"/>
      <c r="P73" s="182">
        <v>17.997</v>
      </c>
      <c r="Q73" s="183"/>
    </row>
    <row r="74" spans="1:17" x14ac:dyDescent="0.2">
      <c r="A74" s="275" t="s">
        <v>120</v>
      </c>
      <c r="B74" s="267"/>
      <c r="C74" s="267"/>
      <c r="D74" s="267"/>
      <c r="E74" s="267"/>
      <c r="F74" s="267"/>
      <c r="G74" s="267"/>
      <c r="H74" s="267"/>
      <c r="I74" s="267"/>
      <c r="J74" s="267"/>
      <c r="K74" s="182">
        <v>2637</v>
      </c>
      <c r="L74" s="183"/>
      <c r="M74" s="183"/>
      <c r="N74" s="183"/>
      <c r="O74" s="183"/>
      <c r="P74" s="183"/>
      <c r="Q74" s="183"/>
    </row>
    <row r="75" spans="1:17" x14ac:dyDescent="0.2">
      <c r="A75" s="275" t="s">
        <v>249</v>
      </c>
      <c r="B75" s="267"/>
      <c r="C75" s="267"/>
      <c r="D75" s="267"/>
      <c r="E75" s="267"/>
      <c r="F75" s="267"/>
      <c r="G75" s="267"/>
      <c r="H75" s="267"/>
      <c r="I75" s="267"/>
      <c r="J75" s="267"/>
      <c r="K75" s="183"/>
      <c r="L75" s="183"/>
      <c r="M75" s="183"/>
      <c r="N75" s="183"/>
      <c r="O75" s="183"/>
      <c r="P75" s="183"/>
      <c r="Q75" s="183"/>
    </row>
    <row r="76" spans="1:17" x14ac:dyDescent="0.2">
      <c r="A76" s="275" t="s">
        <v>810</v>
      </c>
      <c r="B76" s="267"/>
      <c r="C76" s="267"/>
      <c r="D76" s="267"/>
      <c r="E76" s="267"/>
      <c r="F76" s="267"/>
      <c r="G76" s="267"/>
      <c r="H76" s="267"/>
      <c r="I76" s="267"/>
      <c r="J76" s="267"/>
      <c r="K76" s="182">
        <v>218</v>
      </c>
      <c r="L76" s="183"/>
      <c r="M76" s="183"/>
      <c r="N76" s="183"/>
      <c r="O76" s="183"/>
      <c r="P76" s="183"/>
      <c r="Q76" s="183"/>
    </row>
    <row r="77" spans="1:17" x14ac:dyDescent="0.2">
      <c r="A77" s="275" t="s">
        <v>811</v>
      </c>
      <c r="B77" s="267"/>
      <c r="C77" s="267"/>
      <c r="D77" s="267"/>
      <c r="E77" s="267"/>
      <c r="F77" s="267"/>
      <c r="G77" s="267"/>
      <c r="H77" s="267"/>
      <c r="I77" s="267"/>
      <c r="J77" s="267"/>
      <c r="K77" s="182">
        <v>10</v>
      </c>
      <c r="L77" s="183"/>
      <c r="M77" s="183"/>
      <c r="N77" s="183"/>
      <c r="O77" s="183"/>
      <c r="P77" s="183"/>
      <c r="Q77" s="183"/>
    </row>
    <row r="78" spans="1:17" x14ac:dyDescent="0.2">
      <c r="A78" s="275" t="s">
        <v>812</v>
      </c>
      <c r="B78" s="267"/>
      <c r="C78" s="267"/>
      <c r="D78" s="267"/>
      <c r="E78" s="267"/>
      <c r="F78" s="267"/>
      <c r="G78" s="267"/>
      <c r="H78" s="267"/>
      <c r="I78" s="267"/>
      <c r="J78" s="267"/>
      <c r="K78" s="182">
        <v>424</v>
      </c>
      <c r="L78" s="183"/>
      <c r="M78" s="183"/>
      <c r="N78" s="183"/>
      <c r="O78" s="183"/>
      <c r="P78" s="183"/>
      <c r="Q78" s="183"/>
    </row>
    <row r="79" spans="1:17" x14ac:dyDescent="0.2">
      <c r="A79" s="275" t="s">
        <v>813</v>
      </c>
      <c r="B79" s="267"/>
      <c r="C79" s="267"/>
      <c r="D79" s="267"/>
      <c r="E79" s="267"/>
      <c r="F79" s="267"/>
      <c r="G79" s="267"/>
      <c r="H79" s="267"/>
      <c r="I79" s="267"/>
      <c r="J79" s="267"/>
      <c r="K79" s="182">
        <v>45</v>
      </c>
      <c r="L79" s="183"/>
      <c r="M79" s="183"/>
      <c r="N79" s="183"/>
      <c r="O79" s="183"/>
      <c r="P79" s="183"/>
      <c r="Q79" s="183"/>
    </row>
    <row r="80" spans="1:17" x14ac:dyDescent="0.2">
      <c r="A80" s="275" t="s">
        <v>814</v>
      </c>
      <c r="B80" s="267"/>
      <c r="C80" s="267"/>
      <c r="D80" s="267"/>
      <c r="E80" s="267"/>
      <c r="F80" s="267"/>
      <c r="G80" s="267"/>
      <c r="H80" s="267"/>
      <c r="I80" s="267"/>
      <c r="J80" s="267"/>
      <c r="K80" s="182">
        <v>60</v>
      </c>
      <c r="L80" s="183"/>
      <c r="M80" s="183"/>
      <c r="N80" s="183"/>
      <c r="O80" s="183"/>
      <c r="P80" s="183"/>
      <c r="Q80" s="183"/>
    </row>
    <row r="81" spans="1:17" x14ac:dyDescent="0.2">
      <c r="A81" s="275" t="s">
        <v>815</v>
      </c>
      <c r="B81" s="267"/>
      <c r="C81" s="267"/>
      <c r="D81" s="267"/>
      <c r="E81" s="267"/>
      <c r="F81" s="267"/>
      <c r="G81" s="267"/>
      <c r="H81" s="267"/>
      <c r="I81" s="267"/>
      <c r="J81" s="267"/>
      <c r="K81" s="182">
        <v>22</v>
      </c>
      <c r="L81" s="183"/>
      <c r="M81" s="183"/>
      <c r="N81" s="183"/>
      <c r="O81" s="183"/>
      <c r="P81" s="183"/>
      <c r="Q81" s="183"/>
    </row>
    <row r="82" spans="1:17" x14ac:dyDescent="0.2">
      <c r="A82" s="275" t="s">
        <v>816</v>
      </c>
      <c r="B82" s="267"/>
      <c r="C82" s="267"/>
      <c r="D82" s="267"/>
      <c r="E82" s="267"/>
      <c r="F82" s="267"/>
      <c r="G82" s="267"/>
      <c r="H82" s="267"/>
      <c r="I82" s="267"/>
      <c r="J82" s="267"/>
      <c r="K82" s="182">
        <v>1858</v>
      </c>
      <c r="L82" s="183"/>
      <c r="M82" s="183"/>
      <c r="N82" s="183"/>
      <c r="O82" s="183"/>
      <c r="P82" s="183"/>
      <c r="Q82" s="183"/>
    </row>
    <row r="83" spans="1:17" x14ac:dyDescent="0.2">
      <c r="A83" s="275" t="s">
        <v>121</v>
      </c>
      <c r="B83" s="267"/>
      <c r="C83" s="267"/>
      <c r="D83" s="267"/>
      <c r="E83" s="267"/>
      <c r="F83" s="267"/>
      <c r="G83" s="267"/>
      <c r="H83" s="267"/>
      <c r="I83" s="267"/>
      <c r="J83" s="267"/>
      <c r="K83" s="182">
        <v>1810</v>
      </c>
      <c r="L83" s="183"/>
      <c r="M83" s="183"/>
      <c r="N83" s="183"/>
      <c r="O83" s="183"/>
      <c r="P83" s="183"/>
      <c r="Q83" s="183"/>
    </row>
    <row r="84" spans="1:17" x14ac:dyDescent="0.2">
      <c r="A84" s="275" t="s">
        <v>249</v>
      </c>
      <c r="B84" s="267"/>
      <c r="C84" s="267"/>
      <c r="D84" s="267"/>
      <c r="E84" s="267"/>
      <c r="F84" s="267"/>
      <c r="G84" s="267"/>
      <c r="H84" s="267"/>
      <c r="I84" s="267"/>
      <c r="J84" s="267"/>
      <c r="K84" s="183"/>
      <c r="L84" s="183"/>
      <c r="M84" s="183"/>
      <c r="N84" s="183"/>
      <c r="O84" s="183"/>
      <c r="P84" s="183"/>
      <c r="Q84" s="183"/>
    </row>
    <row r="85" spans="1:17" x14ac:dyDescent="0.2">
      <c r="A85" s="275" t="s">
        <v>817</v>
      </c>
      <c r="B85" s="267"/>
      <c r="C85" s="267"/>
      <c r="D85" s="267"/>
      <c r="E85" s="267"/>
      <c r="F85" s="267"/>
      <c r="G85" s="267"/>
      <c r="H85" s="267"/>
      <c r="I85" s="267"/>
      <c r="J85" s="267"/>
      <c r="K85" s="182">
        <v>23</v>
      </c>
      <c r="L85" s="183"/>
      <c r="M85" s="183"/>
      <c r="N85" s="183"/>
      <c r="O85" s="183"/>
      <c r="P85" s="183"/>
      <c r="Q85" s="183"/>
    </row>
    <row r="86" spans="1:17" x14ac:dyDescent="0.2">
      <c r="A86" s="275" t="s">
        <v>818</v>
      </c>
      <c r="B86" s="267"/>
      <c r="C86" s="267"/>
      <c r="D86" s="267"/>
      <c r="E86" s="267"/>
      <c r="F86" s="267"/>
      <c r="G86" s="267"/>
      <c r="H86" s="267"/>
      <c r="I86" s="267"/>
      <c r="J86" s="267"/>
      <c r="K86" s="182">
        <v>179</v>
      </c>
      <c r="L86" s="183"/>
      <c r="M86" s="183"/>
      <c r="N86" s="183"/>
      <c r="O86" s="183"/>
      <c r="P86" s="183"/>
      <c r="Q86" s="183"/>
    </row>
    <row r="87" spans="1:17" x14ac:dyDescent="0.2">
      <c r="A87" s="275" t="s">
        <v>819</v>
      </c>
      <c r="B87" s="267"/>
      <c r="C87" s="267"/>
      <c r="D87" s="267"/>
      <c r="E87" s="267"/>
      <c r="F87" s="267"/>
      <c r="G87" s="267"/>
      <c r="H87" s="267"/>
      <c r="I87" s="267"/>
      <c r="J87" s="267"/>
      <c r="K87" s="182">
        <v>322</v>
      </c>
      <c r="L87" s="183"/>
      <c r="M87" s="183"/>
      <c r="N87" s="183"/>
      <c r="O87" s="183"/>
      <c r="P87" s="183"/>
      <c r="Q87" s="183"/>
    </row>
    <row r="88" spans="1:17" x14ac:dyDescent="0.2">
      <c r="A88" s="275" t="s">
        <v>820</v>
      </c>
      <c r="B88" s="267"/>
      <c r="C88" s="267"/>
      <c r="D88" s="267"/>
      <c r="E88" s="267"/>
      <c r="F88" s="267"/>
      <c r="G88" s="267"/>
      <c r="H88" s="267"/>
      <c r="I88" s="267"/>
      <c r="J88" s="267"/>
      <c r="K88" s="182">
        <v>14</v>
      </c>
      <c r="L88" s="183"/>
      <c r="M88" s="183"/>
      <c r="N88" s="183"/>
      <c r="O88" s="183"/>
      <c r="P88" s="183"/>
      <c r="Q88" s="183"/>
    </row>
    <row r="89" spans="1:17" x14ac:dyDescent="0.2">
      <c r="A89" s="275" t="s">
        <v>821</v>
      </c>
      <c r="B89" s="267"/>
      <c r="C89" s="267"/>
      <c r="D89" s="267"/>
      <c r="E89" s="267"/>
      <c r="F89" s="267"/>
      <c r="G89" s="267"/>
      <c r="H89" s="267"/>
      <c r="I89" s="267"/>
      <c r="J89" s="267"/>
      <c r="K89" s="182">
        <v>1272</v>
      </c>
      <c r="L89" s="183"/>
      <c r="M89" s="183"/>
      <c r="N89" s="183"/>
      <c r="O89" s="183"/>
      <c r="P89" s="183"/>
      <c r="Q89" s="183"/>
    </row>
    <row r="90" spans="1:17" x14ac:dyDescent="0.2">
      <c r="A90" s="274" t="s">
        <v>502</v>
      </c>
      <c r="B90" s="267"/>
      <c r="C90" s="267"/>
      <c r="D90" s="267"/>
      <c r="E90" s="267"/>
      <c r="F90" s="267"/>
      <c r="G90" s="267"/>
      <c r="H90" s="267"/>
      <c r="I90" s="267"/>
      <c r="J90" s="267"/>
      <c r="K90" s="183"/>
      <c r="L90" s="183"/>
      <c r="M90" s="183"/>
      <c r="N90" s="183"/>
      <c r="O90" s="183"/>
      <c r="P90" s="183"/>
      <c r="Q90" s="183"/>
    </row>
    <row r="91" spans="1:17" x14ac:dyDescent="0.2">
      <c r="A91" s="275" t="s">
        <v>712</v>
      </c>
      <c r="B91" s="267"/>
      <c r="C91" s="267"/>
      <c r="D91" s="267"/>
      <c r="E91" s="267"/>
      <c r="F91" s="267"/>
      <c r="G91" s="267"/>
      <c r="H91" s="267"/>
      <c r="I91" s="267"/>
      <c r="J91" s="267"/>
      <c r="K91" s="182">
        <v>16925</v>
      </c>
      <c r="L91" s="183"/>
      <c r="M91" s="183"/>
      <c r="N91" s="183"/>
      <c r="O91" s="183"/>
      <c r="P91" s="182">
        <v>136.13</v>
      </c>
      <c r="Q91" s="183"/>
    </row>
    <row r="92" spans="1:17" x14ac:dyDescent="0.2">
      <c r="A92" s="275" t="s">
        <v>713</v>
      </c>
      <c r="B92" s="267"/>
      <c r="C92" s="267"/>
      <c r="D92" s="267"/>
      <c r="E92" s="267"/>
      <c r="F92" s="267"/>
      <c r="G92" s="267"/>
      <c r="H92" s="267"/>
      <c r="I92" s="267"/>
      <c r="J92" s="267"/>
      <c r="K92" s="182">
        <v>1971</v>
      </c>
      <c r="L92" s="183"/>
      <c r="M92" s="183"/>
      <c r="N92" s="183"/>
      <c r="O92" s="183"/>
      <c r="P92" s="182">
        <v>33.47</v>
      </c>
      <c r="Q92" s="183"/>
    </row>
    <row r="93" spans="1:17" x14ac:dyDescent="0.2">
      <c r="A93" s="275" t="s">
        <v>714</v>
      </c>
      <c r="B93" s="267"/>
      <c r="C93" s="267"/>
      <c r="D93" s="267"/>
      <c r="E93" s="267"/>
      <c r="F93" s="267"/>
      <c r="G93" s="267"/>
      <c r="H93" s="267"/>
      <c r="I93" s="267"/>
      <c r="J93" s="267"/>
      <c r="K93" s="182">
        <v>44007</v>
      </c>
      <c r="L93" s="183"/>
      <c r="M93" s="183"/>
      <c r="N93" s="183"/>
      <c r="O93" s="183"/>
      <c r="P93" s="183"/>
      <c r="Q93" s="183"/>
    </row>
    <row r="94" spans="1:17" x14ac:dyDescent="0.2">
      <c r="A94" s="275" t="s">
        <v>271</v>
      </c>
      <c r="B94" s="267"/>
      <c r="C94" s="267"/>
      <c r="D94" s="267"/>
      <c r="E94" s="267"/>
      <c r="F94" s="267"/>
      <c r="G94" s="267"/>
      <c r="H94" s="267"/>
      <c r="I94" s="267"/>
      <c r="J94" s="267"/>
      <c r="K94" s="182">
        <v>62903</v>
      </c>
      <c r="L94" s="183"/>
      <c r="M94" s="183"/>
      <c r="N94" s="183"/>
      <c r="O94" s="183"/>
      <c r="P94" s="182">
        <v>169.6</v>
      </c>
      <c r="Q94" s="183"/>
    </row>
    <row r="95" spans="1:17" x14ac:dyDescent="0.2">
      <c r="A95" s="275" t="s">
        <v>272</v>
      </c>
      <c r="B95" s="267"/>
      <c r="C95" s="267"/>
      <c r="D95" s="267"/>
      <c r="E95" s="267"/>
      <c r="F95" s="267"/>
      <c r="G95" s="267"/>
      <c r="H95" s="267"/>
      <c r="I95" s="267"/>
      <c r="J95" s="267"/>
      <c r="K95" s="183"/>
      <c r="L95" s="183"/>
      <c r="M95" s="183"/>
      <c r="N95" s="183"/>
      <c r="O95" s="183"/>
      <c r="P95" s="183"/>
      <c r="Q95" s="183"/>
    </row>
    <row r="96" spans="1:17" x14ac:dyDescent="0.2">
      <c r="A96" s="275" t="s">
        <v>273</v>
      </c>
      <c r="B96" s="267"/>
      <c r="C96" s="267"/>
      <c r="D96" s="267"/>
      <c r="E96" s="267"/>
      <c r="F96" s="267"/>
      <c r="G96" s="267"/>
      <c r="H96" s="267"/>
      <c r="I96" s="267"/>
      <c r="J96" s="267"/>
      <c r="K96" s="182">
        <v>9627</v>
      </c>
      <c r="L96" s="183"/>
      <c r="M96" s="183"/>
      <c r="N96" s="183"/>
      <c r="O96" s="183"/>
      <c r="P96" s="183"/>
      <c r="Q96" s="183"/>
    </row>
    <row r="97" spans="1:17" x14ac:dyDescent="0.2">
      <c r="A97" s="275" t="s">
        <v>274</v>
      </c>
      <c r="B97" s="267"/>
      <c r="C97" s="267"/>
      <c r="D97" s="267"/>
      <c r="E97" s="267"/>
      <c r="F97" s="267"/>
      <c r="G97" s="267"/>
      <c r="H97" s="267"/>
      <c r="I97" s="267"/>
      <c r="J97" s="267"/>
      <c r="K97" s="182">
        <v>1975</v>
      </c>
      <c r="L97" s="183"/>
      <c r="M97" s="183"/>
      <c r="N97" s="183"/>
      <c r="O97" s="183"/>
      <c r="P97" s="183"/>
      <c r="Q97" s="183"/>
    </row>
    <row r="98" spans="1:17" x14ac:dyDescent="0.2">
      <c r="A98" s="275" t="s">
        <v>275</v>
      </c>
      <c r="B98" s="267"/>
      <c r="C98" s="267"/>
      <c r="D98" s="267"/>
      <c r="E98" s="267"/>
      <c r="F98" s="267"/>
      <c r="G98" s="267"/>
      <c r="H98" s="267"/>
      <c r="I98" s="267"/>
      <c r="J98" s="267"/>
      <c r="K98" s="182">
        <v>3034</v>
      </c>
      <c r="L98" s="183"/>
      <c r="M98" s="183"/>
      <c r="N98" s="183"/>
      <c r="O98" s="183"/>
      <c r="P98" s="183"/>
      <c r="Q98" s="183"/>
    </row>
    <row r="99" spans="1:17" x14ac:dyDescent="0.2">
      <c r="A99" s="275" t="s">
        <v>716</v>
      </c>
      <c r="B99" s="267"/>
      <c r="C99" s="267"/>
      <c r="D99" s="267"/>
      <c r="E99" s="267"/>
      <c r="F99" s="267"/>
      <c r="G99" s="267"/>
      <c r="H99" s="267"/>
      <c r="I99" s="267"/>
      <c r="J99" s="267"/>
      <c r="K99" s="182">
        <v>44007</v>
      </c>
      <c r="L99" s="183"/>
      <c r="M99" s="183"/>
      <c r="N99" s="183"/>
      <c r="O99" s="183"/>
      <c r="P99" s="183"/>
      <c r="Q99" s="183"/>
    </row>
    <row r="100" spans="1:17" x14ac:dyDescent="0.2">
      <c r="A100" s="275" t="s">
        <v>276</v>
      </c>
      <c r="B100" s="267"/>
      <c r="C100" s="267"/>
      <c r="D100" s="267"/>
      <c r="E100" s="267"/>
      <c r="F100" s="267"/>
      <c r="G100" s="267"/>
      <c r="H100" s="267"/>
      <c r="I100" s="267"/>
      <c r="J100" s="267"/>
      <c r="K100" s="182">
        <v>2637</v>
      </c>
      <c r="L100" s="183"/>
      <c r="M100" s="183"/>
      <c r="N100" s="183"/>
      <c r="O100" s="183"/>
      <c r="P100" s="183"/>
      <c r="Q100" s="183"/>
    </row>
    <row r="101" spans="1:17" x14ac:dyDescent="0.2">
      <c r="A101" s="275" t="s">
        <v>277</v>
      </c>
      <c r="B101" s="267"/>
      <c r="C101" s="267"/>
      <c r="D101" s="267"/>
      <c r="E101" s="267"/>
      <c r="F101" s="267"/>
      <c r="G101" s="267"/>
      <c r="H101" s="267"/>
      <c r="I101" s="267"/>
      <c r="J101" s="267"/>
      <c r="K101" s="182">
        <v>1810</v>
      </c>
      <c r="L101" s="183"/>
      <c r="M101" s="183"/>
      <c r="N101" s="183"/>
      <c r="O101" s="183"/>
      <c r="P101" s="183"/>
      <c r="Q101" s="183"/>
    </row>
    <row r="102" spans="1:17" x14ac:dyDescent="0.2">
      <c r="A102" s="274" t="s">
        <v>278</v>
      </c>
      <c r="B102" s="267"/>
      <c r="C102" s="267"/>
      <c r="D102" s="267"/>
      <c r="E102" s="267"/>
      <c r="F102" s="267"/>
      <c r="G102" s="267"/>
      <c r="H102" s="267"/>
      <c r="I102" s="267"/>
      <c r="J102" s="267"/>
      <c r="K102" s="185">
        <v>62903</v>
      </c>
      <c r="L102" s="183"/>
      <c r="M102" s="183"/>
      <c r="N102" s="183"/>
      <c r="O102" s="183"/>
      <c r="P102" s="185">
        <v>169.6</v>
      </c>
      <c r="Q102" s="183"/>
    </row>
    <row r="103" spans="1:17" x14ac:dyDescent="0.2">
      <c r="A103" s="213"/>
      <c r="B103" s="172"/>
      <c r="C103" s="134"/>
      <c r="D103" s="135"/>
      <c r="E103" s="211"/>
      <c r="F103" s="131"/>
      <c r="G103" s="131"/>
      <c r="H103" s="131"/>
      <c r="I103" s="131"/>
      <c r="J103" s="131"/>
      <c r="K103" s="131"/>
      <c r="L103" s="131"/>
      <c r="M103" s="131"/>
      <c r="N103" s="131"/>
      <c r="O103" s="131"/>
      <c r="P103" s="131"/>
      <c r="Q103" s="131"/>
    </row>
    <row r="104" spans="1:17" x14ac:dyDescent="0.2">
      <c r="A104" s="291"/>
      <c r="B104" s="109" t="s">
        <v>822</v>
      </c>
      <c r="C104" s="109"/>
      <c r="D104" s="109"/>
      <c r="E104" s="109"/>
      <c r="F104" s="109"/>
      <c r="G104" s="109"/>
      <c r="H104" s="109"/>
      <c r="I104" s="109"/>
      <c r="J104" s="109"/>
      <c r="K104" s="109"/>
      <c r="L104" s="109"/>
      <c r="M104" s="109"/>
      <c r="N104" s="292"/>
      <c r="O104" s="292"/>
      <c r="P104" s="293"/>
      <c r="Q104" s="294"/>
    </row>
    <row r="105" spans="1:17" x14ac:dyDescent="0.2">
      <c r="A105" s="291"/>
      <c r="B105" s="109"/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292"/>
      <c r="O105" s="292"/>
      <c r="P105" s="293"/>
      <c r="Q105" s="294"/>
    </row>
    <row r="106" spans="1:17" x14ac:dyDescent="0.2">
      <c r="A106" s="198"/>
      <c r="B106" s="106" t="s">
        <v>717</v>
      </c>
      <c r="C106" s="106"/>
      <c r="D106" s="106"/>
      <c r="E106" s="106"/>
      <c r="F106" s="106"/>
      <c r="G106" s="106"/>
      <c r="H106" s="106"/>
      <c r="I106" s="106" t="s">
        <v>718</v>
      </c>
      <c r="J106" s="106"/>
      <c r="K106" s="106"/>
      <c r="L106" s="106"/>
      <c r="M106" s="106"/>
      <c r="N106" s="139"/>
      <c r="O106" s="139"/>
      <c r="P106" s="139"/>
    </row>
    <row r="107" spans="1:17" x14ac:dyDescent="0.2">
      <c r="A107" s="198"/>
      <c r="B107" s="148"/>
      <c r="C107" s="205"/>
      <c r="D107" s="147"/>
      <c r="E107" s="148"/>
      <c r="F107" s="148"/>
      <c r="G107" s="205"/>
      <c r="H107" s="138"/>
      <c r="I107" s="106" t="s">
        <v>823</v>
      </c>
      <c r="J107" s="106"/>
      <c r="K107" s="106"/>
      <c r="L107" s="106"/>
      <c r="M107" s="106"/>
      <c r="N107" s="139"/>
      <c r="O107" s="139"/>
      <c r="P107" s="139"/>
    </row>
    <row r="108" spans="1:17" x14ac:dyDescent="0.2">
      <c r="A108" s="213"/>
      <c r="B108" s="172"/>
      <c r="C108" s="134"/>
      <c r="D108" s="135"/>
      <c r="E108" s="211"/>
      <c r="F108" s="131"/>
      <c r="G108" s="131"/>
      <c r="H108" s="131"/>
      <c r="I108" s="131"/>
      <c r="J108" s="131"/>
      <c r="K108" s="131"/>
      <c r="L108" s="131"/>
      <c r="M108" s="131"/>
      <c r="N108" s="131"/>
      <c r="O108" s="131"/>
      <c r="P108" s="131"/>
      <c r="Q108" s="131"/>
    </row>
    <row r="109" spans="1:17" x14ac:dyDescent="0.2">
      <c r="A109" s="213"/>
      <c r="B109" s="172"/>
      <c r="C109" s="134"/>
      <c r="D109" s="135"/>
      <c r="E109" s="211"/>
      <c r="F109" s="131"/>
      <c r="G109" s="131"/>
      <c r="H109" s="131"/>
      <c r="I109" s="131"/>
      <c r="J109" s="131"/>
      <c r="K109" s="131"/>
      <c r="L109" s="131"/>
      <c r="M109" s="131"/>
      <c r="N109" s="131"/>
      <c r="O109" s="131"/>
      <c r="P109" s="131"/>
      <c r="Q109" s="131"/>
    </row>
  </sheetData>
  <mergeCells count="67">
    <mergeCell ref="A101:J101"/>
    <mergeCell ref="A102:J102"/>
    <mergeCell ref="A95:J95"/>
    <mergeCell ref="A96:J96"/>
    <mergeCell ref="A97:J97"/>
    <mergeCell ref="A98:J98"/>
    <mergeCell ref="A99:J99"/>
    <mergeCell ref="A100:J100"/>
    <mergeCell ref="A89:J89"/>
    <mergeCell ref="A90:J90"/>
    <mergeCell ref="A91:J91"/>
    <mergeCell ref="A92:J92"/>
    <mergeCell ref="A93:J93"/>
    <mergeCell ref="A94:J94"/>
    <mergeCell ref="A83:J83"/>
    <mergeCell ref="A84:J84"/>
    <mergeCell ref="A85:J85"/>
    <mergeCell ref="A86:J86"/>
    <mergeCell ref="A87:J87"/>
    <mergeCell ref="A88:J88"/>
    <mergeCell ref="A77:J77"/>
    <mergeCell ref="A78:J78"/>
    <mergeCell ref="A79:J79"/>
    <mergeCell ref="A80:J80"/>
    <mergeCell ref="A81:J81"/>
    <mergeCell ref="A82:J82"/>
    <mergeCell ref="A71:J71"/>
    <mergeCell ref="A72:J72"/>
    <mergeCell ref="A73:J73"/>
    <mergeCell ref="A74:J74"/>
    <mergeCell ref="A75:J75"/>
    <mergeCell ref="A76:J76"/>
    <mergeCell ref="A65:Q65"/>
    <mergeCell ref="A66:J66"/>
    <mergeCell ref="A67:J67"/>
    <mergeCell ref="A68:J68"/>
    <mergeCell ref="A69:J69"/>
    <mergeCell ref="A70:J70"/>
    <mergeCell ref="A27:Q27"/>
    <mergeCell ref="A34:J34"/>
    <mergeCell ref="A35:Q35"/>
    <mergeCell ref="A58:J58"/>
    <mergeCell ref="A59:Q59"/>
    <mergeCell ref="A64:J64"/>
    <mergeCell ref="O23:O25"/>
    <mergeCell ref="P23:P25"/>
    <mergeCell ref="Q23:Q25"/>
    <mergeCell ref="F24:F25"/>
    <mergeCell ref="G24:I24"/>
    <mergeCell ref="J24:J25"/>
    <mergeCell ref="K24:K25"/>
    <mergeCell ref="L24:N24"/>
    <mergeCell ref="J18:K18"/>
    <mergeCell ref="J19:K19"/>
    <mergeCell ref="A23:A25"/>
    <mergeCell ref="B23:B25"/>
    <mergeCell ref="C23:C25"/>
    <mergeCell ref="D23:D25"/>
    <mergeCell ref="E23:E25"/>
    <mergeCell ref="F23:I23"/>
    <mergeCell ref="J23:N23"/>
    <mergeCell ref="E1:I1"/>
    <mergeCell ref="D10:J10"/>
    <mergeCell ref="J14:K14"/>
    <mergeCell ref="J15:K15"/>
    <mergeCell ref="J16:K16"/>
    <mergeCell ref="J17:K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workbookViewId="0">
      <selection activeCell="Q19" sqref="Q19"/>
    </sheetView>
  </sheetViews>
  <sheetFormatPr defaultRowHeight="12.75" x14ac:dyDescent="0.2"/>
  <sheetData>
    <row r="1" spans="1:18" x14ac:dyDescent="0.2">
      <c r="A1" s="65" t="s">
        <v>36</v>
      </c>
      <c r="B1" s="66"/>
      <c r="C1" s="67"/>
      <c r="D1" s="207"/>
      <c r="E1" s="258" t="s">
        <v>1</v>
      </c>
      <c r="F1" s="258"/>
      <c r="G1" s="258"/>
      <c r="H1" s="258"/>
      <c r="I1" s="258"/>
      <c r="J1" s="70"/>
      <c r="K1" s="70"/>
      <c r="L1" s="70"/>
      <c r="M1" s="65" t="s">
        <v>38</v>
      </c>
      <c r="N1" s="70"/>
      <c r="O1" s="70"/>
      <c r="P1" s="70"/>
    </row>
    <row r="2" spans="1:18" x14ac:dyDescent="0.2">
      <c r="A2" s="73"/>
      <c r="B2" s="66"/>
      <c r="C2" s="67"/>
      <c r="D2" s="68"/>
      <c r="E2" s="68"/>
      <c r="F2" s="70"/>
      <c r="G2" s="208" t="s">
        <v>39</v>
      </c>
      <c r="H2" s="70"/>
      <c r="I2" s="70"/>
      <c r="J2" s="70"/>
      <c r="K2" s="70"/>
      <c r="L2" s="70"/>
      <c r="M2" s="73" t="s">
        <v>386</v>
      </c>
      <c r="N2" s="70"/>
      <c r="O2" s="70"/>
      <c r="P2" s="70"/>
    </row>
    <row r="3" spans="1:18" x14ac:dyDescent="0.2">
      <c r="A3" s="73"/>
      <c r="B3" s="66"/>
      <c r="C3" s="67"/>
      <c r="D3" s="68"/>
      <c r="E3" s="68"/>
      <c r="F3" s="70"/>
      <c r="G3" s="208"/>
      <c r="H3" s="70"/>
      <c r="I3" s="70"/>
      <c r="J3" s="70"/>
      <c r="K3" s="70"/>
      <c r="L3" s="73"/>
      <c r="M3" s="73" t="s">
        <v>520</v>
      </c>
      <c r="N3" s="70"/>
      <c r="O3" s="70"/>
      <c r="P3" s="70"/>
    </row>
    <row r="4" spans="1:18" x14ac:dyDescent="0.2">
      <c r="A4" s="73" t="s">
        <v>41</v>
      </c>
      <c r="B4" s="66"/>
      <c r="C4" s="67"/>
      <c r="D4" s="68"/>
      <c r="E4" s="68"/>
      <c r="F4" s="70"/>
      <c r="G4" s="70"/>
      <c r="H4" s="70"/>
      <c r="I4" s="70"/>
      <c r="J4" s="70"/>
      <c r="K4" s="70"/>
      <c r="L4" s="70"/>
      <c r="M4" s="73" t="s">
        <v>41</v>
      </c>
      <c r="N4" s="70"/>
      <c r="O4" s="70"/>
      <c r="P4" s="70"/>
    </row>
    <row r="5" spans="1:18" x14ac:dyDescent="0.2">
      <c r="A5" s="73" t="s">
        <v>43</v>
      </c>
      <c r="B5" s="66"/>
      <c r="C5" s="67"/>
      <c r="D5" s="68"/>
      <c r="E5" s="68"/>
      <c r="F5" s="70"/>
      <c r="G5" s="70"/>
      <c r="H5" s="70"/>
      <c r="I5" s="70"/>
      <c r="J5" s="70"/>
      <c r="K5" s="70"/>
      <c r="L5" s="70"/>
      <c r="M5" s="73" t="s">
        <v>45</v>
      </c>
      <c r="N5" s="70"/>
      <c r="O5" s="70"/>
      <c r="P5" s="70"/>
    </row>
    <row r="6" spans="1:18" x14ac:dyDescent="0.2">
      <c r="A6" s="77"/>
      <c r="B6" s="66"/>
      <c r="C6" s="68"/>
      <c r="D6" s="75"/>
      <c r="E6" s="70"/>
      <c r="F6" s="70"/>
      <c r="G6" s="78" t="s">
        <v>824</v>
      </c>
      <c r="H6" s="78"/>
      <c r="I6" s="78"/>
      <c r="J6" s="70"/>
      <c r="K6" s="70"/>
      <c r="L6" s="70"/>
      <c r="M6" s="70"/>
      <c r="N6" s="70"/>
      <c r="O6" s="70"/>
      <c r="P6" s="70"/>
      <c r="Q6" s="75"/>
    </row>
    <row r="7" spans="1:18" x14ac:dyDescent="0.2">
      <c r="A7" s="77"/>
      <c r="B7" s="66"/>
      <c r="C7" s="68"/>
      <c r="D7" s="75"/>
      <c r="E7" s="70"/>
      <c r="F7" s="70"/>
      <c r="G7" s="77" t="s">
        <v>47</v>
      </c>
      <c r="H7" s="77"/>
      <c r="I7" s="77"/>
      <c r="J7" s="70"/>
      <c r="K7" s="70"/>
      <c r="L7" s="70"/>
      <c r="M7" s="70"/>
      <c r="N7" s="70"/>
      <c r="O7" s="70"/>
      <c r="P7" s="70"/>
      <c r="Q7" s="75"/>
    </row>
    <row r="8" spans="1:18" x14ac:dyDescent="0.2">
      <c r="A8" s="77"/>
      <c r="B8" s="66"/>
      <c r="C8" s="68"/>
      <c r="D8" s="75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</row>
    <row r="9" spans="1:18" x14ac:dyDescent="0.2">
      <c r="A9" s="77"/>
      <c r="B9" s="66"/>
      <c r="C9" s="156" t="s">
        <v>48</v>
      </c>
      <c r="D9" s="158" t="s">
        <v>735</v>
      </c>
      <c r="E9" s="69"/>
      <c r="F9" s="69"/>
      <c r="G9" s="159"/>
      <c r="H9" s="69"/>
      <c r="I9" s="69"/>
      <c r="J9" s="69"/>
      <c r="K9" s="70"/>
      <c r="L9" s="70"/>
      <c r="M9" s="70"/>
      <c r="N9" s="70"/>
      <c r="O9" s="70"/>
      <c r="P9" s="70"/>
    </row>
    <row r="10" spans="1:18" x14ac:dyDescent="0.2">
      <c r="A10" s="77"/>
      <c r="B10" s="66"/>
      <c r="C10" s="156"/>
      <c r="D10" s="258" t="s">
        <v>825</v>
      </c>
      <c r="E10" s="258"/>
      <c r="F10" s="258"/>
      <c r="G10" s="258"/>
      <c r="H10" s="258"/>
      <c r="I10" s="258"/>
      <c r="J10" s="258"/>
      <c r="K10" s="70"/>
      <c r="L10" s="70"/>
      <c r="M10" s="70"/>
      <c r="N10" s="70"/>
      <c r="O10" s="70"/>
      <c r="P10" s="70"/>
      <c r="Q10" s="75"/>
      <c r="R10" s="75"/>
    </row>
    <row r="11" spans="1:18" x14ac:dyDescent="0.2">
      <c r="A11" s="77"/>
      <c r="B11" s="66"/>
      <c r="C11" s="68"/>
      <c r="D11" s="162"/>
      <c r="E11" s="163"/>
      <c r="F11" s="163"/>
      <c r="G11" s="74" t="s">
        <v>51</v>
      </c>
      <c r="H11" s="74"/>
      <c r="I11" s="74"/>
      <c r="J11" s="163"/>
      <c r="K11" s="164"/>
      <c r="L11" s="70"/>
      <c r="M11" s="70"/>
      <c r="N11" s="70"/>
      <c r="O11" s="70"/>
      <c r="P11" s="70"/>
    </row>
    <row r="12" spans="1:18" x14ac:dyDescent="0.2">
      <c r="A12" s="165"/>
      <c r="B12" s="166"/>
      <c r="C12" s="67"/>
      <c r="D12" s="68"/>
      <c r="E12" s="75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5"/>
    </row>
    <row r="13" spans="1:18" ht="14.25" x14ac:dyDescent="0.2">
      <c r="A13" s="77"/>
      <c r="B13" s="66"/>
      <c r="C13" s="67"/>
      <c r="D13" s="106" t="s">
        <v>826</v>
      </c>
      <c r="E13" s="77"/>
      <c r="F13" s="70"/>
      <c r="G13" s="70"/>
      <c r="H13" s="70"/>
      <c r="I13" s="106"/>
      <c r="J13" s="106"/>
      <c r="K13" s="70"/>
      <c r="L13" s="70"/>
      <c r="M13" s="70"/>
      <c r="N13" s="98" t="s">
        <v>53</v>
      </c>
      <c r="O13" s="99"/>
      <c r="P13" s="99"/>
      <c r="Q13" s="70"/>
      <c r="R13" s="167"/>
    </row>
    <row r="14" spans="1:18" x14ac:dyDescent="0.2">
      <c r="A14" s="77"/>
      <c r="B14" s="66"/>
      <c r="C14" s="67"/>
      <c r="D14" s="106" t="s">
        <v>54</v>
      </c>
      <c r="E14" s="77"/>
      <c r="F14" s="70"/>
      <c r="G14" s="70"/>
      <c r="H14" s="70"/>
      <c r="I14" s="106"/>
      <c r="J14" s="282" t="s">
        <v>827</v>
      </c>
      <c r="K14" s="260"/>
      <c r="L14" s="73" t="s">
        <v>56</v>
      </c>
      <c r="M14" s="70"/>
      <c r="N14" s="102" t="s">
        <v>526</v>
      </c>
      <c r="O14" s="99"/>
      <c r="P14" s="103">
        <f>P15</f>
        <v>22.622340000000001</v>
      </c>
      <c r="Q14" s="70"/>
      <c r="R14" s="75"/>
    </row>
    <row r="15" spans="1:18" x14ac:dyDescent="0.2">
      <c r="A15" s="77"/>
      <c r="B15" s="66"/>
      <c r="C15" s="67"/>
      <c r="D15" s="106" t="s">
        <v>58</v>
      </c>
      <c r="E15" s="77"/>
      <c r="F15" s="70"/>
      <c r="G15" s="70"/>
      <c r="H15" s="70"/>
      <c r="I15" s="106"/>
      <c r="J15" s="282" t="s">
        <v>828</v>
      </c>
      <c r="K15" s="260"/>
      <c r="L15" s="73" t="s">
        <v>56</v>
      </c>
      <c r="M15" s="70"/>
      <c r="N15" s="102" t="s">
        <v>57</v>
      </c>
      <c r="O15" s="99"/>
      <c r="P15" s="103">
        <f>3.783*5.98</f>
        <v>22.622340000000001</v>
      </c>
      <c r="Q15" s="70"/>
      <c r="R15" s="75"/>
    </row>
    <row r="16" spans="1:18" x14ac:dyDescent="0.2">
      <c r="A16" s="77"/>
      <c r="B16" s="66"/>
      <c r="C16" s="67"/>
      <c r="D16" s="106" t="s">
        <v>60</v>
      </c>
      <c r="E16" s="77"/>
      <c r="F16" s="70"/>
      <c r="G16" s="70"/>
      <c r="H16" s="70"/>
      <c r="I16" s="106"/>
      <c r="J16" s="282" t="s">
        <v>829</v>
      </c>
      <c r="K16" s="260"/>
      <c r="L16" s="73" t="s">
        <v>62</v>
      </c>
      <c r="M16" s="70"/>
      <c r="N16" s="102"/>
      <c r="O16" s="99"/>
      <c r="P16" s="103"/>
      <c r="Q16" s="70"/>
      <c r="R16" s="75"/>
    </row>
    <row r="17" spans="1:18" x14ac:dyDescent="0.2">
      <c r="A17" s="154"/>
      <c r="B17" s="145"/>
      <c r="C17" s="171"/>
      <c r="D17" s="106" t="s">
        <v>537</v>
      </c>
      <c r="E17" s="106"/>
      <c r="F17" s="106"/>
      <c r="G17" s="106"/>
      <c r="H17" s="106"/>
      <c r="I17" s="106"/>
      <c r="J17" s="106"/>
      <c r="K17" s="217">
        <f>J57/1000</f>
        <v>39.183999999999997</v>
      </c>
      <c r="L17" s="106" t="s">
        <v>398</v>
      </c>
      <c r="M17" s="138"/>
      <c r="N17" s="102" t="s">
        <v>57</v>
      </c>
      <c r="O17" s="99"/>
      <c r="P17" s="103">
        <f>K17*5.98</f>
        <v>234.32032000000001</v>
      </c>
      <c r="Q17" s="170"/>
      <c r="R17" s="102"/>
    </row>
    <row r="18" spans="1:18" x14ac:dyDescent="0.2">
      <c r="A18" s="154"/>
      <c r="B18" s="145"/>
      <c r="C18" s="171"/>
      <c r="D18" s="109" t="s">
        <v>64</v>
      </c>
      <c r="E18" s="106"/>
      <c r="F18" s="106"/>
      <c r="G18" s="106"/>
      <c r="H18" s="106"/>
      <c r="I18" s="106"/>
      <c r="J18" s="106"/>
      <c r="K18" s="106"/>
      <c r="L18" s="106"/>
      <c r="M18" s="138"/>
      <c r="N18" s="138"/>
      <c r="O18" s="138"/>
      <c r="P18" s="138"/>
    </row>
    <row r="19" spans="1:18" x14ac:dyDescent="0.2">
      <c r="A19" s="213"/>
      <c r="B19" s="172"/>
      <c r="C19" s="134"/>
      <c r="D19" s="135"/>
      <c r="E19" s="136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75"/>
    </row>
    <row r="20" spans="1:18" x14ac:dyDescent="0.2">
      <c r="A20" s="278" t="s">
        <v>65</v>
      </c>
      <c r="B20" s="284" t="s">
        <v>399</v>
      </c>
      <c r="C20" s="278" t="s">
        <v>67</v>
      </c>
      <c r="D20" s="278" t="s">
        <v>68</v>
      </c>
      <c r="E20" s="278" t="s">
        <v>69</v>
      </c>
      <c r="F20" s="278" t="s">
        <v>70</v>
      </c>
      <c r="G20" s="279"/>
      <c r="H20" s="279"/>
      <c r="I20" s="279"/>
      <c r="J20" s="278" t="s">
        <v>71</v>
      </c>
      <c r="K20" s="279"/>
      <c r="L20" s="279"/>
      <c r="M20" s="279"/>
      <c r="N20" s="278" t="s">
        <v>72</v>
      </c>
      <c r="O20" s="278" t="s">
        <v>73</v>
      </c>
      <c r="P20" s="278" t="s">
        <v>74</v>
      </c>
      <c r="Q20" s="278" t="s">
        <v>75</v>
      </c>
      <c r="R20" s="75"/>
    </row>
    <row r="21" spans="1:18" x14ac:dyDescent="0.2">
      <c r="A21" s="279"/>
      <c r="B21" s="285"/>
      <c r="C21" s="286"/>
      <c r="D21" s="278"/>
      <c r="E21" s="279"/>
      <c r="F21" s="278" t="s">
        <v>0</v>
      </c>
      <c r="G21" s="278" t="s">
        <v>76</v>
      </c>
      <c r="H21" s="279"/>
      <c r="I21" s="279"/>
      <c r="J21" s="278" t="s">
        <v>0</v>
      </c>
      <c r="K21" s="278" t="s">
        <v>76</v>
      </c>
      <c r="L21" s="279"/>
      <c r="M21" s="279"/>
      <c r="N21" s="278"/>
      <c r="O21" s="278"/>
      <c r="P21" s="278"/>
      <c r="Q21" s="278"/>
      <c r="R21" s="75"/>
    </row>
    <row r="22" spans="1:18" x14ac:dyDescent="0.2">
      <c r="A22" s="279"/>
      <c r="B22" s="285"/>
      <c r="C22" s="286"/>
      <c r="D22" s="278"/>
      <c r="E22" s="279"/>
      <c r="F22" s="279"/>
      <c r="G22" s="214" t="s">
        <v>77</v>
      </c>
      <c r="H22" s="214" t="s">
        <v>78</v>
      </c>
      <c r="I22" s="214" t="s">
        <v>79</v>
      </c>
      <c r="J22" s="279"/>
      <c r="K22" s="214" t="s">
        <v>77</v>
      </c>
      <c r="L22" s="214" t="s">
        <v>78</v>
      </c>
      <c r="M22" s="214" t="s">
        <v>79</v>
      </c>
      <c r="N22" s="278"/>
      <c r="O22" s="278"/>
      <c r="P22" s="278"/>
      <c r="Q22" s="278"/>
      <c r="R22" s="75"/>
    </row>
    <row r="23" spans="1:18" x14ac:dyDescent="0.2">
      <c r="A23" s="175">
        <v>1</v>
      </c>
      <c r="B23" s="216">
        <v>2</v>
      </c>
      <c r="C23" s="214">
        <v>3</v>
      </c>
      <c r="D23" s="214">
        <v>4</v>
      </c>
      <c r="E23" s="175">
        <v>5</v>
      </c>
      <c r="F23" s="215">
        <v>6</v>
      </c>
      <c r="G23" s="215">
        <v>7</v>
      </c>
      <c r="H23" s="215">
        <v>8</v>
      </c>
      <c r="I23" s="215">
        <v>9</v>
      </c>
      <c r="J23" s="215">
        <v>10</v>
      </c>
      <c r="K23" s="215">
        <v>11</v>
      </c>
      <c r="L23" s="215">
        <v>12</v>
      </c>
      <c r="M23" s="215">
        <v>13</v>
      </c>
      <c r="N23" s="215">
        <v>14</v>
      </c>
      <c r="O23" s="215">
        <v>15</v>
      </c>
      <c r="P23" s="215">
        <v>16</v>
      </c>
      <c r="Q23" s="215">
        <v>17</v>
      </c>
      <c r="R23" s="75"/>
    </row>
    <row r="24" spans="1:18" ht="240" x14ac:dyDescent="0.2">
      <c r="A24" s="175">
        <v>1</v>
      </c>
      <c r="B24" s="178" t="s">
        <v>830</v>
      </c>
      <c r="C24" s="218" t="s">
        <v>831</v>
      </c>
      <c r="D24" s="180" t="s">
        <v>640</v>
      </c>
      <c r="E24" s="184">
        <v>7.2300000000000003E-3</v>
      </c>
      <c r="F24" s="182">
        <v>739.41</v>
      </c>
      <c r="G24" s="183"/>
      <c r="H24" s="182">
        <v>739.41</v>
      </c>
      <c r="I24" s="182">
        <v>126.58</v>
      </c>
      <c r="J24" s="183">
        <v>5</v>
      </c>
      <c r="K24" s="183"/>
      <c r="L24" s="183">
        <v>5</v>
      </c>
      <c r="M24" s="183">
        <v>1</v>
      </c>
      <c r="N24" s="183"/>
      <c r="O24" s="183"/>
      <c r="P24" s="183">
        <v>7.49</v>
      </c>
      <c r="Q24" s="183">
        <v>0.05</v>
      </c>
      <c r="R24" s="75"/>
    </row>
    <row r="25" spans="1:18" ht="192" x14ac:dyDescent="0.2">
      <c r="A25" s="175">
        <v>2</v>
      </c>
      <c r="B25" s="178" t="s">
        <v>832</v>
      </c>
      <c r="C25" s="218" t="s">
        <v>833</v>
      </c>
      <c r="D25" s="180" t="s">
        <v>640</v>
      </c>
      <c r="E25" s="184">
        <v>9.6799999999999997E-2</v>
      </c>
      <c r="F25" s="182">
        <v>3778.42</v>
      </c>
      <c r="G25" s="182">
        <v>115.18</v>
      </c>
      <c r="H25" s="182">
        <v>3663.24</v>
      </c>
      <c r="I25" s="182">
        <v>385.27</v>
      </c>
      <c r="J25" s="183">
        <v>366</v>
      </c>
      <c r="K25" s="183">
        <v>11</v>
      </c>
      <c r="L25" s="183">
        <v>355</v>
      </c>
      <c r="M25" s="183">
        <v>37</v>
      </c>
      <c r="N25" s="183">
        <v>10.48</v>
      </c>
      <c r="O25" s="183">
        <v>1.01</v>
      </c>
      <c r="P25" s="183">
        <v>22.77</v>
      </c>
      <c r="Q25" s="183">
        <v>2.2000000000000002</v>
      </c>
      <c r="R25" s="75"/>
    </row>
    <row r="26" spans="1:18" ht="72" x14ac:dyDescent="0.2">
      <c r="A26" s="175">
        <v>3</v>
      </c>
      <c r="B26" s="178" t="s">
        <v>834</v>
      </c>
      <c r="C26" s="218" t="s">
        <v>835</v>
      </c>
      <c r="D26" s="180" t="s">
        <v>109</v>
      </c>
      <c r="E26" s="184">
        <v>0.03</v>
      </c>
      <c r="F26" s="182">
        <v>3495.76</v>
      </c>
      <c r="G26" s="182">
        <v>3495.76</v>
      </c>
      <c r="H26" s="183"/>
      <c r="I26" s="183"/>
      <c r="J26" s="183">
        <v>105</v>
      </c>
      <c r="K26" s="183">
        <v>105</v>
      </c>
      <c r="L26" s="183"/>
      <c r="M26" s="183"/>
      <c r="N26" s="183">
        <v>296</v>
      </c>
      <c r="O26" s="183">
        <v>8.8800000000000008</v>
      </c>
      <c r="P26" s="183"/>
      <c r="Q26" s="183"/>
      <c r="R26" s="75"/>
    </row>
    <row r="27" spans="1:18" ht="96" x14ac:dyDescent="0.2">
      <c r="A27" s="175">
        <v>4</v>
      </c>
      <c r="B27" s="178" t="s">
        <v>836</v>
      </c>
      <c r="C27" s="218" t="s">
        <v>837</v>
      </c>
      <c r="D27" s="180" t="s">
        <v>838</v>
      </c>
      <c r="E27" s="181">
        <v>3.2</v>
      </c>
      <c r="F27" s="182">
        <v>238.3</v>
      </c>
      <c r="G27" s="182">
        <v>26.47</v>
      </c>
      <c r="H27" s="182">
        <v>41.11</v>
      </c>
      <c r="I27" s="182">
        <v>4.09</v>
      </c>
      <c r="J27" s="183">
        <v>763</v>
      </c>
      <c r="K27" s="183">
        <v>85</v>
      </c>
      <c r="L27" s="183">
        <v>132</v>
      </c>
      <c r="M27" s="183">
        <v>13</v>
      </c>
      <c r="N27" s="183">
        <v>2.2999999999999998</v>
      </c>
      <c r="O27" s="183">
        <v>7.36</v>
      </c>
      <c r="P27" s="183">
        <v>0.28999999999999998</v>
      </c>
      <c r="Q27" s="183">
        <v>0.93</v>
      </c>
      <c r="R27" s="75"/>
    </row>
    <row r="28" spans="1:18" ht="48" x14ac:dyDescent="0.2">
      <c r="A28" s="175">
        <v>5</v>
      </c>
      <c r="B28" s="178" t="s">
        <v>839</v>
      </c>
      <c r="C28" s="218" t="s">
        <v>840</v>
      </c>
      <c r="D28" s="180" t="s">
        <v>841</v>
      </c>
      <c r="E28" s="181">
        <v>0.01</v>
      </c>
      <c r="F28" s="182">
        <v>20298.080000000002</v>
      </c>
      <c r="G28" s="182">
        <v>2673.5</v>
      </c>
      <c r="H28" s="182">
        <v>3893.62</v>
      </c>
      <c r="I28" s="182">
        <v>409.68</v>
      </c>
      <c r="J28" s="183">
        <v>203</v>
      </c>
      <c r="K28" s="183">
        <v>27</v>
      </c>
      <c r="L28" s="183">
        <v>39</v>
      </c>
      <c r="M28" s="183">
        <v>4</v>
      </c>
      <c r="N28" s="183">
        <v>204.24</v>
      </c>
      <c r="O28" s="183">
        <v>2.04</v>
      </c>
      <c r="P28" s="183">
        <v>22.51</v>
      </c>
      <c r="Q28" s="183">
        <v>0.23</v>
      </c>
      <c r="R28" s="75"/>
    </row>
    <row r="29" spans="1:18" ht="108" x14ac:dyDescent="0.2">
      <c r="A29" s="175">
        <v>6</v>
      </c>
      <c r="B29" s="178" t="s">
        <v>842</v>
      </c>
      <c r="C29" s="218" t="s">
        <v>843</v>
      </c>
      <c r="D29" s="180" t="s">
        <v>148</v>
      </c>
      <c r="E29" s="181">
        <v>1</v>
      </c>
      <c r="F29" s="182">
        <v>4078.5</v>
      </c>
      <c r="G29" s="183"/>
      <c r="H29" s="183"/>
      <c r="I29" s="183"/>
      <c r="J29" s="183">
        <v>4079</v>
      </c>
      <c r="K29" s="183"/>
      <c r="L29" s="183"/>
      <c r="M29" s="183"/>
      <c r="N29" s="183"/>
      <c r="O29" s="183"/>
      <c r="P29" s="183"/>
      <c r="Q29" s="183"/>
      <c r="R29" s="75"/>
    </row>
    <row r="30" spans="1:18" ht="120" x14ac:dyDescent="0.2">
      <c r="A30" s="175">
        <v>7</v>
      </c>
      <c r="B30" s="178" t="s">
        <v>844</v>
      </c>
      <c r="C30" s="218" t="s">
        <v>845</v>
      </c>
      <c r="D30" s="180" t="s">
        <v>137</v>
      </c>
      <c r="E30" s="184">
        <v>92</v>
      </c>
      <c r="F30" s="182">
        <v>68.31</v>
      </c>
      <c r="G30" s="182">
        <v>26.47</v>
      </c>
      <c r="H30" s="182">
        <v>41.11</v>
      </c>
      <c r="I30" s="182">
        <v>4.09</v>
      </c>
      <c r="J30" s="183">
        <v>6285</v>
      </c>
      <c r="K30" s="183">
        <v>2435</v>
      </c>
      <c r="L30" s="183">
        <v>3782</v>
      </c>
      <c r="M30" s="183">
        <v>376</v>
      </c>
      <c r="N30" s="183">
        <v>2.2999999999999998</v>
      </c>
      <c r="O30" s="183">
        <v>211.6</v>
      </c>
      <c r="P30" s="183">
        <v>0.28999999999999998</v>
      </c>
      <c r="Q30" s="183">
        <v>26.68</v>
      </c>
      <c r="R30" s="75"/>
    </row>
    <row r="31" spans="1:18" ht="36" x14ac:dyDescent="0.2">
      <c r="A31" s="175">
        <v>8</v>
      </c>
      <c r="B31" s="178" t="s">
        <v>846</v>
      </c>
      <c r="C31" s="218" t="s">
        <v>847</v>
      </c>
      <c r="D31" s="180" t="s">
        <v>441</v>
      </c>
      <c r="E31" s="181">
        <v>110.4</v>
      </c>
      <c r="F31" s="182">
        <v>311.18</v>
      </c>
      <c r="G31" s="183"/>
      <c r="H31" s="183"/>
      <c r="I31" s="183"/>
      <c r="J31" s="183">
        <v>34354</v>
      </c>
      <c r="K31" s="183"/>
      <c r="L31" s="183"/>
      <c r="M31" s="183"/>
      <c r="N31" s="183"/>
      <c r="O31" s="183"/>
      <c r="P31" s="183"/>
      <c r="Q31" s="183"/>
      <c r="R31" s="75"/>
    </row>
    <row r="32" spans="1:18" ht="240" x14ac:dyDescent="0.2">
      <c r="A32" s="175">
        <v>9</v>
      </c>
      <c r="B32" s="178" t="s">
        <v>830</v>
      </c>
      <c r="C32" s="218" t="s">
        <v>848</v>
      </c>
      <c r="D32" s="180" t="s">
        <v>640</v>
      </c>
      <c r="E32" s="184">
        <v>7.2300000000000003E-3</v>
      </c>
      <c r="F32" s="182">
        <v>739.41</v>
      </c>
      <c r="G32" s="183"/>
      <c r="H32" s="182">
        <v>739.41</v>
      </c>
      <c r="I32" s="182">
        <v>126.58</v>
      </c>
      <c r="J32" s="183">
        <v>5</v>
      </c>
      <c r="K32" s="183"/>
      <c r="L32" s="183">
        <v>5</v>
      </c>
      <c r="M32" s="183">
        <v>1</v>
      </c>
      <c r="N32" s="183"/>
      <c r="O32" s="183"/>
      <c r="P32" s="183">
        <v>7.49</v>
      </c>
      <c r="Q32" s="183">
        <v>0.05</v>
      </c>
      <c r="R32" s="75"/>
    </row>
    <row r="33" spans="1:18" ht="204" x14ac:dyDescent="0.2">
      <c r="A33" s="175">
        <v>10</v>
      </c>
      <c r="B33" s="178" t="s">
        <v>849</v>
      </c>
      <c r="C33" s="218" t="s">
        <v>850</v>
      </c>
      <c r="D33" s="180" t="s">
        <v>640</v>
      </c>
      <c r="E33" s="184">
        <v>9.6799999999999997E-2</v>
      </c>
      <c r="F33" s="182">
        <v>3222.6</v>
      </c>
      <c r="G33" s="182">
        <v>70.34</v>
      </c>
      <c r="H33" s="182">
        <v>3148.43</v>
      </c>
      <c r="I33" s="182">
        <v>524.16999999999996</v>
      </c>
      <c r="J33" s="183">
        <v>312</v>
      </c>
      <c r="K33" s="183">
        <v>7</v>
      </c>
      <c r="L33" s="183">
        <v>305</v>
      </c>
      <c r="M33" s="183">
        <v>51</v>
      </c>
      <c r="N33" s="183">
        <v>6.4</v>
      </c>
      <c r="O33" s="183">
        <v>0.62</v>
      </c>
      <c r="P33" s="183">
        <v>32.72</v>
      </c>
      <c r="Q33" s="183">
        <v>3.17</v>
      </c>
      <c r="R33" s="75"/>
    </row>
    <row r="34" spans="1:18" ht="409.5" x14ac:dyDescent="0.2">
      <c r="A34" s="175">
        <v>11</v>
      </c>
      <c r="B34" s="178" t="s">
        <v>851</v>
      </c>
      <c r="C34" s="218" t="s">
        <v>852</v>
      </c>
      <c r="D34" s="180" t="s">
        <v>115</v>
      </c>
      <c r="E34" s="184">
        <v>193.6</v>
      </c>
      <c r="F34" s="182">
        <v>12.56</v>
      </c>
      <c r="G34" s="183"/>
      <c r="H34" s="182">
        <v>12.56</v>
      </c>
      <c r="I34" s="183"/>
      <c r="J34" s="183">
        <v>2432</v>
      </c>
      <c r="K34" s="183"/>
      <c r="L34" s="183">
        <v>2432</v>
      </c>
      <c r="M34" s="183"/>
      <c r="N34" s="183"/>
      <c r="O34" s="183"/>
      <c r="P34" s="183"/>
      <c r="Q34" s="183"/>
      <c r="R34" s="75"/>
    </row>
    <row r="35" spans="1:18" x14ac:dyDescent="0.2">
      <c r="A35" s="274" t="s">
        <v>853</v>
      </c>
      <c r="B35" s="267"/>
      <c r="C35" s="267"/>
      <c r="D35" s="267"/>
      <c r="E35" s="267"/>
      <c r="F35" s="267"/>
      <c r="G35" s="267"/>
      <c r="H35" s="267"/>
      <c r="I35" s="267"/>
      <c r="J35" s="185">
        <v>57635</v>
      </c>
      <c r="K35" s="183"/>
      <c r="L35" s="183"/>
      <c r="M35" s="183"/>
      <c r="N35" s="183"/>
      <c r="O35" s="185">
        <v>266.23</v>
      </c>
      <c r="P35" s="183"/>
      <c r="Q35" s="185">
        <v>38.299999999999997</v>
      </c>
      <c r="R35" s="75"/>
    </row>
    <row r="36" spans="1:18" x14ac:dyDescent="0.2">
      <c r="A36" s="277" t="s">
        <v>246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75"/>
    </row>
    <row r="37" spans="1:18" x14ac:dyDescent="0.2">
      <c r="A37" s="275" t="s">
        <v>247</v>
      </c>
      <c r="B37" s="267"/>
      <c r="C37" s="267"/>
      <c r="D37" s="267"/>
      <c r="E37" s="267"/>
      <c r="F37" s="267"/>
      <c r="G37" s="267"/>
      <c r="H37" s="267"/>
      <c r="I37" s="267"/>
      <c r="J37" s="182">
        <v>48909</v>
      </c>
      <c r="K37" s="182">
        <v>2670</v>
      </c>
      <c r="L37" s="182">
        <v>7055</v>
      </c>
      <c r="M37" s="182">
        <v>483</v>
      </c>
      <c r="N37" s="183"/>
      <c r="O37" s="182">
        <v>231.51</v>
      </c>
      <c r="P37" s="183"/>
      <c r="Q37" s="182">
        <v>33.31</v>
      </c>
      <c r="R37" s="75"/>
    </row>
    <row r="38" spans="1:18" x14ac:dyDescent="0.2">
      <c r="A38" s="275" t="s">
        <v>248</v>
      </c>
      <c r="B38" s="267"/>
      <c r="C38" s="267"/>
      <c r="D38" s="267"/>
      <c r="E38" s="267"/>
      <c r="F38" s="267"/>
      <c r="G38" s="267"/>
      <c r="H38" s="267"/>
      <c r="I38" s="267"/>
      <c r="J38" s="182">
        <v>50160</v>
      </c>
      <c r="K38" s="182">
        <v>3203</v>
      </c>
      <c r="L38" s="182">
        <v>7773</v>
      </c>
      <c r="M38" s="182">
        <v>580</v>
      </c>
      <c r="N38" s="183"/>
      <c r="O38" s="182">
        <v>266.23</v>
      </c>
      <c r="P38" s="183"/>
      <c r="Q38" s="182">
        <v>38.299999999999997</v>
      </c>
      <c r="R38" s="75"/>
    </row>
    <row r="39" spans="1:18" x14ac:dyDescent="0.2">
      <c r="A39" s="275" t="s">
        <v>249</v>
      </c>
      <c r="B39" s="267"/>
      <c r="C39" s="267"/>
      <c r="D39" s="267"/>
      <c r="E39" s="267"/>
      <c r="F39" s="267"/>
      <c r="G39" s="267"/>
      <c r="H39" s="267"/>
      <c r="I39" s="267"/>
      <c r="J39" s="183"/>
      <c r="K39" s="183"/>
      <c r="L39" s="183"/>
      <c r="M39" s="183"/>
      <c r="N39" s="183"/>
      <c r="O39" s="183"/>
      <c r="P39" s="183"/>
      <c r="Q39" s="183"/>
      <c r="R39" s="75"/>
    </row>
    <row r="40" spans="1:18" x14ac:dyDescent="0.2">
      <c r="A40" s="275" t="s">
        <v>854</v>
      </c>
      <c r="B40" s="267"/>
      <c r="C40" s="267"/>
      <c r="D40" s="267"/>
      <c r="E40" s="267"/>
      <c r="F40" s="267"/>
      <c r="G40" s="267"/>
      <c r="H40" s="267"/>
      <c r="I40" s="267"/>
      <c r="J40" s="182">
        <v>136</v>
      </c>
      <c r="K40" s="182">
        <v>115</v>
      </c>
      <c r="L40" s="182">
        <v>21</v>
      </c>
      <c r="M40" s="182">
        <v>21</v>
      </c>
      <c r="N40" s="183"/>
      <c r="O40" s="183"/>
      <c r="P40" s="183"/>
      <c r="Q40" s="183"/>
      <c r="R40" s="75"/>
    </row>
    <row r="41" spans="1:18" x14ac:dyDescent="0.2">
      <c r="A41" s="275" t="s">
        <v>855</v>
      </c>
      <c r="B41" s="267"/>
      <c r="C41" s="267"/>
      <c r="D41" s="267"/>
      <c r="E41" s="267"/>
      <c r="F41" s="267"/>
      <c r="G41" s="267"/>
      <c r="H41" s="267"/>
      <c r="I41" s="267"/>
      <c r="J41" s="182">
        <v>1115</v>
      </c>
      <c r="K41" s="182">
        <v>418</v>
      </c>
      <c r="L41" s="182">
        <v>697</v>
      </c>
      <c r="M41" s="182">
        <v>76</v>
      </c>
      <c r="N41" s="183"/>
      <c r="O41" s="182">
        <v>34.726500000000001</v>
      </c>
      <c r="P41" s="183"/>
      <c r="Q41" s="182">
        <v>4.9965000000000002</v>
      </c>
      <c r="R41" s="75"/>
    </row>
    <row r="42" spans="1:18" x14ac:dyDescent="0.2">
      <c r="A42" s="275" t="s">
        <v>120</v>
      </c>
      <c r="B42" s="267"/>
      <c r="C42" s="267"/>
      <c r="D42" s="267"/>
      <c r="E42" s="267"/>
      <c r="F42" s="267"/>
      <c r="G42" s="267"/>
      <c r="H42" s="267"/>
      <c r="I42" s="267"/>
      <c r="J42" s="182">
        <v>4531</v>
      </c>
      <c r="K42" s="183"/>
      <c r="L42" s="183"/>
      <c r="M42" s="183"/>
      <c r="N42" s="183"/>
      <c r="O42" s="183"/>
      <c r="P42" s="183"/>
      <c r="Q42" s="183"/>
      <c r="R42" s="75"/>
    </row>
    <row r="43" spans="1:18" x14ac:dyDescent="0.2">
      <c r="A43" s="275" t="s">
        <v>249</v>
      </c>
      <c r="B43" s="267"/>
      <c r="C43" s="267"/>
      <c r="D43" s="267"/>
      <c r="E43" s="267"/>
      <c r="F43" s="267"/>
      <c r="G43" s="267"/>
      <c r="H43" s="267"/>
      <c r="I43" s="267"/>
      <c r="J43" s="183"/>
      <c r="K43" s="183"/>
      <c r="L43" s="183"/>
      <c r="M43" s="183"/>
      <c r="N43" s="183"/>
      <c r="O43" s="183"/>
      <c r="P43" s="183"/>
      <c r="Q43" s="183"/>
      <c r="R43" s="75"/>
    </row>
    <row r="44" spans="1:18" x14ac:dyDescent="0.2">
      <c r="A44" s="275" t="s">
        <v>856</v>
      </c>
      <c r="B44" s="267"/>
      <c r="C44" s="267"/>
      <c r="D44" s="267"/>
      <c r="E44" s="267"/>
      <c r="F44" s="267"/>
      <c r="G44" s="267"/>
      <c r="H44" s="267"/>
      <c r="I44" s="267"/>
      <c r="J44" s="182">
        <v>102</v>
      </c>
      <c r="K44" s="183"/>
      <c r="L44" s="183"/>
      <c r="M44" s="183"/>
      <c r="N44" s="183"/>
      <c r="O44" s="183"/>
      <c r="P44" s="183"/>
      <c r="Q44" s="183"/>
      <c r="R44" s="75"/>
    </row>
    <row r="45" spans="1:18" x14ac:dyDescent="0.2">
      <c r="A45" s="275" t="s">
        <v>857</v>
      </c>
      <c r="B45" s="267"/>
      <c r="C45" s="267"/>
      <c r="D45" s="267"/>
      <c r="E45" s="267"/>
      <c r="F45" s="267"/>
      <c r="G45" s="267"/>
      <c r="H45" s="267"/>
      <c r="I45" s="267"/>
      <c r="J45" s="182">
        <v>124</v>
      </c>
      <c r="K45" s="183"/>
      <c r="L45" s="183"/>
      <c r="M45" s="183"/>
      <c r="N45" s="183"/>
      <c r="O45" s="183"/>
      <c r="P45" s="183"/>
      <c r="Q45" s="183"/>
      <c r="R45" s="75"/>
    </row>
    <row r="46" spans="1:18" x14ac:dyDescent="0.2">
      <c r="A46" s="275" t="s">
        <v>858</v>
      </c>
      <c r="B46" s="267"/>
      <c r="C46" s="267"/>
      <c r="D46" s="267"/>
      <c r="E46" s="267"/>
      <c r="F46" s="267"/>
      <c r="G46" s="267"/>
      <c r="H46" s="267"/>
      <c r="I46" s="267"/>
      <c r="J46" s="182">
        <v>4257</v>
      </c>
      <c r="K46" s="183"/>
      <c r="L46" s="183"/>
      <c r="M46" s="183"/>
      <c r="N46" s="183"/>
      <c r="O46" s="183"/>
      <c r="P46" s="183"/>
      <c r="Q46" s="183"/>
      <c r="R46" s="75"/>
    </row>
    <row r="47" spans="1:18" x14ac:dyDescent="0.2">
      <c r="A47" s="275" t="s">
        <v>859</v>
      </c>
      <c r="B47" s="267"/>
      <c r="C47" s="267"/>
      <c r="D47" s="267"/>
      <c r="E47" s="267"/>
      <c r="F47" s="267"/>
      <c r="G47" s="267"/>
      <c r="H47" s="267"/>
      <c r="I47" s="267"/>
      <c r="J47" s="182">
        <v>48</v>
      </c>
      <c r="K47" s="183"/>
      <c r="L47" s="183"/>
      <c r="M47" s="183"/>
      <c r="N47" s="183"/>
      <c r="O47" s="183"/>
      <c r="P47" s="183"/>
      <c r="Q47" s="183"/>
      <c r="R47" s="75"/>
    </row>
    <row r="48" spans="1:18" x14ac:dyDescent="0.2">
      <c r="A48" s="275" t="s">
        <v>121</v>
      </c>
      <c r="B48" s="267"/>
      <c r="C48" s="267"/>
      <c r="D48" s="267"/>
      <c r="E48" s="267"/>
      <c r="F48" s="267"/>
      <c r="G48" s="267"/>
      <c r="H48" s="267"/>
      <c r="I48" s="267"/>
      <c r="J48" s="182">
        <v>2944</v>
      </c>
      <c r="K48" s="183"/>
      <c r="L48" s="183"/>
      <c r="M48" s="183"/>
      <c r="N48" s="183"/>
      <c r="O48" s="183"/>
      <c r="P48" s="183"/>
      <c r="Q48" s="183"/>
      <c r="R48" s="75"/>
    </row>
    <row r="49" spans="1:18" x14ac:dyDescent="0.2">
      <c r="A49" s="275" t="s">
        <v>249</v>
      </c>
      <c r="B49" s="267"/>
      <c r="C49" s="267"/>
      <c r="D49" s="267"/>
      <c r="E49" s="267"/>
      <c r="F49" s="267"/>
      <c r="G49" s="267"/>
      <c r="H49" s="267"/>
      <c r="I49" s="267"/>
      <c r="J49" s="183"/>
      <c r="K49" s="183"/>
      <c r="L49" s="183"/>
      <c r="M49" s="183"/>
      <c r="N49" s="183"/>
      <c r="O49" s="183"/>
      <c r="P49" s="183"/>
      <c r="Q49" s="183"/>
      <c r="R49" s="75"/>
    </row>
    <row r="50" spans="1:18" x14ac:dyDescent="0.2">
      <c r="A50" s="275" t="s">
        <v>860</v>
      </c>
      <c r="B50" s="267"/>
      <c r="C50" s="267"/>
      <c r="D50" s="267"/>
      <c r="E50" s="267"/>
      <c r="F50" s="267"/>
      <c r="G50" s="267"/>
      <c r="H50" s="267"/>
      <c r="I50" s="267"/>
      <c r="J50" s="182">
        <v>57</v>
      </c>
      <c r="K50" s="183"/>
      <c r="L50" s="183"/>
      <c r="M50" s="183"/>
      <c r="N50" s="183"/>
      <c r="O50" s="183"/>
      <c r="P50" s="183"/>
      <c r="Q50" s="183"/>
      <c r="R50" s="75"/>
    </row>
    <row r="51" spans="1:18" x14ac:dyDescent="0.2">
      <c r="A51" s="275" t="s">
        <v>861</v>
      </c>
      <c r="B51" s="267"/>
      <c r="C51" s="267"/>
      <c r="D51" s="267"/>
      <c r="E51" s="267"/>
      <c r="F51" s="267"/>
      <c r="G51" s="267"/>
      <c r="H51" s="267"/>
      <c r="I51" s="267"/>
      <c r="J51" s="182">
        <v>65</v>
      </c>
      <c r="K51" s="183"/>
      <c r="L51" s="183"/>
      <c r="M51" s="183"/>
      <c r="N51" s="183"/>
      <c r="O51" s="183"/>
      <c r="P51" s="183"/>
      <c r="Q51" s="183"/>
      <c r="R51" s="75"/>
    </row>
    <row r="52" spans="1:18" x14ac:dyDescent="0.2">
      <c r="A52" s="275" t="s">
        <v>862</v>
      </c>
      <c r="B52" s="267"/>
      <c r="C52" s="267"/>
      <c r="D52" s="267"/>
      <c r="E52" s="267"/>
      <c r="F52" s="267"/>
      <c r="G52" s="267"/>
      <c r="H52" s="267"/>
      <c r="I52" s="267"/>
      <c r="J52" s="182">
        <v>2791</v>
      </c>
      <c r="K52" s="183"/>
      <c r="L52" s="183"/>
      <c r="M52" s="183"/>
      <c r="N52" s="183"/>
      <c r="O52" s="183"/>
      <c r="P52" s="183"/>
      <c r="Q52" s="183"/>
      <c r="R52" s="75"/>
    </row>
    <row r="53" spans="1:18" x14ac:dyDescent="0.2">
      <c r="A53" s="275" t="s">
        <v>863</v>
      </c>
      <c r="B53" s="267"/>
      <c r="C53" s="267"/>
      <c r="D53" s="267"/>
      <c r="E53" s="267"/>
      <c r="F53" s="267"/>
      <c r="G53" s="267"/>
      <c r="H53" s="267"/>
      <c r="I53" s="267"/>
      <c r="J53" s="182">
        <v>31</v>
      </c>
      <c r="K53" s="183"/>
      <c r="L53" s="183"/>
      <c r="M53" s="183"/>
      <c r="N53" s="183"/>
      <c r="O53" s="183"/>
      <c r="P53" s="183"/>
      <c r="Q53" s="183"/>
      <c r="R53" s="75"/>
    </row>
    <row r="54" spans="1:18" x14ac:dyDescent="0.2">
      <c r="A54" s="274" t="s">
        <v>502</v>
      </c>
      <c r="B54" s="267"/>
      <c r="C54" s="267"/>
      <c r="D54" s="267"/>
      <c r="E54" s="267"/>
      <c r="F54" s="267"/>
      <c r="G54" s="267"/>
      <c r="H54" s="267"/>
      <c r="I54" s="267"/>
      <c r="J54" s="183"/>
      <c r="K54" s="183"/>
      <c r="L54" s="183"/>
      <c r="M54" s="183"/>
      <c r="N54" s="183"/>
      <c r="O54" s="183"/>
      <c r="P54" s="183"/>
      <c r="Q54" s="183"/>
      <c r="R54" s="75"/>
    </row>
    <row r="55" spans="1:18" x14ac:dyDescent="0.2">
      <c r="A55" s="275" t="s">
        <v>271</v>
      </c>
      <c r="B55" s="267"/>
      <c r="C55" s="267"/>
      <c r="D55" s="267"/>
      <c r="E55" s="267"/>
      <c r="F55" s="267"/>
      <c r="G55" s="267"/>
      <c r="H55" s="267"/>
      <c r="I55" s="267"/>
      <c r="J55" s="182">
        <v>57635</v>
      </c>
      <c r="K55" s="183"/>
      <c r="L55" s="183"/>
      <c r="M55" s="183"/>
      <c r="N55" s="183"/>
      <c r="O55" s="182">
        <v>266.23</v>
      </c>
      <c r="P55" s="183"/>
      <c r="Q55" s="182">
        <v>38.299999999999997</v>
      </c>
      <c r="R55" s="75"/>
    </row>
    <row r="56" spans="1:18" x14ac:dyDescent="0.2">
      <c r="A56" s="275" t="s">
        <v>272</v>
      </c>
      <c r="B56" s="267"/>
      <c r="C56" s="267"/>
      <c r="D56" s="267"/>
      <c r="E56" s="267"/>
      <c r="F56" s="267"/>
      <c r="G56" s="267"/>
      <c r="H56" s="267"/>
      <c r="I56" s="267"/>
      <c r="J56" s="183"/>
      <c r="K56" s="183"/>
      <c r="L56" s="183"/>
      <c r="M56" s="183"/>
      <c r="N56" s="183"/>
      <c r="O56" s="183"/>
      <c r="P56" s="183"/>
      <c r="Q56" s="183"/>
      <c r="R56" s="75"/>
    </row>
    <row r="57" spans="1:18" x14ac:dyDescent="0.2">
      <c r="A57" s="275" t="s">
        <v>273</v>
      </c>
      <c r="B57" s="267"/>
      <c r="C57" s="267"/>
      <c r="D57" s="267"/>
      <c r="E57" s="267"/>
      <c r="F57" s="267"/>
      <c r="G57" s="267"/>
      <c r="H57" s="267"/>
      <c r="I57" s="267"/>
      <c r="J57" s="182">
        <v>39184</v>
      </c>
      <c r="K57" s="183"/>
      <c r="L57" s="183"/>
      <c r="M57" s="183"/>
      <c r="N57" s="183"/>
      <c r="O57" s="183"/>
      <c r="P57" s="183"/>
      <c r="Q57" s="183"/>
      <c r="R57" s="75"/>
    </row>
    <row r="58" spans="1:18" x14ac:dyDescent="0.2">
      <c r="A58" s="275" t="s">
        <v>274</v>
      </c>
      <c r="B58" s="267"/>
      <c r="C58" s="267"/>
      <c r="D58" s="267"/>
      <c r="E58" s="267"/>
      <c r="F58" s="267"/>
      <c r="G58" s="267"/>
      <c r="H58" s="267"/>
      <c r="I58" s="267"/>
      <c r="J58" s="182">
        <v>7773</v>
      </c>
      <c r="K58" s="183"/>
      <c r="L58" s="183"/>
      <c r="M58" s="183"/>
      <c r="N58" s="183"/>
      <c r="O58" s="183"/>
      <c r="P58" s="183"/>
      <c r="Q58" s="183"/>
      <c r="R58" s="75"/>
    </row>
    <row r="59" spans="1:18" x14ac:dyDescent="0.2">
      <c r="A59" s="275" t="s">
        <v>275</v>
      </c>
      <c r="B59" s="267"/>
      <c r="C59" s="267"/>
      <c r="D59" s="267"/>
      <c r="E59" s="267"/>
      <c r="F59" s="267"/>
      <c r="G59" s="267"/>
      <c r="H59" s="267"/>
      <c r="I59" s="267"/>
      <c r="J59" s="182">
        <v>3783</v>
      </c>
      <c r="K59" s="183"/>
      <c r="L59" s="183"/>
      <c r="M59" s="183"/>
      <c r="N59" s="183"/>
      <c r="O59" s="183"/>
      <c r="P59" s="183"/>
      <c r="Q59" s="183"/>
      <c r="R59" s="75"/>
    </row>
    <row r="60" spans="1:18" x14ac:dyDescent="0.2">
      <c r="A60" s="275" t="s">
        <v>276</v>
      </c>
      <c r="B60" s="267"/>
      <c r="C60" s="267"/>
      <c r="D60" s="267"/>
      <c r="E60" s="267"/>
      <c r="F60" s="267"/>
      <c r="G60" s="267"/>
      <c r="H60" s="267"/>
      <c r="I60" s="267"/>
      <c r="J60" s="182">
        <v>4531</v>
      </c>
      <c r="K60" s="183"/>
      <c r="L60" s="183"/>
      <c r="M60" s="183"/>
      <c r="N60" s="183"/>
      <c r="O60" s="183"/>
      <c r="P60" s="183"/>
      <c r="Q60" s="183"/>
      <c r="R60" s="75"/>
    </row>
    <row r="61" spans="1:18" x14ac:dyDescent="0.2">
      <c r="A61" s="275" t="s">
        <v>277</v>
      </c>
      <c r="B61" s="267"/>
      <c r="C61" s="267"/>
      <c r="D61" s="267"/>
      <c r="E61" s="267"/>
      <c r="F61" s="267"/>
      <c r="G61" s="267"/>
      <c r="H61" s="267"/>
      <c r="I61" s="267"/>
      <c r="J61" s="182">
        <v>2944</v>
      </c>
      <c r="K61" s="183"/>
      <c r="L61" s="183"/>
      <c r="M61" s="183"/>
      <c r="N61" s="183"/>
      <c r="O61" s="183"/>
      <c r="P61" s="183"/>
      <c r="Q61" s="183"/>
      <c r="R61" s="75"/>
    </row>
    <row r="62" spans="1:18" x14ac:dyDescent="0.2">
      <c r="A62" s="274" t="s">
        <v>278</v>
      </c>
      <c r="B62" s="267"/>
      <c r="C62" s="267"/>
      <c r="D62" s="267"/>
      <c r="E62" s="267"/>
      <c r="F62" s="267"/>
      <c r="G62" s="267"/>
      <c r="H62" s="267"/>
      <c r="I62" s="267"/>
      <c r="J62" s="185">
        <v>57635</v>
      </c>
      <c r="K62" s="183"/>
      <c r="L62" s="183"/>
      <c r="M62" s="183"/>
      <c r="N62" s="183"/>
      <c r="O62" s="185">
        <v>266.23</v>
      </c>
      <c r="P62" s="183"/>
      <c r="Q62" s="185">
        <v>38.299999999999997</v>
      </c>
      <c r="R62" s="75"/>
    </row>
    <row r="63" spans="1:18" x14ac:dyDescent="0.2">
      <c r="A63" s="213"/>
      <c r="B63" s="172"/>
      <c r="C63" s="134"/>
      <c r="D63" s="135"/>
      <c r="E63" s="136"/>
      <c r="F63" s="131"/>
      <c r="G63" s="131"/>
      <c r="H63" s="131"/>
      <c r="I63" s="131"/>
      <c r="J63" s="131"/>
      <c r="K63" s="131"/>
      <c r="L63" s="131"/>
      <c r="M63" s="131"/>
      <c r="N63" s="131"/>
      <c r="O63" s="131"/>
      <c r="P63" s="131"/>
      <c r="Q63" s="131"/>
      <c r="R63" s="75"/>
    </row>
    <row r="64" spans="1:18" x14ac:dyDescent="0.2">
      <c r="A64" s="198"/>
      <c r="B64" s="106" t="s">
        <v>717</v>
      </c>
      <c r="C64" s="106"/>
      <c r="D64" s="106"/>
      <c r="E64" s="106"/>
      <c r="F64" s="106"/>
      <c r="G64" s="106"/>
      <c r="H64" s="106"/>
      <c r="I64" s="106" t="s">
        <v>718</v>
      </c>
      <c r="J64" s="106"/>
      <c r="K64" s="106"/>
      <c r="L64" s="106"/>
      <c r="M64" s="106"/>
      <c r="N64" s="139"/>
      <c r="O64" s="139"/>
      <c r="P64" s="139"/>
    </row>
    <row r="65" spans="1:18" x14ac:dyDescent="0.2">
      <c r="A65" s="198"/>
      <c r="B65" s="148"/>
      <c r="C65" s="205"/>
      <c r="D65" s="147"/>
      <c r="E65" s="148"/>
      <c r="F65" s="148"/>
      <c r="G65" s="205"/>
      <c r="H65" s="138"/>
      <c r="I65" s="106" t="s">
        <v>823</v>
      </c>
      <c r="J65" s="106"/>
      <c r="K65" s="106"/>
      <c r="L65" s="106"/>
      <c r="M65" s="106"/>
      <c r="N65" s="139"/>
      <c r="O65" s="139"/>
      <c r="P65" s="139"/>
    </row>
    <row r="66" spans="1:18" x14ac:dyDescent="0.2">
      <c r="A66" s="213"/>
      <c r="B66" s="172"/>
      <c r="C66" s="134"/>
      <c r="D66" s="135"/>
      <c r="E66" s="136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  <c r="R66" s="75"/>
    </row>
    <row r="67" spans="1:18" x14ac:dyDescent="0.2">
      <c r="A67" s="213"/>
      <c r="B67" s="172"/>
      <c r="C67" s="134"/>
      <c r="D67" s="135"/>
      <c r="E67" s="136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75"/>
    </row>
    <row r="68" spans="1:18" x14ac:dyDescent="0.2">
      <c r="A68" s="213"/>
      <c r="B68" s="172"/>
      <c r="C68" s="134"/>
      <c r="D68" s="135"/>
      <c r="E68" s="136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  <c r="R68" s="75"/>
    </row>
  </sheetData>
  <mergeCells count="48">
    <mergeCell ref="A59:I59"/>
    <mergeCell ref="A60:I60"/>
    <mergeCell ref="A61:I61"/>
    <mergeCell ref="A62:I62"/>
    <mergeCell ref="A53:I53"/>
    <mergeCell ref="A54:I54"/>
    <mergeCell ref="A55:I55"/>
    <mergeCell ref="A56:I56"/>
    <mergeCell ref="A57:I57"/>
    <mergeCell ref="A58:I58"/>
    <mergeCell ref="A47:I47"/>
    <mergeCell ref="A48:I48"/>
    <mergeCell ref="A49:I49"/>
    <mergeCell ref="A50:I50"/>
    <mergeCell ref="A51:I51"/>
    <mergeCell ref="A52:I52"/>
    <mergeCell ref="A41:I41"/>
    <mergeCell ref="A42:I42"/>
    <mergeCell ref="A43:I43"/>
    <mergeCell ref="A44:I44"/>
    <mergeCell ref="A45:I45"/>
    <mergeCell ref="A46:I46"/>
    <mergeCell ref="A35:I35"/>
    <mergeCell ref="A36:Q36"/>
    <mergeCell ref="A37:I37"/>
    <mergeCell ref="A38:I38"/>
    <mergeCell ref="A39:I39"/>
    <mergeCell ref="A40:I40"/>
    <mergeCell ref="F20:I20"/>
    <mergeCell ref="J20:M20"/>
    <mergeCell ref="N20:N22"/>
    <mergeCell ref="O20:O22"/>
    <mergeCell ref="P20:P22"/>
    <mergeCell ref="Q20:Q22"/>
    <mergeCell ref="F21:F22"/>
    <mergeCell ref="G21:I21"/>
    <mergeCell ref="J21:J22"/>
    <mergeCell ref="K21:M21"/>
    <mergeCell ref="E1:I1"/>
    <mergeCell ref="D10:J10"/>
    <mergeCell ref="J14:K14"/>
    <mergeCell ref="J15:K15"/>
    <mergeCell ref="J16:K16"/>
    <mergeCell ref="A20:A22"/>
    <mergeCell ref="B20:B22"/>
    <mergeCell ref="C20:C22"/>
    <mergeCell ref="D20:D22"/>
    <mergeCell ref="E20:E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Q102"/>
  <sheetViews>
    <sheetView workbookViewId="0">
      <selection activeCell="T28" sqref="T28"/>
    </sheetView>
  </sheetViews>
  <sheetFormatPr defaultRowHeight="12.75" x14ac:dyDescent="0.2"/>
  <sheetData>
    <row r="1" spans="1:17" x14ac:dyDescent="0.2">
      <c r="A1" s="65" t="s">
        <v>36</v>
      </c>
      <c r="B1" s="66"/>
      <c r="C1" s="67"/>
      <c r="D1" s="207"/>
      <c r="E1" s="258" t="s">
        <v>1</v>
      </c>
      <c r="F1" s="258"/>
      <c r="G1" s="258"/>
      <c r="H1" s="258"/>
      <c r="I1" s="258"/>
      <c r="J1" s="70"/>
      <c r="K1" s="70"/>
      <c r="L1" s="70"/>
      <c r="M1" s="65" t="s">
        <v>38</v>
      </c>
      <c r="N1" s="70"/>
      <c r="O1" s="70"/>
      <c r="P1" s="70"/>
    </row>
    <row r="2" spans="1:17" x14ac:dyDescent="0.2">
      <c r="A2" s="73"/>
      <c r="B2" s="66"/>
      <c r="C2" s="67"/>
      <c r="D2" s="68"/>
      <c r="E2" s="68"/>
      <c r="F2" s="70"/>
      <c r="G2" s="208" t="s">
        <v>39</v>
      </c>
      <c r="H2" s="70"/>
      <c r="I2" s="70"/>
      <c r="J2" s="70"/>
      <c r="K2" s="70"/>
      <c r="L2" s="70"/>
      <c r="M2" s="73" t="s">
        <v>386</v>
      </c>
      <c r="N2" s="70"/>
      <c r="O2" s="70"/>
      <c r="P2" s="70"/>
    </row>
    <row r="3" spans="1:17" x14ac:dyDescent="0.2">
      <c r="A3" s="73"/>
      <c r="B3" s="66"/>
      <c r="C3" s="67"/>
      <c r="D3" s="68"/>
      <c r="E3" s="68"/>
      <c r="F3" s="70"/>
      <c r="G3" s="208"/>
      <c r="H3" s="70"/>
      <c r="I3" s="70"/>
      <c r="J3" s="70"/>
      <c r="K3" s="70"/>
      <c r="L3" s="73"/>
      <c r="M3" s="73" t="s">
        <v>520</v>
      </c>
      <c r="N3" s="70"/>
      <c r="O3" s="70"/>
      <c r="P3" s="70"/>
    </row>
    <row r="4" spans="1:17" x14ac:dyDescent="0.2">
      <c r="A4" s="73" t="s">
        <v>41</v>
      </c>
      <c r="B4" s="66"/>
      <c r="C4" s="67"/>
      <c r="D4" s="68"/>
      <c r="E4" s="68"/>
      <c r="F4" s="70"/>
      <c r="G4" s="70"/>
      <c r="H4" s="70"/>
      <c r="I4" s="70"/>
      <c r="J4" s="70"/>
      <c r="K4" s="70"/>
      <c r="L4" s="70"/>
      <c r="M4" s="73" t="s">
        <v>41</v>
      </c>
      <c r="N4" s="70"/>
      <c r="O4" s="70"/>
      <c r="P4" s="70"/>
    </row>
    <row r="5" spans="1:17" x14ac:dyDescent="0.2">
      <c r="A5" s="73" t="s">
        <v>43</v>
      </c>
      <c r="B5" s="66"/>
      <c r="C5" s="67"/>
      <c r="D5" s="68"/>
      <c r="E5" s="68"/>
      <c r="F5" s="70"/>
      <c r="G5" s="70"/>
      <c r="H5" s="70"/>
      <c r="I5" s="70"/>
      <c r="J5" s="70"/>
      <c r="K5" s="70"/>
      <c r="L5" s="70"/>
      <c r="M5" s="73" t="s">
        <v>45</v>
      </c>
      <c r="N5" s="70"/>
      <c r="O5" s="70"/>
      <c r="P5" s="70"/>
    </row>
    <row r="6" spans="1:17" x14ac:dyDescent="0.2">
      <c r="A6" s="77"/>
      <c r="B6" s="66"/>
      <c r="C6" s="68"/>
      <c r="D6" s="75"/>
      <c r="E6" s="70"/>
      <c r="F6" s="70"/>
      <c r="G6" s="78" t="s">
        <v>864</v>
      </c>
      <c r="H6" s="78"/>
      <c r="I6" s="78"/>
      <c r="J6" s="70"/>
      <c r="K6" s="70"/>
      <c r="L6" s="70"/>
      <c r="M6" s="70"/>
      <c r="N6" s="70"/>
      <c r="O6" s="70"/>
      <c r="P6" s="70"/>
      <c r="Q6" s="75"/>
    </row>
    <row r="7" spans="1:17" x14ac:dyDescent="0.2">
      <c r="A7" s="77"/>
      <c r="B7" s="66"/>
      <c r="C7" s="68"/>
      <c r="D7" s="75"/>
      <c r="E7" s="70"/>
      <c r="F7" s="70"/>
      <c r="G7" s="77" t="s">
        <v>47</v>
      </c>
      <c r="H7" s="77"/>
      <c r="I7" s="77"/>
      <c r="J7" s="70"/>
      <c r="K7" s="70"/>
      <c r="L7" s="70"/>
      <c r="M7" s="70"/>
      <c r="N7" s="70"/>
      <c r="O7" s="70"/>
      <c r="P7" s="70"/>
      <c r="Q7" s="75"/>
    </row>
    <row r="8" spans="1:17" x14ac:dyDescent="0.2">
      <c r="A8" s="77"/>
      <c r="B8" s="66"/>
      <c r="C8" s="68"/>
      <c r="D8" s="75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</row>
    <row r="9" spans="1:17" x14ac:dyDescent="0.2">
      <c r="A9" s="77"/>
      <c r="B9" s="66"/>
      <c r="C9" s="156" t="s">
        <v>48</v>
      </c>
      <c r="D9" s="158" t="s">
        <v>735</v>
      </c>
      <c r="E9" s="69"/>
      <c r="F9" s="69"/>
      <c r="G9" s="159"/>
      <c r="H9" s="69"/>
      <c r="I9" s="69"/>
      <c r="J9" s="69"/>
      <c r="K9" s="70"/>
      <c r="L9" s="70"/>
      <c r="M9" s="70"/>
      <c r="N9" s="70"/>
      <c r="O9" s="70"/>
      <c r="P9" s="70"/>
    </row>
    <row r="10" spans="1:17" x14ac:dyDescent="0.2">
      <c r="A10" s="77"/>
      <c r="B10" s="66"/>
      <c r="C10" s="156"/>
      <c r="D10" s="258" t="s">
        <v>865</v>
      </c>
      <c r="E10" s="258"/>
      <c r="F10" s="258"/>
      <c r="G10" s="258"/>
      <c r="H10" s="258"/>
      <c r="I10" s="258"/>
      <c r="J10" s="258"/>
      <c r="K10" s="70"/>
      <c r="L10" s="70"/>
      <c r="M10" s="70"/>
      <c r="N10" s="70"/>
      <c r="O10" s="70"/>
      <c r="P10" s="70"/>
      <c r="Q10" s="75"/>
    </row>
    <row r="11" spans="1:17" x14ac:dyDescent="0.2">
      <c r="A11" s="77"/>
      <c r="B11" s="66"/>
      <c r="C11" s="68"/>
      <c r="D11" s="162"/>
      <c r="E11" s="163"/>
      <c r="F11" s="163"/>
      <c r="G11" s="74" t="s">
        <v>51</v>
      </c>
      <c r="H11" s="74"/>
      <c r="I11" s="74"/>
      <c r="J11" s="163"/>
      <c r="K11" s="164"/>
      <c r="L11" s="70"/>
      <c r="M11" s="70"/>
      <c r="N11" s="70"/>
      <c r="O11" s="70"/>
      <c r="P11" s="70"/>
    </row>
    <row r="12" spans="1:17" x14ac:dyDescent="0.2">
      <c r="A12" s="165"/>
      <c r="B12" s="166"/>
      <c r="C12" s="67"/>
      <c r="D12" s="68"/>
      <c r="E12" s="75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spans="1:17" x14ac:dyDescent="0.2">
      <c r="A13" s="77"/>
      <c r="B13" s="66"/>
      <c r="C13" s="67"/>
      <c r="D13" s="106" t="s">
        <v>866</v>
      </c>
      <c r="E13" s="77"/>
      <c r="F13" s="70"/>
      <c r="G13" s="70"/>
      <c r="H13" s="70"/>
      <c r="I13" s="106"/>
      <c r="J13" s="106"/>
      <c r="K13" s="70"/>
      <c r="L13" s="70"/>
      <c r="M13" s="70"/>
      <c r="N13" s="98" t="s">
        <v>53</v>
      </c>
      <c r="O13" s="99"/>
      <c r="P13" s="99"/>
      <c r="Q13" s="70"/>
    </row>
    <row r="14" spans="1:17" x14ac:dyDescent="0.2">
      <c r="A14" s="77"/>
      <c r="B14" s="66"/>
      <c r="C14" s="67"/>
      <c r="D14" s="106" t="s">
        <v>288</v>
      </c>
      <c r="E14" s="77"/>
      <c r="F14" s="70"/>
      <c r="G14" s="70"/>
      <c r="H14" s="70"/>
      <c r="I14" s="106"/>
      <c r="J14" s="282" t="s">
        <v>867</v>
      </c>
      <c r="K14" s="260"/>
      <c r="L14" s="73" t="s">
        <v>56</v>
      </c>
      <c r="M14" s="70"/>
      <c r="N14" s="102" t="s">
        <v>526</v>
      </c>
      <c r="O14" s="99"/>
      <c r="P14" s="103">
        <f>P15+P16+P17</f>
        <v>31.389740000000003</v>
      </c>
      <c r="Q14" s="70"/>
    </row>
    <row r="15" spans="1:17" x14ac:dyDescent="0.2">
      <c r="A15" s="77"/>
      <c r="B15" s="66"/>
      <c r="C15" s="67"/>
      <c r="D15" s="106" t="s">
        <v>290</v>
      </c>
      <c r="E15" s="77"/>
      <c r="F15" s="70"/>
      <c r="G15" s="70"/>
      <c r="H15" s="70"/>
      <c r="I15" s="106"/>
      <c r="J15" s="282" t="s">
        <v>868</v>
      </c>
      <c r="K15" s="260"/>
      <c r="L15" s="73" t="s">
        <v>56</v>
      </c>
      <c r="M15" s="70"/>
      <c r="N15" s="102" t="s">
        <v>57</v>
      </c>
      <c r="O15" s="99"/>
      <c r="P15" s="103">
        <f>5.98*0.311</f>
        <v>1.8597800000000002</v>
      </c>
      <c r="Q15" s="70"/>
    </row>
    <row r="16" spans="1:17" x14ac:dyDescent="0.2">
      <c r="A16" s="77"/>
      <c r="B16" s="66"/>
      <c r="C16" s="67"/>
      <c r="D16" s="106" t="s">
        <v>292</v>
      </c>
      <c r="E16" s="77"/>
      <c r="F16" s="70"/>
      <c r="G16" s="70"/>
      <c r="H16" s="70"/>
      <c r="I16" s="106"/>
      <c r="J16" s="282" t="s">
        <v>869</v>
      </c>
      <c r="K16" s="260"/>
      <c r="L16" s="73" t="s">
        <v>56</v>
      </c>
      <c r="M16" s="70"/>
      <c r="N16" s="102" t="s">
        <v>57</v>
      </c>
      <c r="O16" s="99"/>
      <c r="P16" s="103">
        <f>5.98*4.33</f>
        <v>25.893400000000003</v>
      </c>
      <c r="Q16" s="70"/>
    </row>
    <row r="17" spans="1:17" x14ac:dyDescent="0.2">
      <c r="A17" s="77"/>
      <c r="B17" s="66"/>
      <c r="C17" s="67"/>
      <c r="D17" s="106" t="s">
        <v>529</v>
      </c>
      <c r="E17" s="77"/>
      <c r="F17" s="70"/>
      <c r="G17" s="70"/>
      <c r="H17" s="70"/>
      <c r="I17" s="106"/>
      <c r="J17" s="282" t="s">
        <v>870</v>
      </c>
      <c r="K17" s="260"/>
      <c r="L17" s="73" t="s">
        <v>56</v>
      </c>
      <c r="M17" s="70"/>
      <c r="N17" s="102" t="s">
        <v>296</v>
      </c>
      <c r="O17" s="99"/>
      <c r="P17" s="103">
        <f>10.48*0.347</f>
        <v>3.6365599999999998</v>
      </c>
      <c r="Q17" s="70"/>
    </row>
    <row r="18" spans="1:17" x14ac:dyDescent="0.2">
      <c r="A18" s="77"/>
      <c r="B18" s="66"/>
      <c r="C18" s="67"/>
      <c r="D18" s="106" t="s">
        <v>58</v>
      </c>
      <c r="E18" s="77"/>
      <c r="F18" s="70"/>
      <c r="G18" s="70"/>
      <c r="H18" s="70"/>
      <c r="I18" s="106"/>
      <c r="J18" s="282" t="s">
        <v>871</v>
      </c>
      <c r="K18" s="260"/>
      <c r="L18" s="73" t="s">
        <v>56</v>
      </c>
      <c r="M18" s="70"/>
      <c r="N18" s="102"/>
      <c r="O18" s="99"/>
      <c r="P18" s="103"/>
      <c r="Q18" s="70"/>
    </row>
    <row r="19" spans="1:17" x14ac:dyDescent="0.2">
      <c r="A19" s="77"/>
      <c r="B19" s="66"/>
      <c r="C19" s="67"/>
      <c r="D19" s="106" t="s">
        <v>60</v>
      </c>
      <c r="E19" s="77"/>
      <c r="F19" s="70"/>
      <c r="G19" s="70"/>
      <c r="H19" s="70"/>
      <c r="I19" s="106"/>
      <c r="J19" s="282" t="s">
        <v>872</v>
      </c>
      <c r="K19" s="260"/>
      <c r="L19" s="73" t="s">
        <v>62</v>
      </c>
      <c r="M19" s="70"/>
      <c r="N19" s="70"/>
      <c r="O19" s="70"/>
      <c r="P19" s="70"/>
      <c r="Q19" s="70"/>
    </row>
    <row r="20" spans="1:17" x14ac:dyDescent="0.2">
      <c r="A20" s="154"/>
      <c r="B20" s="145"/>
      <c r="C20" s="171"/>
      <c r="D20" s="106" t="s">
        <v>537</v>
      </c>
      <c r="E20" s="106"/>
      <c r="F20" s="106"/>
      <c r="G20" s="106"/>
      <c r="H20" s="106"/>
      <c r="I20" s="106"/>
      <c r="J20" s="106"/>
      <c r="K20" s="217">
        <f>J93/1000</f>
        <v>1.9390000000000001</v>
      </c>
      <c r="L20" s="106" t="s">
        <v>398</v>
      </c>
      <c r="M20" s="138"/>
      <c r="N20" s="102" t="s">
        <v>57</v>
      </c>
      <c r="O20" s="169"/>
      <c r="P20" s="103">
        <f>K20*5.98</f>
        <v>11.595220000000001</v>
      </c>
      <c r="Q20" s="170"/>
    </row>
    <row r="21" spans="1:17" x14ac:dyDescent="0.2">
      <c r="A21" s="154"/>
      <c r="B21" s="145"/>
      <c r="C21" s="171"/>
      <c r="D21" s="109" t="s">
        <v>64</v>
      </c>
      <c r="E21" s="106"/>
      <c r="F21" s="106"/>
      <c r="G21" s="106"/>
      <c r="H21" s="106"/>
      <c r="I21" s="106"/>
      <c r="J21" s="106"/>
      <c r="K21" s="106"/>
      <c r="L21" s="106"/>
      <c r="M21" s="138"/>
      <c r="N21" s="138"/>
      <c r="O21" s="138"/>
      <c r="P21" s="138"/>
    </row>
    <row r="22" spans="1:17" x14ac:dyDescent="0.2">
      <c r="A22" s="213"/>
      <c r="B22" s="172"/>
      <c r="C22" s="134"/>
      <c r="D22" s="135"/>
      <c r="E22" s="136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</row>
    <row r="23" spans="1:17" x14ac:dyDescent="0.2">
      <c r="A23" s="278" t="s">
        <v>65</v>
      </c>
      <c r="B23" s="284" t="s">
        <v>399</v>
      </c>
      <c r="C23" s="278" t="s">
        <v>67</v>
      </c>
      <c r="D23" s="278" t="s">
        <v>68</v>
      </c>
      <c r="E23" s="278" t="s">
        <v>69</v>
      </c>
      <c r="F23" s="278" t="s">
        <v>70</v>
      </c>
      <c r="G23" s="279"/>
      <c r="H23" s="279"/>
      <c r="I23" s="279"/>
      <c r="J23" s="278" t="s">
        <v>71</v>
      </c>
      <c r="K23" s="279"/>
      <c r="L23" s="279"/>
      <c r="M23" s="279"/>
      <c r="N23" s="278" t="s">
        <v>72</v>
      </c>
      <c r="O23" s="278" t="s">
        <v>73</v>
      </c>
      <c r="P23" s="278" t="s">
        <v>74</v>
      </c>
      <c r="Q23" s="278" t="s">
        <v>75</v>
      </c>
    </row>
    <row r="24" spans="1:17" x14ac:dyDescent="0.2">
      <c r="A24" s="279"/>
      <c r="B24" s="285"/>
      <c r="C24" s="286"/>
      <c r="D24" s="278"/>
      <c r="E24" s="279"/>
      <c r="F24" s="278" t="s">
        <v>0</v>
      </c>
      <c r="G24" s="278" t="s">
        <v>76</v>
      </c>
      <c r="H24" s="279"/>
      <c r="I24" s="279"/>
      <c r="J24" s="278" t="s">
        <v>0</v>
      </c>
      <c r="K24" s="278" t="s">
        <v>76</v>
      </c>
      <c r="L24" s="279"/>
      <c r="M24" s="279"/>
      <c r="N24" s="278"/>
      <c r="O24" s="278"/>
      <c r="P24" s="278"/>
      <c r="Q24" s="278"/>
    </row>
    <row r="25" spans="1:17" x14ac:dyDescent="0.2">
      <c r="A25" s="279"/>
      <c r="B25" s="285"/>
      <c r="C25" s="286"/>
      <c r="D25" s="278"/>
      <c r="E25" s="279"/>
      <c r="F25" s="279"/>
      <c r="G25" s="214" t="s">
        <v>77</v>
      </c>
      <c r="H25" s="214" t="s">
        <v>78</v>
      </c>
      <c r="I25" s="214" t="s">
        <v>79</v>
      </c>
      <c r="J25" s="279"/>
      <c r="K25" s="214" t="s">
        <v>77</v>
      </c>
      <c r="L25" s="214" t="s">
        <v>78</v>
      </c>
      <c r="M25" s="214" t="s">
        <v>79</v>
      </c>
      <c r="N25" s="278"/>
      <c r="O25" s="278"/>
      <c r="P25" s="278"/>
      <c r="Q25" s="278"/>
    </row>
    <row r="26" spans="1:17" x14ac:dyDescent="0.2">
      <c r="A26" s="175">
        <v>1</v>
      </c>
      <c r="B26" s="216">
        <v>2</v>
      </c>
      <c r="C26" s="214">
        <v>3</v>
      </c>
      <c r="D26" s="214">
        <v>4</v>
      </c>
      <c r="E26" s="175">
        <v>5</v>
      </c>
      <c r="F26" s="215">
        <v>6</v>
      </c>
      <c r="G26" s="215">
        <v>7</v>
      </c>
      <c r="H26" s="215">
        <v>8</v>
      </c>
      <c r="I26" s="215">
        <v>9</v>
      </c>
      <c r="J26" s="215">
        <v>10</v>
      </c>
      <c r="K26" s="215">
        <v>11</v>
      </c>
      <c r="L26" s="215">
        <v>12</v>
      </c>
      <c r="M26" s="215">
        <v>13</v>
      </c>
      <c r="N26" s="215">
        <v>14</v>
      </c>
      <c r="O26" s="215">
        <v>15</v>
      </c>
      <c r="P26" s="215">
        <v>16</v>
      </c>
      <c r="Q26" s="215">
        <v>17</v>
      </c>
    </row>
    <row r="27" spans="1:17" x14ac:dyDescent="0.2">
      <c r="A27" s="276" t="s">
        <v>300</v>
      </c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7"/>
    </row>
    <row r="28" spans="1:17" ht="216" x14ac:dyDescent="0.2">
      <c r="A28" s="175">
        <v>1</v>
      </c>
      <c r="B28" s="178" t="s">
        <v>329</v>
      </c>
      <c r="C28" s="218" t="s">
        <v>873</v>
      </c>
      <c r="D28" s="180" t="s">
        <v>91</v>
      </c>
      <c r="E28" s="184">
        <v>0.1</v>
      </c>
      <c r="F28" s="182">
        <v>311.39999999999998</v>
      </c>
      <c r="G28" s="182">
        <v>218.44</v>
      </c>
      <c r="H28" s="182">
        <v>38.75</v>
      </c>
      <c r="I28" s="182">
        <v>0.17</v>
      </c>
      <c r="J28" s="183">
        <v>31</v>
      </c>
      <c r="K28" s="183">
        <v>22</v>
      </c>
      <c r="L28" s="183">
        <v>4</v>
      </c>
      <c r="M28" s="183"/>
      <c r="N28" s="183">
        <v>16.29</v>
      </c>
      <c r="O28" s="183">
        <v>1.63</v>
      </c>
      <c r="P28" s="183">
        <v>0.01</v>
      </c>
      <c r="Q28" s="183"/>
    </row>
    <row r="29" spans="1:17" ht="84" x14ac:dyDescent="0.2">
      <c r="A29" s="175">
        <v>2</v>
      </c>
      <c r="B29" s="178" t="s">
        <v>553</v>
      </c>
      <c r="C29" s="218" t="s">
        <v>874</v>
      </c>
      <c r="D29" s="180" t="s">
        <v>325</v>
      </c>
      <c r="E29" s="181">
        <v>10</v>
      </c>
      <c r="F29" s="182" t="s">
        <v>875</v>
      </c>
      <c r="G29" s="183"/>
      <c r="H29" s="183"/>
      <c r="I29" s="183"/>
      <c r="J29" s="183">
        <v>37</v>
      </c>
      <c r="K29" s="183"/>
      <c r="L29" s="183"/>
      <c r="M29" s="183"/>
      <c r="N29" s="183"/>
      <c r="O29" s="183"/>
      <c r="P29" s="183"/>
      <c r="Q29" s="183"/>
    </row>
    <row r="30" spans="1:17" ht="96" x14ac:dyDescent="0.2">
      <c r="A30" s="175">
        <v>3</v>
      </c>
      <c r="B30" s="178" t="s">
        <v>553</v>
      </c>
      <c r="C30" s="218" t="s">
        <v>876</v>
      </c>
      <c r="D30" s="180" t="s">
        <v>143</v>
      </c>
      <c r="E30" s="181">
        <v>5</v>
      </c>
      <c r="F30" s="182" t="s">
        <v>877</v>
      </c>
      <c r="G30" s="183"/>
      <c r="H30" s="183"/>
      <c r="I30" s="183"/>
      <c r="J30" s="183">
        <v>6</v>
      </c>
      <c r="K30" s="183"/>
      <c r="L30" s="183"/>
      <c r="M30" s="183"/>
      <c r="N30" s="183"/>
      <c r="O30" s="183"/>
      <c r="P30" s="183"/>
      <c r="Q30" s="183"/>
    </row>
    <row r="31" spans="1:17" ht="84" x14ac:dyDescent="0.2">
      <c r="A31" s="175">
        <v>4</v>
      </c>
      <c r="B31" s="178" t="s">
        <v>553</v>
      </c>
      <c r="C31" s="218" t="s">
        <v>878</v>
      </c>
      <c r="D31" s="180" t="s">
        <v>143</v>
      </c>
      <c r="E31" s="181">
        <v>2</v>
      </c>
      <c r="F31" s="182" t="s">
        <v>879</v>
      </c>
      <c r="G31" s="183"/>
      <c r="H31" s="183"/>
      <c r="I31" s="183"/>
      <c r="J31" s="183">
        <v>3</v>
      </c>
      <c r="K31" s="183"/>
      <c r="L31" s="183"/>
      <c r="M31" s="183"/>
      <c r="N31" s="183"/>
      <c r="O31" s="183"/>
      <c r="P31" s="183"/>
      <c r="Q31" s="183"/>
    </row>
    <row r="32" spans="1:17" ht="96" x14ac:dyDescent="0.2">
      <c r="A32" s="175">
        <v>5</v>
      </c>
      <c r="B32" s="178" t="s">
        <v>553</v>
      </c>
      <c r="C32" s="218" t="s">
        <v>880</v>
      </c>
      <c r="D32" s="180" t="s">
        <v>143</v>
      </c>
      <c r="E32" s="181">
        <v>2</v>
      </c>
      <c r="F32" s="182" t="s">
        <v>881</v>
      </c>
      <c r="G32" s="183"/>
      <c r="H32" s="183"/>
      <c r="I32" s="183"/>
      <c r="J32" s="183">
        <v>3</v>
      </c>
      <c r="K32" s="183"/>
      <c r="L32" s="183"/>
      <c r="M32" s="183"/>
      <c r="N32" s="183"/>
      <c r="O32" s="183"/>
      <c r="P32" s="183"/>
      <c r="Q32" s="183"/>
    </row>
    <row r="33" spans="1:17" ht="96" x14ac:dyDescent="0.2">
      <c r="A33" s="175">
        <v>6</v>
      </c>
      <c r="B33" s="178" t="s">
        <v>553</v>
      </c>
      <c r="C33" s="218" t="s">
        <v>882</v>
      </c>
      <c r="D33" s="180" t="s">
        <v>143</v>
      </c>
      <c r="E33" s="181">
        <v>2</v>
      </c>
      <c r="F33" s="182" t="s">
        <v>883</v>
      </c>
      <c r="G33" s="183"/>
      <c r="H33" s="183"/>
      <c r="I33" s="183"/>
      <c r="J33" s="183">
        <v>3</v>
      </c>
      <c r="K33" s="183"/>
      <c r="L33" s="183"/>
      <c r="M33" s="183"/>
      <c r="N33" s="183"/>
      <c r="O33" s="183"/>
      <c r="P33" s="183"/>
      <c r="Q33" s="183"/>
    </row>
    <row r="34" spans="1:17" ht="96" x14ac:dyDescent="0.2">
      <c r="A34" s="175">
        <v>7</v>
      </c>
      <c r="B34" s="178" t="s">
        <v>553</v>
      </c>
      <c r="C34" s="218" t="s">
        <v>884</v>
      </c>
      <c r="D34" s="180" t="s">
        <v>143</v>
      </c>
      <c r="E34" s="181">
        <v>2</v>
      </c>
      <c r="F34" s="182" t="s">
        <v>883</v>
      </c>
      <c r="G34" s="183"/>
      <c r="H34" s="183"/>
      <c r="I34" s="183"/>
      <c r="J34" s="183">
        <v>3</v>
      </c>
      <c r="K34" s="183"/>
      <c r="L34" s="183"/>
      <c r="M34" s="183"/>
      <c r="N34" s="183"/>
      <c r="O34" s="183"/>
      <c r="P34" s="183"/>
      <c r="Q34" s="183"/>
    </row>
    <row r="35" spans="1:17" ht="276" x14ac:dyDescent="0.2">
      <c r="A35" s="175">
        <v>8</v>
      </c>
      <c r="B35" s="178" t="s">
        <v>885</v>
      </c>
      <c r="C35" s="218" t="s">
        <v>886</v>
      </c>
      <c r="D35" s="180" t="s">
        <v>583</v>
      </c>
      <c r="E35" s="184">
        <v>0.02</v>
      </c>
      <c r="F35" s="182">
        <v>6962.8</v>
      </c>
      <c r="G35" s="183"/>
      <c r="H35" s="183"/>
      <c r="I35" s="183"/>
      <c r="J35" s="183">
        <v>139</v>
      </c>
      <c r="K35" s="183"/>
      <c r="L35" s="183"/>
      <c r="M35" s="183"/>
      <c r="N35" s="183"/>
      <c r="O35" s="183"/>
      <c r="P35" s="183"/>
      <c r="Q35" s="183"/>
    </row>
    <row r="36" spans="1:17" ht="204" x14ac:dyDescent="0.2">
      <c r="A36" s="175">
        <v>9</v>
      </c>
      <c r="B36" s="178" t="s">
        <v>887</v>
      </c>
      <c r="C36" s="218" t="s">
        <v>888</v>
      </c>
      <c r="D36" s="180" t="s">
        <v>583</v>
      </c>
      <c r="E36" s="184">
        <v>2.5000000000000001E-2</v>
      </c>
      <c r="F36" s="182">
        <v>16855</v>
      </c>
      <c r="G36" s="183"/>
      <c r="H36" s="183"/>
      <c r="I36" s="183"/>
      <c r="J36" s="183">
        <v>421</v>
      </c>
      <c r="K36" s="183"/>
      <c r="L36" s="183"/>
      <c r="M36" s="183"/>
      <c r="N36" s="183"/>
      <c r="O36" s="183"/>
      <c r="P36" s="183"/>
      <c r="Q36" s="183"/>
    </row>
    <row r="37" spans="1:17" ht="257.25" x14ac:dyDescent="0.2">
      <c r="A37" s="175">
        <v>10</v>
      </c>
      <c r="B37" s="178" t="s">
        <v>336</v>
      </c>
      <c r="C37" s="218" t="s">
        <v>889</v>
      </c>
      <c r="D37" s="180" t="s">
        <v>91</v>
      </c>
      <c r="E37" s="184">
        <v>0.12</v>
      </c>
      <c r="F37" s="182">
        <v>191.56</v>
      </c>
      <c r="G37" s="182">
        <v>48.97</v>
      </c>
      <c r="H37" s="182">
        <v>56.09</v>
      </c>
      <c r="I37" s="182">
        <v>24.55</v>
      </c>
      <c r="J37" s="183">
        <v>23</v>
      </c>
      <c r="K37" s="183">
        <v>6</v>
      </c>
      <c r="L37" s="183">
        <v>7</v>
      </c>
      <c r="M37" s="183">
        <v>3</v>
      </c>
      <c r="N37" s="183">
        <v>3.7</v>
      </c>
      <c r="O37" s="183">
        <v>0.44</v>
      </c>
      <c r="P37" s="183">
        <v>1.57</v>
      </c>
      <c r="Q37" s="183">
        <v>0.19</v>
      </c>
    </row>
    <row r="38" spans="1:17" ht="216" x14ac:dyDescent="0.2">
      <c r="A38" s="175">
        <v>11</v>
      </c>
      <c r="B38" s="178" t="s">
        <v>890</v>
      </c>
      <c r="C38" s="218" t="s">
        <v>891</v>
      </c>
      <c r="D38" s="180" t="s">
        <v>325</v>
      </c>
      <c r="E38" s="181">
        <v>1</v>
      </c>
      <c r="F38" s="182">
        <v>14.72</v>
      </c>
      <c r="G38" s="183"/>
      <c r="H38" s="183"/>
      <c r="I38" s="183"/>
      <c r="J38" s="183">
        <v>15</v>
      </c>
      <c r="K38" s="183"/>
      <c r="L38" s="183"/>
      <c r="M38" s="183"/>
      <c r="N38" s="183"/>
      <c r="O38" s="183"/>
      <c r="P38" s="183"/>
      <c r="Q38" s="183"/>
    </row>
    <row r="39" spans="1:17" ht="341.25" x14ac:dyDescent="0.2">
      <c r="A39" s="175">
        <v>12</v>
      </c>
      <c r="B39" s="178" t="s">
        <v>892</v>
      </c>
      <c r="C39" s="218" t="s">
        <v>893</v>
      </c>
      <c r="D39" s="180" t="s">
        <v>91</v>
      </c>
      <c r="E39" s="181">
        <v>0.01</v>
      </c>
      <c r="F39" s="182">
        <v>2547.61</v>
      </c>
      <c r="G39" s="182">
        <v>428.51</v>
      </c>
      <c r="H39" s="182">
        <v>897.93</v>
      </c>
      <c r="I39" s="182">
        <v>320.97000000000003</v>
      </c>
      <c r="J39" s="183">
        <v>25</v>
      </c>
      <c r="K39" s="183">
        <v>4</v>
      </c>
      <c r="L39" s="183">
        <v>9</v>
      </c>
      <c r="M39" s="183">
        <v>3</v>
      </c>
      <c r="N39" s="183">
        <v>32.340000000000003</v>
      </c>
      <c r="O39" s="183">
        <v>0.32</v>
      </c>
      <c r="P39" s="183">
        <v>20.47</v>
      </c>
      <c r="Q39" s="183">
        <v>0.2</v>
      </c>
    </row>
    <row r="40" spans="1:17" ht="216" x14ac:dyDescent="0.2">
      <c r="A40" s="175">
        <v>13</v>
      </c>
      <c r="B40" s="178" t="s">
        <v>659</v>
      </c>
      <c r="C40" s="218" t="s">
        <v>660</v>
      </c>
      <c r="D40" s="180" t="s">
        <v>325</v>
      </c>
      <c r="E40" s="181">
        <v>6</v>
      </c>
      <c r="F40" s="182">
        <v>100.13</v>
      </c>
      <c r="G40" s="183"/>
      <c r="H40" s="183"/>
      <c r="I40" s="183"/>
      <c r="J40" s="183">
        <v>601</v>
      </c>
      <c r="K40" s="183"/>
      <c r="L40" s="183"/>
      <c r="M40" s="183"/>
      <c r="N40" s="183"/>
      <c r="O40" s="183"/>
      <c r="P40" s="183"/>
      <c r="Q40" s="183"/>
    </row>
    <row r="41" spans="1:17" ht="108" x14ac:dyDescent="0.2">
      <c r="A41" s="175">
        <v>14</v>
      </c>
      <c r="B41" s="178" t="s">
        <v>894</v>
      </c>
      <c r="C41" s="218" t="s">
        <v>895</v>
      </c>
      <c r="D41" s="180" t="s">
        <v>91</v>
      </c>
      <c r="E41" s="181">
        <v>0.06</v>
      </c>
      <c r="F41" s="182">
        <v>2522.0100000000002</v>
      </c>
      <c r="G41" s="182">
        <v>722.13</v>
      </c>
      <c r="H41" s="182">
        <v>590.48</v>
      </c>
      <c r="I41" s="182">
        <v>34.4</v>
      </c>
      <c r="J41" s="183">
        <v>151</v>
      </c>
      <c r="K41" s="183">
        <v>43</v>
      </c>
      <c r="L41" s="183">
        <v>35</v>
      </c>
      <c r="M41" s="183">
        <v>2</v>
      </c>
      <c r="N41" s="183">
        <v>54.5</v>
      </c>
      <c r="O41" s="183">
        <v>3.27</v>
      </c>
      <c r="P41" s="183">
        <v>1.89</v>
      </c>
      <c r="Q41" s="183">
        <v>0.11</v>
      </c>
    </row>
    <row r="42" spans="1:17" ht="276" x14ac:dyDescent="0.2">
      <c r="A42" s="175">
        <v>15</v>
      </c>
      <c r="B42" s="178" t="s">
        <v>896</v>
      </c>
      <c r="C42" s="218" t="s">
        <v>897</v>
      </c>
      <c r="D42" s="180" t="s">
        <v>91</v>
      </c>
      <c r="E42" s="181">
        <v>0.15</v>
      </c>
      <c r="F42" s="182">
        <v>730.59</v>
      </c>
      <c r="G42" s="182">
        <v>104.15</v>
      </c>
      <c r="H42" s="182">
        <v>11.69</v>
      </c>
      <c r="I42" s="182">
        <v>0.73</v>
      </c>
      <c r="J42" s="183">
        <v>110</v>
      </c>
      <c r="K42" s="183">
        <v>16</v>
      </c>
      <c r="L42" s="183">
        <v>2</v>
      </c>
      <c r="M42" s="183"/>
      <c r="N42" s="183">
        <v>7.86</v>
      </c>
      <c r="O42" s="183">
        <v>1.18</v>
      </c>
      <c r="P42" s="183">
        <v>0.04</v>
      </c>
      <c r="Q42" s="183">
        <v>0.01</v>
      </c>
    </row>
    <row r="43" spans="1:17" ht="96" x14ac:dyDescent="0.2">
      <c r="A43" s="175">
        <v>16</v>
      </c>
      <c r="B43" s="178" t="s">
        <v>898</v>
      </c>
      <c r="C43" s="218" t="s">
        <v>899</v>
      </c>
      <c r="D43" s="180" t="s">
        <v>342</v>
      </c>
      <c r="E43" s="181">
        <v>2</v>
      </c>
      <c r="F43" s="182">
        <v>58.16</v>
      </c>
      <c r="G43" s="182">
        <v>48.04</v>
      </c>
      <c r="H43" s="183"/>
      <c r="I43" s="183"/>
      <c r="J43" s="183">
        <v>116</v>
      </c>
      <c r="K43" s="183">
        <v>96</v>
      </c>
      <c r="L43" s="183"/>
      <c r="M43" s="183"/>
      <c r="N43" s="183">
        <v>4</v>
      </c>
      <c r="O43" s="183">
        <v>8</v>
      </c>
      <c r="P43" s="183"/>
      <c r="Q43" s="183"/>
    </row>
    <row r="44" spans="1:17" ht="72" x14ac:dyDescent="0.2">
      <c r="A44" s="175">
        <v>17</v>
      </c>
      <c r="B44" s="178" t="s">
        <v>553</v>
      </c>
      <c r="C44" s="218" t="s">
        <v>900</v>
      </c>
      <c r="D44" s="180" t="s">
        <v>143</v>
      </c>
      <c r="E44" s="181">
        <v>2</v>
      </c>
      <c r="F44" s="182" t="s">
        <v>901</v>
      </c>
      <c r="G44" s="183"/>
      <c r="H44" s="183"/>
      <c r="I44" s="183"/>
      <c r="J44" s="183">
        <v>33</v>
      </c>
      <c r="K44" s="183"/>
      <c r="L44" s="183"/>
      <c r="M44" s="183"/>
      <c r="N44" s="183"/>
      <c r="O44" s="183"/>
      <c r="P44" s="183"/>
      <c r="Q44" s="183"/>
    </row>
    <row r="45" spans="1:17" ht="60" x14ac:dyDescent="0.2">
      <c r="A45" s="175">
        <v>18</v>
      </c>
      <c r="B45" s="178" t="s">
        <v>902</v>
      </c>
      <c r="C45" s="218" t="s">
        <v>903</v>
      </c>
      <c r="D45" s="180" t="s">
        <v>342</v>
      </c>
      <c r="E45" s="181">
        <v>1</v>
      </c>
      <c r="F45" s="182">
        <v>27.06</v>
      </c>
      <c r="G45" s="182">
        <v>11.51</v>
      </c>
      <c r="H45" s="183"/>
      <c r="I45" s="183"/>
      <c r="J45" s="183">
        <v>27</v>
      </c>
      <c r="K45" s="183">
        <v>12</v>
      </c>
      <c r="L45" s="183"/>
      <c r="M45" s="183"/>
      <c r="N45" s="183">
        <v>1</v>
      </c>
      <c r="O45" s="183">
        <v>1</v>
      </c>
      <c r="P45" s="183"/>
      <c r="Q45" s="183"/>
    </row>
    <row r="46" spans="1:17" ht="48" x14ac:dyDescent="0.2">
      <c r="A46" s="175">
        <v>19</v>
      </c>
      <c r="B46" s="178" t="s">
        <v>553</v>
      </c>
      <c r="C46" s="218" t="s">
        <v>904</v>
      </c>
      <c r="D46" s="180" t="s">
        <v>143</v>
      </c>
      <c r="E46" s="181">
        <v>1</v>
      </c>
      <c r="F46" s="182" t="s">
        <v>905</v>
      </c>
      <c r="G46" s="183"/>
      <c r="H46" s="183"/>
      <c r="I46" s="183"/>
      <c r="J46" s="183">
        <v>8</v>
      </c>
      <c r="K46" s="183"/>
      <c r="L46" s="183"/>
      <c r="M46" s="183"/>
      <c r="N46" s="183"/>
      <c r="O46" s="183"/>
      <c r="P46" s="183"/>
      <c r="Q46" s="183"/>
    </row>
    <row r="47" spans="1:17" ht="290.25" x14ac:dyDescent="0.2">
      <c r="A47" s="175">
        <v>20</v>
      </c>
      <c r="B47" s="178" t="s">
        <v>906</v>
      </c>
      <c r="C47" s="218" t="s">
        <v>907</v>
      </c>
      <c r="D47" s="180" t="s">
        <v>225</v>
      </c>
      <c r="E47" s="184">
        <v>0.01</v>
      </c>
      <c r="F47" s="182">
        <v>7211.79</v>
      </c>
      <c r="G47" s="182">
        <v>1721.9</v>
      </c>
      <c r="H47" s="182">
        <v>5489.89</v>
      </c>
      <c r="I47" s="182">
        <v>608.16999999999996</v>
      </c>
      <c r="J47" s="183">
        <v>72</v>
      </c>
      <c r="K47" s="183">
        <v>17</v>
      </c>
      <c r="L47" s="183">
        <v>55</v>
      </c>
      <c r="M47" s="183">
        <v>6</v>
      </c>
      <c r="N47" s="183">
        <v>133.07</v>
      </c>
      <c r="O47" s="183">
        <v>1.33</v>
      </c>
      <c r="P47" s="183">
        <v>38.94</v>
      </c>
      <c r="Q47" s="183">
        <v>0.39</v>
      </c>
    </row>
    <row r="48" spans="1:17" ht="156" x14ac:dyDescent="0.2">
      <c r="A48" s="175">
        <v>21</v>
      </c>
      <c r="B48" s="178" t="s">
        <v>605</v>
      </c>
      <c r="C48" s="218" t="s">
        <v>908</v>
      </c>
      <c r="D48" s="180" t="s">
        <v>342</v>
      </c>
      <c r="E48" s="181">
        <v>1</v>
      </c>
      <c r="F48" s="182">
        <v>499.66</v>
      </c>
      <c r="G48" s="182">
        <v>47.48</v>
      </c>
      <c r="H48" s="182">
        <v>437.69</v>
      </c>
      <c r="I48" s="182">
        <v>50.96</v>
      </c>
      <c r="J48" s="183">
        <v>500</v>
      </c>
      <c r="K48" s="183">
        <v>47</v>
      </c>
      <c r="L48" s="183">
        <v>438</v>
      </c>
      <c r="M48" s="183">
        <v>51</v>
      </c>
      <c r="N48" s="183">
        <v>3.21</v>
      </c>
      <c r="O48" s="183">
        <v>3.21</v>
      </c>
      <c r="P48" s="183">
        <v>2.8</v>
      </c>
      <c r="Q48" s="183">
        <v>2.8</v>
      </c>
    </row>
    <row r="49" spans="1:17" ht="187.5" x14ac:dyDescent="0.2">
      <c r="A49" s="175">
        <v>22</v>
      </c>
      <c r="B49" s="178" t="s">
        <v>609</v>
      </c>
      <c r="C49" s="218" t="s">
        <v>909</v>
      </c>
      <c r="D49" s="180" t="s">
        <v>611</v>
      </c>
      <c r="E49" s="181">
        <v>1</v>
      </c>
      <c r="F49" s="182">
        <v>9.67</v>
      </c>
      <c r="G49" s="182">
        <v>6.37</v>
      </c>
      <c r="H49" s="183"/>
      <c r="I49" s="183"/>
      <c r="J49" s="183">
        <v>10</v>
      </c>
      <c r="K49" s="183">
        <v>6</v>
      </c>
      <c r="L49" s="183"/>
      <c r="M49" s="183"/>
      <c r="N49" s="183">
        <v>0.47</v>
      </c>
      <c r="O49" s="183">
        <v>0.47</v>
      </c>
      <c r="P49" s="183"/>
      <c r="Q49" s="183"/>
    </row>
    <row r="50" spans="1:17" ht="108" x14ac:dyDescent="0.2">
      <c r="A50" s="175">
        <v>23</v>
      </c>
      <c r="B50" s="178" t="s">
        <v>553</v>
      </c>
      <c r="C50" s="218" t="s">
        <v>612</v>
      </c>
      <c r="D50" s="180" t="s">
        <v>148</v>
      </c>
      <c r="E50" s="181">
        <v>1</v>
      </c>
      <c r="F50" s="182" t="s">
        <v>613</v>
      </c>
      <c r="G50" s="183"/>
      <c r="H50" s="183"/>
      <c r="I50" s="183"/>
      <c r="J50" s="183">
        <v>207</v>
      </c>
      <c r="K50" s="183"/>
      <c r="L50" s="183"/>
      <c r="M50" s="183"/>
      <c r="N50" s="183"/>
      <c r="O50" s="183"/>
      <c r="P50" s="183"/>
      <c r="Q50" s="183"/>
    </row>
    <row r="51" spans="1:17" ht="132" x14ac:dyDescent="0.2">
      <c r="A51" s="175">
        <v>24</v>
      </c>
      <c r="B51" s="178" t="s">
        <v>910</v>
      </c>
      <c r="C51" s="218" t="s">
        <v>911</v>
      </c>
      <c r="D51" s="180" t="s">
        <v>354</v>
      </c>
      <c r="E51" s="181">
        <v>0.01</v>
      </c>
      <c r="F51" s="182">
        <v>1325.92</v>
      </c>
      <c r="G51" s="182">
        <v>944.71</v>
      </c>
      <c r="H51" s="182">
        <v>1.07</v>
      </c>
      <c r="I51" s="182">
        <v>0.6</v>
      </c>
      <c r="J51" s="183">
        <v>13</v>
      </c>
      <c r="K51" s="183">
        <v>9</v>
      </c>
      <c r="L51" s="183"/>
      <c r="M51" s="183"/>
      <c r="N51" s="183">
        <v>78.66</v>
      </c>
      <c r="O51" s="183">
        <v>0.79</v>
      </c>
      <c r="P51" s="183">
        <v>0.05</v>
      </c>
      <c r="Q51" s="183"/>
    </row>
    <row r="52" spans="1:17" ht="288" x14ac:dyDescent="0.2">
      <c r="A52" s="175">
        <v>25</v>
      </c>
      <c r="B52" s="178" t="s">
        <v>912</v>
      </c>
      <c r="C52" s="218" t="s">
        <v>913</v>
      </c>
      <c r="D52" s="180" t="s">
        <v>914</v>
      </c>
      <c r="E52" s="181">
        <v>0.01</v>
      </c>
      <c r="F52" s="182">
        <v>14756.43</v>
      </c>
      <c r="G52" s="182">
        <v>1444.46</v>
      </c>
      <c r="H52" s="182">
        <v>4096.8</v>
      </c>
      <c r="I52" s="182">
        <v>122.15</v>
      </c>
      <c r="J52" s="183">
        <v>148</v>
      </c>
      <c r="K52" s="183">
        <v>14</v>
      </c>
      <c r="L52" s="183">
        <v>41</v>
      </c>
      <c r="M52" s="183">
        <v>1</v>
      </c>
      <c r="N52" s="183">
        <v>126.63</v>
      </c>
      <c r="O52" s="183">
        <v>1.27</v>
      </c>
      <c r="P52" s="183">
        <v>8.33</v>
      </c>
      <c r="Q52" s="183">
        <v>0.08</v>
      </c>
    </row>
    <row r="53" spans="1:17" x14ac:dyDescent="0.2">
      <c r="A53" s="287" t="s">
        <v>915</v>
      </c>
      <c r="B53" s="288"/>
      <c r="C53" s="288"/>
      <c r="D53" s="288"/>
      <c r="E53" s="288"/>
      <c r="F53" s="288"/>
      <c r="G53" s="288"/>
      <c r="H53" s="288"/>
      <c r="I53" s="288"/>
      <c r="J53" s="288"/>
      <c r="K53" s="288"/>
      <c r="L53" s="288"/>
      <c r="M53" s="288"/>
      <c r="N53" s="288"/>
      <c r="O53" s="288"/>
      <c r="P53" s="288"/>
      <c r="Q53" s="288"/>
    </row>
    <row r="54" spans="1:17" ht="84" x14ac:dyDescent="0.2">
      <c r="A54" s="175">
        <v>26</v>
      </c>
      <c r="B54" s="178" t="s">
        <v>916</v>
      </c>
      <c r="C54" s="218" t="s">
        <v>917</v>
      </c>
      <c r="D54" s="180" t="s">
        <v>342</v>
      </c>
      <c r="E54" s="181">
        <v>1</v>
      </c>
      <c r="F54" s="182">
        <v>256.7</v>
      </c>
      <c r="G54" s="182">
        <v>157.76</v>
      </c>
      <c r="H54" s="182">
        <v>33.83</v>
      </c>
      <c r="I54" s="182">
        <v>6.87</v>
      </c>
      <c r="J54" s="183">
        <v>257</v>
      </c>
      <c r="K54" s="183">
        <v>158</v>
      </c>
      <c r="L54" s="183">
        <v>34</v>
      </c>
      <c r="M54" s="183">
        <v>7</v>
      </c>
      <c r="N54" s="183">
        <v>10.1</v>
      </c>
      <c r="O54" s="183">
        <v>10.1</v>
      </c>
      <c r="P54" s="183">
        <v>0.44</v>
      </c>
      <c r="Q54" s="183">
        <v>0.44</v>
      </c>
    </row>
    <row r="55" spans="1:17" ht="168" x14ac:dyDescent="0.2">
      <c r="A55" s="175">
        <v>27</v>
      </c>
      <c r="B55" s="178" t="s">
        <v>918</v>
      </c>
      <c r="C55" s="218" t="s">
        <v>919</v>
      </c>
      <c r="D55" s="180" t="s">
        <v>319</v>
      </c>
      <c r="E55" s="184">
        <v>0.02</v>
      </c>
      <c r="F55" s="182">
        <v>2828.73</v>
      </c>
      <c r="G55" s="182">
        <v>199.19</v>
      </c>
      <c r="H55" s="182">
        <v>1292.95</v>
      </c>
      <c r="I55" s="182">
        <v>147.72</v>
      </c>
      <c r="J55" s="183">
        <v>57</v>
      </c>
      <c r="K55" s="183">
        <v>4</v>
      </c>
      <c r="L55" s="183">
        <v>26</v>
      </c>
      <c r="M55" s="183">
        <v>3</v>
      </c>
      <c r="N55" s="183">
        <v>14.7</v>
      </c>
      <c r="O55" s="183">
        <v>0.28999999999999998</v>
      </c>
      <c r="P55" s="183">
        <v>8.36</v>
      </c>
      <c r="Q55" s="183">
        <v>0.17</v>
      </c>
    </row>
    <row r="56" spans="1:17" ht="60" x14ac:dyDescent="0.2">
      <c r="A56" s="175">
        <v>28</v>
      </c>
      <c r="B56" s="178" t="s">
        <v>920</v>
      </c>
      <c r="C56" s="218" t="s">
        <v>921</v>
      </c>
      <c r="D56" s="180" t="s">
        <v>922</v>
      </c>
      <c r="E56" s="181">
        <v>2</v>
      </c>
      <c r="F56" s="182">
        <v>114.59</v>
      </c>
      <c r="G56" s="182">
        <v>61.78</v>
      </c>
      <c r="H56" s="182">
        <v>42.29</v>
      </c>
      <c r="I56" s="182">
        <v>2.73</v>
      </c>
      <c r="J56" s="183">
        <v>229</v>
      </c>
      <c r="K56" s="183">
        <v>124</v>
      </c>
      <c r="L56" s="183">
        <v>85</v>
      </c>
      <c r="M56" s="183">
        <v>5</v>
      </c>
      <c r="N56" s="183">
        <v>4.49</v>
      </c>
      <c r="O56" s="183">
        <v>8.98</v>
      </c>
      <c r="P56" s="183">
        <v>0.15</v>
      </c>
      <c r="Q56" s="183">
        <v>0.3</v>
      </c>
    </row>
    <row r="57" spans="1:17" x14ac:dyDescent="0.2">
      <c r="A57" s="274" t="s">
        <v>923</v>
      </c>
      <c r="B57" s="267"/>
      <c r="C57" s="267"/>
      <c r="D57" s="267"/>
      <c r="E57" s="267"/>
      <c r="F57" s="267"/>
      <c r="G57" s="267"/>
      <c r="H57" s="267"/>
      <c r="I57" s="267"/>
      <c r="J57" s="185">
        <v>4641</v>
      </c>
      <c r="K57" s="183"/>
      <c r="L57" s="183"/>
      <c r="M57" s="183"/>
      <c r="N57" s="183"/>
      <c r="O57" s="185">
        <v>48.11</v>
      </c>
      <c r="P57" s="183"/>
      <c r="Q57" s="185">
        <v>5.32</v>
      </c>
    </row>
    <row r="58" spans="1:17" x14ac:dyDescent="0.2">
      <c r="A58" s="276" t="s">
        <v>924</v>
      </c>
      <c r="B58" s="267"/>
      <c r="C58" s="267"/>
      <c r="D58" s="267"/>
      <c r="E58" s="267"/>
      <c r="F58" s="267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</row>
    <row r="59" spans="1:17" ht="84" x14ac:dyDescent="0.2">
      <c r="A59" s="175">
        <v>29</v>
      </c>
      <c r="B59" s="178" t="s">
        <v>359</v>
      </c>
      <c r="C59" s="218" t="s">
        <v>360</v>
      </c>
      <c r="D59" s="180" t="s">
        <v>361</v>
      </c>
      <c r="E59" s="181">
        <v>3</v>
      </c>
      <c r="F59" s="182">
        <v>27.06</v>
      </c>
      <c r="G59" s="182">
        <v>27.06</v>
      </c>
      <c r="H59" s="183"/>
      <c r="I59" s="183"/>
      <c r="J59" s="183">
        <v>81</v>
      </c>
      <c r="K59" s="183">
        <v>81</v>
      </c>
      <c r="L59" s="183"/>
      <c r="M59" s="183"/>
      <c r="N59" s="183">
        <v>1.5</v>
      </c>
      <c r="O59" s="183">
        <v>4.5</v>
      </c>
      <c r="P59" s="183"/>
      <c r="Q59" s="183"/>
    </row>
    <row r="60" spans="1:17" ht="120" x14ac:dyDescent="0.2">
      <c r="A60" s="175">
        <v>30</v>
      </c>
      <c r="B60" s="178" t="s">
        <v>362</v>
      </c>
      <c r="C60" s="218" t="s">
        <v>363</v>
      </c>
      <c r="D60" s="180" t="s">
        <v>364</v>
      </c>
      <c r="E60" s="184">
        <v>0.03</v>
      </c>
      <c r="F60" s="182">
        <v>288.64</v>
      </c>
      <c r="G60" s="182">
        <v>288.64</v>
      </c>
      <c r="H60" s="183"/>
      <c r="I60" s="183"/>
      <c r="J60" s="183">
        <v>9</v>
      </c>
      <c r="K60" s="183">
        <v>9</v>
      </c>
      <c r="L60" s="183"/>
      <c r="M60" s="183"/>
      <c r="N60" s="183">
        <v>16</v>
      </c>
      <c r="O60" s="183">
        <v>0.48</v>
      </c>
      <c r="P60" s="183"/>
      <c r="Q60" s="183"/>
    </row>
    <row r="61" spans="1:17" ht="396" x14ac:dyDescent="0.2">
      <c r="A61" s="175">
        <v>31</v>
      </c>
      <c r="B61" s="178" t="s">
        <v>365</v>
      </c>
      <c r="C61" s="218" t="s">
        <v>366</v>
      </c>
      <c r="D61" s="180" t="s">
        <v>367</v>
      </c>
      <c r="E61" s="181">
        <v>4</v>
      </c>
      <c r="F61" s="182">
        <v>7.22</v>
      </c>
      <c r="G61" s="182">
        <v>7.22</v>
      </c>
      <c r="H61" s="183"/>
      <c r="I61" s="183"/>
      <c r="J61" s="183">
        <v>29</v>
      </c>
      <c r="K61" s="183">
        <v>29</v>
      </c>
      <c r="L61" s="183"/>
      <c r="M61" s="183"/>
      <c r="N61" s="183">
        <v>0.4</v>
      </c>
      <c r="O61" s="183">
        <v>1.6</v>
      </c>
      <c r="P61" s="183"/>
      <c r="Q61" s="183"/>
    </row>
    <row r="62" spans="1:17" ht="180" x14ac:dyDescent="0.2">
      <c r="A62" s="175">
        <v>32</v>
      </c>
      <c r="B62" s="178" t="s">
        <v>925</v>
      </c>
      <c r="C62" s="218" t="s">
        <v>926</v>
      </c>
      <c r="D62" s="180" t="s">
        <v>342</v>
      </c>
      <c r="E62" s="181">
        <v>1</v>
      </c>
      <c r="F62" s="182">
        <v>83.43</v>
      </c>
      <c r="G62" s="182">
        <v>83.43</v>
      </c>
      <c r="H62" s="183"/>
      <c r="I62" s="183"/>
      <c r="J62" s="183">
        <v>83</v>
      </c>
      <c r="K62" s="183">
        <v>83</v>
      </c>
      <c r="L62" s="183"/>
      <c r="M62" s="183"/>
      <c r="N62" s="183">
        <v>5</v>
      </c>
      <c r="O62" s="183">
        <v>5</v>
      </c>
      <c r="P62" s="183"/>
      <c r="Q62" s="183"/>
    </row>
    <row r="63" spans="1:17" x14ac:dyDescent="0.2">
      <c r="A63" s="274" t="s">
        <v>927</v>
      </c>
      <c r="B63" s="267"/>
      <c r="C63" s="267"/>
      <c r="D63" s="267"/>
      <c r="E63" s="267"/>
      <c r="F63" s="267"/>
      <c r="G63" s="267"/>
      <c r="H63" s="267"/>
      <c r="I63" s="267"/>
      <c r="J63" s="185">
        <v>347</v>
      </c>
      <c r="K63" s="183"/>
      <c r="L63" s="183"/>
      <c r="M63" s="183"/>
      <c r="N63" s="183"/>
      <c r="O63" s="185">
        <v>9.26</v>
      </c>
      <c r="P63" s="183"/>
      <c r="Q63" s="183"/>
    </row>
    <row r="64" spans="1:17" x14ac:dyDescent="0.2">
      <c r="A64" s="277" t="s">
        <v>246</v>
      </c>
      <c r="B64" s="271"/>
      <c r="C64" s="271"/>
      <c r="D64" s="271"/>
      <c r="E64" s="271"/>
      <c r="F64" s="271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</row>
    <row r="65" spans="1:17" x14ac:dyDescent="0.2">
      <c r="A65" s="275" t="s">
        <v>247</v>
      </c>
      <c r="B65" s="267"/>
      <c r="C65" s="267"/>
      <c r="D65" s="267"/>
      <c r="E65" s="267"/>
      <c r="F65" s="267"/>
      <c r="G65" s="267"/>
      <c r="H65" s="267"/>
      <c r="I65" s="267"/>
      <c r="J65" s="182">
        <v>3450</v>
      </c>
      <c r="K65" s="182">
        <v>780</v>
      </c>
      <c r="L65" s="182">
        <v>736</v>
      </c>
      <c r="M65" s="182">
        <v>81</v>
      </c>
      <c r="N65" s="183"/>
      <c r="O65" s="182">
        <v>53.86</v>
      </c>
      <c r="P65" s="183"/>
      <c r="Q65" s="182">
        <v>4.6900000000000004</v>
      </c>
    </row>
    <row r="66" spans="1:17" x14ac:dyDescent="0.2">
      <c r="A66" s="275" t="s">
        <v>248</v>
      </c>
      <c r="B66" s="267"/>
      <c r="C66" s="267"/>
      <c r="D66" s="267"/>
      <c r="E66" s="267"/>
      <c r="F66" s="267"/>
      <c r="G66" s="267"/>
      <c r="H66" s="267"/>
      <c r="I66" s="267"/>
      <c r="J66" s="182">
        <v>3632</v>
      </c>
      <c r="K66" s="182">
        <v>856</v>
      </c>
      <c r="L66" s="182">
        <v>837</v>
      </c>
      <c r="M66" s="182">
        <v>97</v>
      </c>
      <c r="N66" s="183"/>
      <c r="O66" s="182">
        <v>57.37</v>
      </c>
      <c r="P66" s="183"/>
      <c r="Q66" s="182">
        <v>5.32</v>
      </c>
    </row>
    <row r="67" spans="1:17" x14ac:dyDescent="0.2">
      <c r="A67" s="275" t="s">
        <v>249</v>
      </c>
      <c r="B67" s="267"/>
      <c r="C67" s="267"/>
      <c r="D67" s="267"/>
      <c r="E67" s="267"/>
      <c r="F67" s="267"/>
      <c r="G67" s="267"/>
      <c r="H67" s="267"/>
      <c r="I67" s="267"/>
      <c r="J67" s="183"/>
      <c r="K67" s="183"/>
      <c r="L67" s="183"/>
      <c r="M67" s="183"/>
      <c r="N67" s="183"/>
      <c r="O67" s="183"/>
      <c r="P67" s="183"/>
      <c r="Q67" s="183"/>
    </row>
    <row r="68" spans="1:17" x14ac:dyDescent="0.2">
      <c r="A68" s="275" t="s">
        <v>928</v>
      </c>
      <c r="B68" s="267"/>
      <c r="C68" s="267"/>
      <c r="D68" s="267"/>
      <c r="E68" s="267"/>
      <c r="F68" s="267"/>
      <c r="G68" s="267"/>
      <c r="H68" s="267"/>
      <c r="I68" s="267"/>
      <c r="J68" s="182">
        <v>38</v>
      </c>
      <c r="K68" s="182">
        <v>34</v>
      </c>
      <c r="L68" s="182">
        <v>3</v>
      </c>
      <c r="M68" s="182">
        <v>3</v>
      </c>
      <c r="N68" s="183"/>
      <c r="O68" s="183"/>
      <c r="P68" s="183"/>
      <c r="Q68" s="183"/>
    </row>
    <row r="69" spans="1:17" x14ac:dyDescent="0.2">
      <c r="A69" s="275" t="s">
        <v>929</v>
      </c>
      <c r="B69" s="267"/>
      <c r="C69" s="267"/>
      <c r="D69" s="267"/>
      <c r="E69" s="267"/>
      <c r="F69" s="267"/>
      <c r="G69" s="267"/>
      <c r="H69" s="267"/>
      <c r="I69" s="267"/>
      <c r="J69" s="182">
        <v>5</v>
      </c>
      <c r="K69" s="183"/>
      <c r="L69" s="183"/>
      <c r="M69" s="183"/>
      <c r="N69" s="183"/>
      <c r="O69" s="183"/>
      <c r="P69" s="183"/>
      <c r="Q69" s="183"/>
    </row>
    <row r="70" spans="1:17" x14ac:dyDescent="0.2">
      <c r="A70" s="275" t="s">
        <v>930</v>
      </c>
      <c r="B70" s="267"/>
      <c r="C70" s="267"/>
      <c r="D70" s="267"/>
      <c r="E70" s="267"/>
      <c r="F70" s="267"/>
      <c r="G70" s="267"/>
      <c r="H70" s="267"/>
      <c r="I70" s="267"/>
      <c r="J70" s="182">
        <v>181</v>
      </c>
      <c r="K70" s="182">
        <v>84</v>
      </c>
      <c r="L70" s="182">
        <v>97</v>
      </c>
      <c r="M70" s="182">
        <v>12</v>
      </c>
      <c r="N70" s="183"/>
      <c r="O70" s="182">
        <v>5.8334999999999999</v>
      </c>
      <c r="P70" s="183"/>
      <c r="Q70" s="182">
        <v>0.63300000000000001</v>
      </c>
    </row>
    <row r="71" spans="1:17" x14ac:dyDescent="0.2">
      <c r="A71" s="275" t="s">
        <v>931</v>
      </c>
      <c r="B71" s="267"/>
      <c r="C71" s="267"/>
      <c r="D71" s="267"/>
      <c r="E71" s="267"/>
      <c r="F71" s="267"/>
      <c r="G71" s="267"/>
      <c r="H71" s="267"/>
      <c r="I71" s="267"/>
      <c r="J71" s="182">
        <v>-42</v>
      </c>
      <c r="K71" s="182">
        <v>-42</v>
      </c>
      <c r="L71" s="183"/>
      <c r="M71" s="183"/>
      <c r="N71" s="183"/>
      <c r="O71" s="182">
        <v>-2.3159999999999998</v>
      </c>
      <c r="P71" s="183"/>
      <c r="Q71" s="183"/>
    </row>
    <row r="72" spans="1:17" x14ac:dyDescent="0.2">
      <c r="A72" s="275" t="s">
        <v>120</v>
      </c>
      <c r="B72" s="267"/>
      <c r="C72" s="267"/>
      <c r="D72" s="267"/>
      <c r="E72" s="267"/>
      <c r="F72" s="267"/>
      <c r="G72" s="267"/>
      <c r="H72" s="267"/>
      <c r="I72" s="267"/>
      <c r="J72" s="182">
        <v>797</v>
      </c>
      <c r="K72" s="183"/>
      <c r="L72" s="183"/>
      <c r="M72" s="183"/>
      <c r="N72" s="183"/>
      <c r="O72" s="183"/>
      <c r="P72" s="183"/>
      <c r="Q72" s="183"/>
    </row>
    <row r="73" spans="1:17" x14ac:dyDescent="0.2">
      <c r="A73" s="275" t="s">
        <v>249</v>
      </c>
      <c r="B73" s="267"/>
      <c r="C73" s="267"/>
      <c r="D73" s="267"/>
      <c r="E73" s="267"/>
      <c r="F73" s="267"/>
      <c r="G73" s="267"/>
      <c r="H73" s="267"/>
      <c r="I73" s="267"/>
      <c r="J73" s="183"/>
      <c r="K73" s="183"/>
      <c r="L73" s="183"/>
      <c r="M73" s="183"/>
      <c r="N73" s="183"/>
      <c r="O73" s="183"/>
      <c r="P73" s="183"/>
      <c r="Q73" s="183"/>
    </row>
    <row r="74" spans="1:17" x14ac:dyDescent="0.2">
      <c r="A74" s="275" t="s">
        <v>932</v>
      </c>
      <c r="B74" s="267"/>
      <c r="C74" s="267"/>
      <c r="D74" s="267"/>
      <c r="E74" s="267"/>
      <c r="F74" s="267"/>
      <c r="G74" s="267"/>
      <c r="H74" s="267"/>
      <c r="I74" s="267"/>
      <c r="J74" s="182">
        <v>110</v>
      </c>
      <c r="K74" s="183"/>
      <c r="L74" s="183"/>
      <c r="M74" s="183"/>
      <c r="N74" s="183"/>
      <c r="O74" s="183"/>
      <c r="P74" s="183"/>
      <c r="Q74" s="183"/>
    </row>
    <row r="75" spans="1:17" x14ac:dyDescent="0.2">
      <c r="A75" s="275" t="s">
        <v>933</v>
      </c>
      <c r="B75" s="267"/>
      <c r="C75" s="267"/>
      <c r="D75" s="267"/>
      <c r="E75" s="267"/>
      <c r="F75" s="267"/>
      <c r="G75" s="267"/>
      <c r="H75" s="267"/>
      <c r="I75" s="267"/>
      <c r="J75" s="182">
        <v>20</v>
      </c>
      <c r="K75" s="183"/>
      <c r="L75" s="183"/>
      <c r="M75" s="183"/>
      <c r="N75" s="183"/>
      <c r="O75" s="183"/>
      <c r="P75" s="183"/>
      <c r="Q75" s="183"/>
    </row>
    <row r="76" spans="1:17" x14ac:dyDescent="0.2">
      <c r="A76" s="275" t="s">
        <v>934</v>
      </c>
      <c r="B76" s="267"/>
      <c r="C76" s="267"/>
      <c r="D76" s="267"/>
      <c r="E76" s="267"/>
      <c r="F76" s="267"/>
      <c r="G76" s="267"/>
      <c r="H76" s="267"/>
      <c r="I76" s="267"/>
      <c r="J76" s="182">
        <v>282</v>
      </c>
      <c r="K76" s="183"/>
      <c r="L76" s="183"/>
      <c r="M76" s="183"/>
      <c r="N76" s="183"/>
      <c r="O76" s="183"/>
      <c r="P76" s="183"/>
      <c r="Q76" s="183"/>
    </row>
    <row r="77" spans="1:17" x14ac:dyDescent="0.2">
      <c r="A77" s="275" t="s">
        <v>935</v>
      </c>
      <c r="B77" s="267"/>
      <c r="C77" s="267"/>
      <c r="D77" s="267"/>
      <c r="E77" s="267"/>
      <c r="F77" s="267"/>
      <c r="G77" s="267"/>
      <c r="H77" s="267"/>
      <c r="I77" s="267"/>
      <c r="J77" s="182">
        <v>120</v>
      </c>
      <c r="K77" s="183"/>
      <c r="L77" s="183"/>
      <c r="M77" s="183"/>
      <c r="N77" s="183"/>
      <c r="O77" s="183"/>
      <c r="P77" s="183"/>
      <c r="Q77" s="183"/>
    </row>
    <row r="78" spans="1:17" x14ac:dyDescent="0.2">
      <c r="A78" s="275" t="s">
        <v>936</v>
      </c>
      <c r="B78" s="267"/>
      <c r="C78" s="267"/>
      <c r="D78" s="267"/>
      <c r="E78" s="267"/>
      <c r="F78" s="267"/>
      <c r="G78" s="267"/>
      <c r="H78" s="267"/>
      <c r="I78" s="267"/>
      <c r="J78" s="182">
        <v>239</v>
      </c>
      <c r="K78" s="183"/>
      <c r="L78" s="183"/>
      <c r="M78" s="183"/>
      <c r="N78" s="183"/>
      <c r="O78" s="183"/>
      <c r="P78" s="183"/>
      <c r="Q78" s="183"/>
    </row>
    <row r="79" spans="1:17" x14ac:dyDescent="0.2">
      <c r="A79" s="275" t="s">
        <v>937</v>
      </c>
      <c r="B79" s="267"/>
      <c r="C79" s="267"/>
      <c r="D79" s="267"/>
      <c r="E79" s="267"/>
      <c r="F79" s="267"/>
      <c r="G79" s="267"/>
      <c r="H79" s="267"/>
      <c r="I79" s="267"/>
      <c r="J79" s="182">
        <v>26</v>
      </c>
      <c r="K79" s="183"/>
      <c r="L79" s="183"/>
      <c r="M79" s="183"/>
      <c r="N79" s="183"/>
      <c r="O79" s="183"/>
      <c r="P79" s="183"/>
      <c r="Q79" s="183"/>
    </row>
    <row r="80" spans="1:17" x14ac:dyDescent="0.2">
      <c r="A80" s="275" t="s">
        <v>121</v>
      </c>
      <c r="B80" s="267"/>
      <c r="C80" s="267"/>
      <c r="D80" s="267"/>
      <c r="E80" s="267"/>
      <c r="F80" s="267"/>
      <c r="G80" s="267"/>
      <c r="H80" s="267"/>
      <c r="I80" s="267"/>
      <c r="J80" s="182">
        <v>559</v>
      </c>
      <c r="K80" s="183"/>
      <c r="L80" s="183"/>
      <c r="M80" s="183"/>
      <c r="N80" s="183"/>
      <c r="O80" s="183"/>
      <c r="P80" s="183"/>
      <c r="Q80" s="183"/>
    </row>
    <row r="81" spans="1:17" x14ac:dyDescent="0.2">
      <c r="A81" s="275" t="s">
        <v>249</v>
      </c>
      <c r="B81" s="267"/>
      <c r="C81" s="267"/>
      <c r="D81" s="267"/>
      <c r="E81" s="267"/>
      <c r="F81" s="267"/>
      <c r="G81" s="267"/>
      <c r="H81" s="267"/>
      <c r="I81" s="267"/>
      <c r="J81" s="183"/>
      <c r="K81" s="183"/>
      <c r="L81" s="183"/>
      <c r="M81" s="183"/>
      <c r="N81" s="183"/>
      <c r="O81" s="183"/>
      <c r="P81" s="183"/>
      <c r="Q81" s="183"/>
    </row>
    <row r="82" spans="1:17" x14ac:dyDescent="0.2">
      <c r="A82" s="275" t="s">
        <v>938</v>
      </c>
      <c r="B82" s="267"/>
      <c r="C82" s="267"/>
      <c r="D82" s="267"/>
      <c r="E82" s="267"/>
      <c r="F82" s="267"/>
      <c r="G82" s="267"/>
      <c r="H82" s="267"/>
      <c r="I82" s="267"/>
      <c r="J82" s="182">
        <v>68</v>
      </c>
      <c r="K82" s="183"/>
      <c r="L82" s="183"/>
      <c r="M82" s="183"/>
      <c r="N82" s="183"/>
      <c r="O82" s="183"/>
      <c r="P82" s="183"/>
      <c r="Q82" s="183"/>
    </row>
    <row r="83" spans="1:17" x14ac:dyDescent="0.2">
      <c r="A83" s="275" t="s">
        <v>939</v>
      </c>
      <c r="B83" s="267"/>
      <c r="C83" s="267"/>
      <c r="D83" s="267"/>
      <c r="E83" s="267"/>
      <c r="F83" s="267"/>
      <c r="G83" s="267"/>
      <c r="H83" s="267"/>
      <c r="I83" s="267"/>
      <c r="J83" s="182">
        <v>13</v>
      </c>
      <c r="K83" s="183"/>
      <c r="L83" s="183"/>
      <c r="M83" s="183"/>
      <c r="N83" s="183"/>
      <c r="O83" s="183"/>
      <c r="P83" s="183"/>
      <c r="Q83" s="183"/>
    </row>
    <row r="84" spans="1:17" x14ac:dyDescent="0.2">
      <c r="A84" s="275" t="s">
        <v>940</v>
      </c>
      <c r="B84" s="267"/>
      <c r="C84" s="267"/>
      <c r="D84" s="267"/>
      <c r="E84" s="267"/>
      <c r="F84" s="267"/>
      <c r="G84" s="267"/>
      <c r="H84" s="267"/>
      <c r="I84" s="267"/>
      <c r="J84" s="182">
        <v>212</v>
      </c>
      <c r="K84" s="183"/>
      <c r="L84" s="183"/>
      <c r="M84" s="183"/>
      <c r="N84" s="183"/>
      <c r="O84" s="183"/>
      <c r="P84" s="183"/>
      <c r="Q84" s="183"/>
    </row>
    <row r="85" spans="1:17" x14ac:dyDescent="0.2">
      <c r="A85" s="275" t="s">
        <v>941</v>
      </c>
      <c r="B85" s="267"/>
      <c r="C85" s="267"/>
      <c r="D85" s="267"/>
      <c r="E85" s="267"/>
      <c r="F85" s="267"/>
      <c r="G85" s="267"/>
      <c r="H85" s="267"/>
      <c r="I85" s="267"/>
      <c r="J85" s="182">
        <v>249</v>
      </c>
      <c r="K85" s="183"/>
      <c r="L85" s="183"/>
      <c r="M85" s="183"/>
      <c r="N85" s="183"/>
      <c r="O85" s="183"/>
      <c r="P85" s="183"/>
      <c r="Q85" s="183"/>
    </row>
    <row r="86" spans="1:17" x14ac:dyDescent="0.2">
      <c r="A86" s="275" t="s">
        <v>942</v>
      </c>
      <c r="B86" s="267"/>
      <c r="C86" s="267"/>
      <c r="D86" s="267"/>
      <c r="E86" s="267"/>
      <c r="F86" s="267"/>
      <c r="G86" s="267"/>
      <c r="H86" s="267"/>
      <c r="I86" s="267"/>
      <c r="J86" s="182">
        <v>17</v>
      </c>
      <c r="K86" s="183"/>
      <c r="L86" s="183"/>
      <c r="M86" s="183"/>
      <c r="N86" s="183"/>
      <c r="O86" s="183"/>
      <c r="P86" s="183"/>
      <c r="Q86" s="183"/>
    </row>
    <row r="87" spans="1:17" x14ac:dyDescent="0.2">
      <c r="A87" s="274" t="s">
        <v>502</v>
      </c>
      <c r="B87" s="267"/>
      <c r="C87" s="267"/>
      <c r="D87" s="267"/>
      <c r="E87" s="267"/>
      <c r="F87" s="267"/>
      <c r="G87" s="267"/>
      <c r="H87" s="267"/>
      <c r="I87" s="267"/>
      <c r="J87" s="183"/>
      <c r="K87" s="183"/>
      <c r="L87" s="183"/>
      <c r="M87" s="183"/>
      <c r="N87" s="183"/>
      <c r="O87" s="183"/>
      <c r="P87" s="183"/>
      <c r="Q87" s="183"/>
    </row>
    <row r="88" spans="1:17" x14ac:dyDescent="0.2">
      <c r="A88" s="275" t="s">
        <v>712</v>
      </c>
      <c r="B88" s="267"/>
      <c r="C88" s="267"/>
      <c r="D88" s="267"/>
      <c r="E88" s="267"/>
      <c r="F88" s="267"/>
      <c r="G88" s="267"/>
      <c r="H88" s="267"/>
      <c r="I88" s="267"/>
      <c r="J88" s="182">
        <v>311</v>
      </c>
      <c r="K88" s="183"/>
      <c r="L88" s="183"/>
      <c r="M88" s="183"/>
      <c r="N88" s="183"/>
      <c r="O88" s="182">
        <v>3.39</v>
      </c>
      <c r="P88" s="183"/>
      <c r="Q88" s="182">
        <v>0.47</v>
      </c>
    </row>
    <row r="89" spans="1:17" x14ac:dyDescent="0.2">
      <c r="A89" s="275" t="s">
        <v>713</v>
      </c>
      <c r="B89" s="267"/>
      <c r="C89" s="267"/>
      <c r="D89" s="267"/>
      <c r="E89" s="267"/>
      <c r="F89" s="267"/>
      <c r="G89" s="267"/>
      <c r="H89" s="267"/>
      <c r="I89" s="267"/>
      <c r="J89" s="182">
        <v>4330</v>
      </c>
      <c r="K89" s="183"/>
      <c r="L89" s="183"/>
      <c r="M89" s="183"/>
      <c r="N89" s="183"/>
      <c r="O89" s="182">
        <v>44.72</v>
      </c>
      <c r="P89" s="183"/>
      <c r="Q89" s="182">
        <v>4.8499999999999996</v>
      </c>
    </row>
    <row r="90" spans="1:17" x14ac:dyDescent="0.2">
      <c r="A90" s="275" t="s">
        <v>715</v>
      </c>
      <c r="B90" s="267"/>
      <c r="C90" s="267"/>
      <c r="D90" s="267"/>
      <c r="E90" s="267"/>
      <c r="F90" s="267"/>
      <c r="G90" s="267"/>
      <c r="H90" s="267"/>
      <c r="I90" s="267"/>
      <c r="J90" s="182">
        <v>347</v>
      </c>
      <c r="K90" s="183"/>
      <c r="L90" s="183"/>
      <c r="M90" s="183"/>
      <c r="N90" s="183"/>
      <c r="O90" s="182">
        <v>9.26</v>
      </c>
      <c r="P90" s="183"/>
      <c r="Q90" s="183"/>
    </row>
    <row r="91" spans="1:17" x14ac:dyDescent="0.2">
      <c r="A91" s="275" t="s">
        <v>271</v>
      </c>
      <c r="B91" s="267"/>
      <c r="C91" s="267"/>
      <c r="D91" s="267"/>
      <c r="E91" s="267"/>
      <c r="F91" s="267"/>
      <c r="G91" s="267"/>
      <c r="H91" s="267"/>
      <c r="I91" s="267"/>
      <c r="J91" s="182">
        <v>4988</v>
      </c>
      <c r="K91" s="183"/>
      <c r="L91" s="183"/>
      <c r="M91" s="183"/>
      <c r="N91" s="183"/>
      <c r="O91" s="182">
        <v>57.37</v>
      </c>
      <c r="P91" s="183"/>
      <c r="Q91" s="182">
        <v>5.32</v>
      </c>
    </row>
    <row r="92" spans="1:17" x14ac:dyDescent="0.2">
      <c r="A92" s="275" t="s">
        <v>272</v>
      </c>
      <c r="B92" s="267"/>
      <c r="C92" s="267"/>
      <c r="D92" s="267"/>
      <c r="E92" s="267"/>
      <c r="F92" s="267"/>
      <c r="G92" s="267"/>
      <c r="H92" s="267"/>
      <c r="I92" s="267"/>
      <c r="J92" s="183"/>
      <c r="K92" s="183"/>
      <c r="L92" s="183"/>
      <c r="M92" s="183"/>
      <c r="N92" s="183"/>
      <c r="O92" s="183"/>
      <c r="P92" s="183"/>
      <c r="Q92" s="183"/>
    </row>
    <row r="93" spans="1:17" x14ac:dyDescent="0.2">
      <c r="A93" s="275" t="s">
        <v>273</v>
      </c>
      <c r="B93" s="267"/>
      <c r="C93" s="267"/>
      <c r="D93" s="267"/>
      <c r="E93" s="267"/>
      <c r="F93" s="267"/>
      <c r="G93" s="267"/>
      <c r="H93" s="267"/>
      <c r="I93" s="267"/>
      <c r="J93" s="182">
        <v>1939</v>
      </c>
      <c r="K93" s="183"/>
      <c r="L93" s="183"/>
      <c r="M93" s="183"/>
      <c r="N93" s="183"/>
      <c r="O93" s="183"/>
      <c r="P93" s="183"/>
      <c r="Q93" s="183"/>
    </row>
    <row r="94" spans="1:17" x14ac:dyDescent="0.2">
      <c r="A94" s="275" t="s">
        <v>274</v>
      </c>
      <c r="B94" s="267"/>
      <c r="C94" s="267"/>
      <c r="D94" s="267"/>
      <c r="E94" s="267"/>
      <c r="F94" s="267"/>
      <c r="G94" s="267"/>
      <c r="H94" s="267"/>
      <c r="I94" s="267"/>
      <c r="J94" s="182">
        <f>837-M66</f>
        <v>740</v>
      </c>
      <c r="K94" s="183"/>
      <c r="L94" s="183"/>
      <c r="M94" s="183"/>
      <c r="N94" s="183"/>
      <c r="O94" s="183"/>
      <c r="P94" s="183"/>
      <c r="Q94" s="183"/>
    </row>
    <row r="95" spans="1:17" x14ac:dyDescent="0.2">
      <c r="A95" s="275" t="s">
        <v>275</v>
      </c>
      <c r="B95" s="267"/>
      <c r="C95" s="267"/>
      <c r="D95" s="267"/>
      <c r="E95" s="267"/>
      <c r="F95" s="267"/>
      <c r="G95" s="267"/>
      <c r="H95" s="267"/>
      <c r="I95" s="267"/>
      <c r="J95" s="182">
        <v>953</v>
      </c>
      <c r="K95" s="183"/>
      <c r="L95" s="183"/>
      <c r="M95" s="183"/>
      <c r="N95" s="183"/>
      <c r="O95" s="183"/>
      <c r="P95" s="183"/>
      <c r="Q95" s="183"/>
    </row>
    <row r="96" spans="1:17" x14ac:dyDescent="0.2">
      <c r="A96" s="275" t="s">
        <v>276</v>
      </c>
      <c r="B96" s="267"/>
      <c r="C96" s="267"/>
      <c r="D96" s="267"/>
      <c r="E96" s="267"/>
      <c r="F96" s="267"/>
      <c r="G96" s="267"/>
      <c r="H96" s="267"/>
      <c r="I96" s="267"/>
      <c r="J96" s="182">
        <v>797</v>
      </c>
      <c r="K96" s="183"/>
      <c r="L96" s="183"/>
      <c r="M96" s="183"/>
      <c r="N96" s="183"/>
      <c r="O96" s="183"/>
      <c r="P96" s="183"/>
      <c r="Q96" s="183"/>
    </row>
    <row r="97" spans="1:17" x14ac:dyDescent="0.2">
      <c r="A97" s="275" t="s">
        <v>277</v>
      </c>
      <c r="B97" s="267"/>
      <c r="C97" s="267"/>
      <c r="D97" s="267"/>
      <c r="E97" s="267"/>
      <c r="F97" s="267"/>
      <c r="G97" s="267"/>
      <c r="H97" s="267"/>
      <c r="I97" s="267"/>
      <c r="J97" s="182">
        <v>559</v>
      </c>
      <c r="K97" s="183"/>
      <c r="L97" s="183"/>
      <c r="M97" s="183"/>
      <c r="N97" s="183"/>
      <c r="O97" s="183"/>
      <c r="P97" s="183"/>
      <c r="Q97" s="183"/>
    </row>
    <row r="98" spans="1:17" x14ac:dyDescent="0.2">
      <c r="A98" s="274" t="s">
        <v>278</v>
      </c>
      <c r="B98" s="267"/>
      <c r="C98" s="267"/>
      <c r="D98" s="267"/>
      <c r="E98" s="267"/>
      <c r="F98" s="267"/>
      <c r="G98" s="267"/>
      <c r="H98" s="267"/>
      <c r="I98" s="267"/>
      <c r="J98" s="185">
        <f>SUM(J93:J97)</f>
        <v>4988</v>
      </c>
      <c r="K98" s="183"/>
      <c r="L98" s="183"/>
      <c r="M98" s="183"/>
      <c r="N98" s="183"/>
      <c r="O98" s="185">
        <v>57.37</v>
      </c>
      <c r="P98" s="183"/>
      <c r="Q98" s="185">
        <v>5.32</v>
      </c>
    </row>
    <row r="99" spans="1:17" x14ac:dyDescent="0.2">
      <c r="A99" s="213"/>
      <c r="B99" s="172"/>
      <c r="C99" s="134"/>
      <c r="D99" s="135"/>
      <c r="E99" s="136"/>
      <c r="F99" s="131"/>
      <c r="G99" s="131"/>
      <c r="H99" s="131"/>
      <c r="I99" s="131"/>
      <c r="J99" s="131"/>
      <c r="K99" s="131"/>
      <c r="L99" s="131"/>
      <c r="M99" s="131"/>
      <c r="N99" s="131"/>
      <c r="O99" s="131"/>
      <c r="P99" s="131"/>
      <c r="Q99" s="131"/>
    </row>
    <row r="100" spans="1:17" x14ac:dyDescent="0.2">
      <c r="A100" s="198"/>
      <c r="B100" s="106" t="s">
        <v>717</v>
      </c>
      <c r="C100" s="106"/>
      <c r="D100" s="106"/>
      <c r="E100" s="106"/>
      <c r="F100" s="106"/>
      <c r="G100" s="106"/>
      <c r="H100" s="106"/>
      <c r="I100" s="106" t="s">
        <v>718</v>
      </c>
      <c r="J100" s="106"/>
      <c r="K100" s="106"/>
      <c r="L100" s="106"/>
      <c r="M100" s="106"/>
      <c r="N100" s="139"/>
      <c r="O100" s="139"/>
      <c r="P100" s="139"/>
    </row>
    <row r="101" spans="1:17" x14ac:dyDescent="0.2">
      <c r="A101" s="198"/>
      <c r="B101" s="148"/>
      <c r="C101" s="205"/>
      <c r="D101" s="147"/>
      <c r="E101" s="148"/>
      <c r="F101" s="148"/>
      <c r="G101" s="205"/>
      <c r="H101" s="138"/>
      <c r="I101" s="106" t="s">
        <v>943</v>
      </c>
      <c r="J101" s="106"/>
      <c r="K101" s="106"/>
      <c r="L101" s="106"/>
      <c r="M101" s="106"/>
      <c r="N101" s="139"/>
      <c r="O101" s="139"/>
      <c r="P101" s="139"/>
    </row>
    <row r="102" spans="1:17" x14ac:dyDescent="0.2">
      <c r="A102" s="213"/>
      <c r="B102" s="172"/>
      <c r="C102" s="134"/>
      <c r="D102" s="135"/>
      <c r="E102" s="136"/>
      <c r="F102" s="131"/>
      <c r="G102" s="131"/>
      <c r="H102" s="131"/>
      <c r="I102" s="131"/>
      <c r="J102" s="131"/>
      <c r="K102" s="131"/>
      <c r="L102" s="131"/>
      <c r="M102" s="131"/>
      <c r="N102" s="131"/>
      <c r="O102" s="131"/>
      <c r="P102" s="131"/>
      <c r="Q102" s="131"/>
    </row>
  </sheetData>
  <mergeCells count="63">
    <mergeCell ref="A95:I95"/>
    <mergeCell ref="A96:I96"/>
    <mergeCell ref="A97:I97"/>
    <mergeCell ref="A98:I98"/>
    <mergeCell ref="A89:I89"/>
    <mergeCell ref="A90:I90"/>
    <mergeCell ref="A91:I91"/>
    <mergeCell ref="A92:I92"/>
    <mergeCell ref="A93:I93"/>
    <mergeCell ref="A94:I94"/>
    <mergeCell ref="A83:I83"/>
    <mergeCell ref="A84:I84"/>
    <mergeCell ref="A85:I85"/>
    <mergeCell ref="A86:I86"/>
    <mergeCell ref="A87:I87"/>
    <mergeCell ref="A88:I88"/>
    <mergeCell ref="A77:I77"/>
    <mergeCell ref="A78:I78"/>
    <mergeCell ref="A79:I79"/>
    <mergeCell ref="A80:I80"/>
    <mergeCell ref="A81:I81"/>
    <mergeCell ref="A82:I82"/>
    <mergeCell ref="A71:I71"/>
    <mergeCell ref="A72:I72"/>
    <mergeCell ref="A73:I73"/>
    <mergeCell ref="A74:I74"/>
    <mergeCell ref="A75:I75"/>
    <mergeCell ref="A76:I76"/>
    <mergeCell ref="A65:I65"/>
    <mergeCell ref="A66:I66"/>
    <mergeCell ref="A67:I67"/>
    <mergeCell ref="A68:I68"/>
    <mergeCell ref="A69:I69"/>
    <mergeCell ref="A70:I70"/>
    <mergeCell ref="A27:Q27"/>
    <mergeCell ref="A53:Q53"/>
    <mergeCell ref="A57:I57"/>
    <mergeCell ref="A58:Q58"/>
    <mergeCell ref="A63:I63"/>
    <mergeCell ref="A64:Q64"/>
    <mergeCell ref="N23:N25"/>
    <mergeCell ref="O23:O25"/>
    <mergeCell ref="P23:P25"/>
    <mergeCell ref="Q23:Q25"/>
    <mergeCell ref="F24:F25"/>
    <mergeCell ref="G24:I24"/>
    <mergeCell ref="J24:J25"/>
    <mergeCell ref="K24:M24"/>
    <mergeCell ref="J18:K18"/>
    <mergeCell ref="J19:K19"/>
    <mergeCell ref="A23:A25"/>
    <mergeCell ref="B23:B25"/>
    <mergeCell ref="C23:C25"/>
    <mergeCell ref="D23:D25"/>
    <mergeCell ref="E23:E25"/>
    <mergeCell ref="F23:I23"/>
    <mergeCell ref="J23:M23"/>
    <mergeCell ref="E1:I1"/>
    <mergeCell ref="D10:J10"/>
    <mergeCell ref="J14:K14"/>
    <mergeCell ref="J15:K15"/>
    <mergeCell ref="J16:K16"/>
    <mergeCell ref="J17:K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СМР</vt:lpstr>
      <vt:lpstr>НМЦ договора</vt:lpstr>
      <vt:lpstr>25514</vt:lpstr>
      <vt:lpstr>25532</vt:lpstr>
      <vt:lpstr>25493</vt:lpstr>
      <vt:lpstr>25460</vt:lpstr>
      <vt:lpstr>25466</vt:lpstr>
      <vt:lpstr>25467</vt:lpstr>
      <vt:lpstr>25468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072-Klusova</cp:lastModifiedBy>
  <cp:lastPrinted>2014-12-22T11:13:02Z</cp:lastPrinted>
  <dcterms:created xsi:type="dcterms:W3CDTF">2002-02-11T05:58:42Z</dcterms:created>
  <dcterms:modified xsi:type="dcterms:W3CDTF">2015-02-26T10:09:02Z</dcterms:modified>
</cp:coreProperties>
</file>